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24226"/>
  <mc:AlternateContent xmlns:mc="http://schemas.openxmlformats.org/markup-compatibility/2006">
    <mc:Choice Requires="x15">
      <x15ac:absPath xmlns:x15ac="http://schemas.microsoft.com/office/spreadsheetml/2010/11/ac" url="C:\TIMES models\TIMES-DK\SuppXLS\"/>
    </mc:Choice>
  </mc:AlternateContent>
  <xr:revisionPtr revIDLastSave="0" documentId="13_ncr:1_{E526982B-CBEE-4C97-85DE-F77BDC97817A}" xr6:coauthVersionLast="46" xr6:coauthVersionMax="46" xr10:uidLastSave="{00000000-0000-0000-0000-000000000000}"/>
  <bookViews>
    <workbookView xWindow="20484" yWindow="0" windowWidth="20676" windowHeight="16104" tabRatio="790" activeTab="2" xr2:uid="{00000000-000D-0000-FFFF-FFFF00000000}"/>
  </bookViews>
  <sheets>
    <sheet name="LOG" sheetId="14" r:id="rId1"/>
    <sheet name="Waste_Potential" sheetId="13" r:id="rId2"/>
    <sheet name="BIO_PotACT" sheetId="10" r:id="rId3"/>
    <sheet name="ELC-RNW_PotCAP" sheetId="8" r:id="rId4"/>
    <sheet name="Energy statistics" sheetId="17" r:id="rId5"/>
    <sheet name="Havested Wood" sheetId="18" r:id="rId6"/>
    <sheet name="Data_WasteIncinerated" sheetId="12" r:id="rId7"/>
    <sheet name="Data_BioWaste" sheetId="15" r:id="rId8"/>
    <sheet name="Data_RNW_Potential" sheetId="1" r:id="rId9"/>
    <sheet name="Data_Sources" sheetId="2" r:id="rId10"/>
    <sheet name="Geothermal E-W split" sheetId="3" r:id="rId11"/>
    <sheet name="PV for industry" sheetId="16" r:id="rId12"/>
    <sheet name="PV - buildings and areas" sheetId="5" r:id="rId13"/>
    <sheet name="Onshore Wind - Comparison" sheetId="4" r:id="rId14"/>
    <sheet name="Onshore Wind - Statistic" sheetId="6" r:id="rId15"/>
    <sheet name="Onshore wind - E-W split" sheetId="7" r:id="rId16"/>
  </sheets>
  <definedNames>
    <definedName name="_xlnm._FilterDatabase" localSheetId="4" hidden="1">'Energy statistics'!$B$1:$JF$644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75" i="10" l="1"/>
  <c r="G176" i="10"/>
  <c r="G177" i="10"/>
  <c r="G178" i="10"/>
  <c r="G179" i="10"/>
  <c r="G180" i="10"/>
  <c r="G181" i="10"/>
  <c r="G182" i="10"/>
  <c r="G183" i="10"/>
  <c r="G174" i="10"/>
  <c r="G173" i="10"/>
  <c r="G172" i="10"/>
  <c r="G171" i="10"/>
  <c r="G170" i="10"/>
  <c r="G169" i="10"/>
  <c r="G168" i="10"/>
  <c r="G90" i="10"/>
  <c r="G91" i="10"/>
  <c r="G92" i="10"/>
  <c r="G93" i="10"/>
  <c r="G94" i="10"/>
  <c r="G95" i="10"/>
  <c r="G96" i="10"/>
  <c r="G97" i="10"/>
  <c r="G98" i="10"/>
  <c r="G89" i="10"/>
  <c r="G88" i="10"/>
  <c r="G87" i="10"/>
  <c r="G86" i="10"/>
  <c r="G85" i="10"/>
  <c r="G84" i="10"/>
  <c r="G83" i="10"/>
  <c r="G65" i="10"/>
  <c r="G66" i="10"/>
  <c r="G67" i="10"/>
  <c r="G68" i="10"/>
  <c r="G69" i="10"/>
  <c r="G70" i="10"/>
  <c r="G71" i="10"/>
  <c r="G72" i="10"/>
  <c r="G73" i="10"/>
  <c r="G64" i="10"/>
  <c r="G63" i="10"/>
  <c r="G62" i="10"/>
  <c r="G61" i="10"/>
  <c r="G60" i="10"/>
  <c r="G59" i="10"/>
  <c r="G58" i="10"/>
  <c r="G16" i="10"/>
  <c r="G17" i="10"/>
  <c r="G18" i="10"/>
  <c r="G19" i="10"/>
  <c r="G20" i="10"/>
  <c r="G21" i="10"/>
  <c r="G22" i="10"/>
  <c r="G23" i="10"/>
  <c r="G24" i="10"/>
  <c r="G15" i="10"/>
  <c r="G14" i="10"/>
  <c r="G13" i="10"/>
  <c r="G12" i="10"/>
  <c r="G11" i="10"/>
  <c r="G10" i="10"/>
  <c r="G9" i="10"/>
  <c r="S156" i="10"/>
  <c r="Q156" i="10"/>
  <c r="R156" i="10"/>
  <c r="R153" i="10"/>
  <c r="S153" i="10"/>
  <c r="R154" i="10"/>
  <c r="S154" i="10"/>
  <c r="R155" i="10"/>
  <c r="S155" i="10"/>
  <c r="Q154" i="10"/>
  <c r="Q155" i="10"/>
  <c r="Q153" i="10"/>
  <c r="BY16" i="17"/>
  <c r="BG19" i="17"/>
  <c r="BH19" i="17"/>
  <c r="BI19" i="17"/>
  <c r="BJ19" i="17"/>
  <c r="BK19" i="17"/>
  <c r="BL19" i="17"/>
  <c r="BM19" i="17"/>
  <c r="BN19" i="17"/>
  <c r="BO19" i="17"/>
  <c r="BP19" i="17"/>
  <c r="BQ19" i="17"/>
  <c r="BR19" i="17"/>
  <c r="BS19" i="17"/>
  <c r="BT19" i="17"/>
  <c r="BU19" i="17"/>
  <c r="BV19" i="17"/>
  <c r="BW19" i="17"/>
  <c r="BX19" i="17"/>
  <c r="BY19" i="17"/>
  <c r="BZ19" i="17"/>
  <c r="CA19" i="17"/>
  <c r="CB19" i="17"/>
  <c r="CC19" i="17"/>
  <c r="CD19" i="17"/>
  <c r="CE19" i="17"/>
  <c r="CF19" i="17"/>
  <c r="CG19" i="17"/>
  <c r="CH19" i="17"/>
  <c r="CI19" i="17"/>
  <c r="CJ19" i="17"/>
  <c r="CK19" i="17"/>
  <c r="CL19" i="17"/>
  <c r="CM19" i="17"/>
  <c r="CN19" i="17"/>
  <c r="CO19" i="17"/>
  <c r="BF19" i="17"/>
  <c r="BG13" i="17"/>
  <c r="BH13" i="17"/>
  <c r="BI13" i="17"/>
  <c r="BJ13" i="17"/>
  <c r="BK13" i="17"/>
  <c r="BL13" i="17"/>
  <c r="BM13" i="17"/>
  <c r="BN13" i="17"/>
  <c r="BO13" i="17"/>
  <c r="BP13" i="17"/>
  <c r="BQ13" i="17"/>
  <c r="BR13" i="17"/>
  <c r="BS13" i="17"/>
  <c r="BT13" i="17"/>
  <c r="BU13" i="17"/>
  <c r="BV13" i="17"/>
  <c r="BW13" i="17"/>
  <c r="BX13" i="17"/>
  <c r="BY13" i="17"/>
  <c r="BZ13" i="17"/>
  <c r="CA13" i="17"/>
  <c r="CB13" i="17"/>
  <c r="CC13" i="17"/>
  <c r="CD13" i="17"/>
  <c r="CE13" i="17"/>
  <c r="CF13" i="17"/>
  <c r="CG13" i="17"/>
  <c r="CH13" i="17"/>
  <c r="BG14" i="17"/>
  <c r="BH14" i="17"/>
  <c r="BI14" i="17"/>
  <c r="BJ14" i="17"/>
  <c r="BK14" i="17"/>
  <c r="BL14" i="17"/>
  <c r="BM14" i="17"/>
  <c r="BN14" i="17"/>
  <c r="BO14" i="17"/>
  <c r="BP14" i="17"/>
  <c r="BQ14" i="17"/>
  <c r="BR14" i="17"/>
  <c r="BS14" i="17"/>
  <c r="BT14" i="17"/>
  <c r="BU14" i="17"/>
  <c r="BV14" i="17"/>
  <c r="BW14" i="17"/>
  <c r="BX14" i="17"/>
  <c r="BY14" i="17"/>
  <c r="BZ14" i="17"/>
  <c r="CA14" i="17"/>
  <c r="CB14" i="17"/>
  <c r="CC14" i="17"/>
  <c r="CD14" i="17"/>
  <c r="CE14" i="17"/>
  <c r="CF14" i="17"/>
  <c r="CG14" i="17"/>
  <c r="CH14" i="17"/>
  <c r="BG15" i="17"/>
  <c r="BH15" i="17"/>
  <c r="BI15" i="17"/>
  <c r="BJ15" i="17"/>
  <c r="BK15" i="17"/>
  <c r="BL15" i="17"/>
  <c r="BM15" i="17"/>
  <c r="BN15" i="17"/>
  <c r="BO15" i="17"/>
  <c r="BP15" i="17"/>
  <c r="BQ15" i="17"/>
  <c r="BR15" i="17"/>
  <c r="BS15" i="17"/>
  <c r="BT15" i="17"/>
  <c r="BU15" i="17"/>
  <c r="BV15" i="17"/>
  <c r="BW15" i="17"/>
  <c r="BX15" i="17"/>
  <c r="BY15" i="17"/>
  <c r="BZ15" i="17"/>
  <c r="CA15" i="17"/>
  <c r="CB15" i="17"/>
  <c r="CC15" i="17"/>
  <c r="CD15" i="17"/>
  <c r="CE15" i="17"/>
  <c r="CF15" i="17"/>
  <c r="CG15" i="17"/>
  <c r="CH15" i="17"/>
  <c r="BF16" i="17"/>
  <c r="BF14" i="17"/>
  <c r="BF15" i="17"/>
  <c r="BF13" i="17"/>
  <c r="BF18" i="17"/>
  <c r="BG18" i="17"/>
  <c r="BH18" i="17"/>
  <c r="BI18" i="17"/>
  <c r="BJ18" i="17"/>
  <c r="BK18" i="17"/>
  <c r="BL18" i="17"/>
  <c r="BM18" i="17"/>
  <c r="BN18" i="17"/>
  <c r="BO18" i="17"/>
  <c r="BP18" i="17"/>
  <c r="BQ18" i="17"/>
  <c r="BR18" i="17"/>
  <c r="BS18" i="17"/>
  <c r="BT18" i="17"/>
  <c r="BU18" i="17"/>
  <c r="BV18" i="17"/>
  <c r="BW18" i="17"/>
  <c r="BX18" i="17"/>
  <c r="BY18" i="17"/>
  <c r="BZ18" i="17"/>
  <c r="CA18" i="17"/>
  <c r="CB18" i="17"/>
  <c r="CC18" i="17"/>
  <c r="CD18" i="17"/>
  <c r="CE18" i="17"/>
  <c r="CF18" i="17"/>
  <c r="CG18" i="17"/>
  <c r="CH18" i="17"/>
  <c r="CI18" i="17"/>
  <c r="CJ18" i="17"/>
  <c r="CK18" i="17"/>
  <c r="CL18" i="17"/>
  <c r="CM18" i="17"/>
  <c r="CN18" i="17"/>
  <c r="CO18" i="17"/>
  <c r="BG16" i="17"/>
  <c r="BH16" i="17"/>
  <c r="BI16" i="17"/>
  <c r="BJ16" i="17"/>
  <c r="BK16" i="17"/>
  <c r="BL16" i="17"/>
  <c r="BM16" i="17"/>
  <c r="BN16" i="17"/>
  <c r="BO16" i="17"/>
  <c r="BP16" i="17"/>
  <c r="BQ16" i="17"/>
  <c r="BR16" i="17"/>
  <c r="BS16" i="17"/>
  <c r="BT16" i="17"/>
  <c r="BU16" i="17"/>
  <c r="BV16" i="17"/>
  <c r="BW16" i="17"/>
  <c r="BX16" i="17"/>
  <c r="BZ16" i="17"/>
  <c r="CA16" i="17"/>
  <c r="CB16" i="17"/>
  <c r="CC16" i="17"/>
  <c r="CD16" i="17"/>
  <c r="CE16" i="17"/>
  <c r="CF16" i="17"/>
  <c r="CG16" i="17"/>
  <c r="CH16" i="17"/>
  <c r="Q140" i="10"/>
  <c r="R140" i="10"/>
  <c r="S140" i="10"/>
  <c r="Q141" i="10"/>
  <c r="R141" i="10"/>
  <c r="S141" i="10"/>
  <c r="Q142" i="10"/>
  <c r="R142" i="10"/>
  <c r="S142" i="10"/>
  <c r="Q143" i="10"/>
  <c r="R143" i="10"/>
  <c r="S143" i="10"/>
  <c r="Q144" i="10"/>
  <c r="R144" i="10"/>
  <c r="S144" i="10"/>
  <c r="Q145" i="10"/>
  <c r="R145" i="10"/>
  <c r="S145" i="10"/>
  <c r="Q146" i="10"/>
  <c r="R146" i="10"/>
  <c r="S146" i="10"/>
  <c r="Q147" i="10"/>
  <c r="R147" i="10"/>
  <c r="S147" i="10"/>
  <c r="Q148" i="10"/>
  <c r="R148" i="10"/>
  <c r="S148" i="10"/>
  <c r="Q149" i="10"/>
  <c r="R149" i="10"/>
  <c r="S149" i="10"/>
  <c r="Q150" i="10"/>
  <c r="R150" i="10"/>
  <c r="S150" i="10"/>
  <c r="Q151" i="10"/>
  <c r="R151" i="10"/>
  <c r="S151" i="10"/>
  <c r="Q152" i="10"/>
  <c r="R152" i="10"/>
  <c r="S152" i="10"/>
  <c r="R139" i="10"/>
  <c r="S139" i="10"/>
  <c r="Q139" i="10"/>
  <c r="P156" i="10"/>
  <c r="O156" i="10"/>
  <c r="N156" i="10"/>
  <c r="G48" i="10"/>
  <c r="G47" i="10"/>
  <c r="G49" i="10"/>
  <c r="I12" i="8"/>
  <c r="I13" i="8"/>
  <c r="I28" i="8"/>
  <c r="I29" i="8"/>
  <c r="H12" i="8"/>
  <c r="H13" i="8"/>
  <c r="H28" i="8"/>
  <c r="H29" i="8"/>
  <c r="I26" i="8"/>
  <c r="I24" i="8"/>
  <c r="N23" i="8"/>
  <c r="N22" i="8"/>
  <c r="G37" i="10"/>
  <c r="G39" i="10"/>
  <c r="G38" i="10"/>
  <c r="L35" i="13"/>
  <c r="M11" i="10"/>
  <c r="M12" i="10"/>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5" i="8"/>
  <c r="H55" i="8"/>
  <c r="D16" i="1"/>
  <c r="D8" i="14"/>
  <c r="E15" i="1"/>
  <c r="F15" i="1"/>
  <c r="H15" i="1"/>
  <c r="I18" i="1"/>
  <c r="C18" i="1"/>
  <c r="D9" i="14"/>
  <c r="D10" i="14"/>
  <c r="N11" i="10"/>
  <c r="N12" i="10"/>
  <c r="R8" i="10"/>
  <c r="Q8" i="10"/>
  <c r="P8" i="10"/>
  <c r="O8" i="10"/>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P135" i="10"/>
  <c r="O135" i="10"/>
  <c r="P133" i="10"/>
  <c r="O133" i="10"/>
  <c r="P131" i="10"/>
  <c r="O131" i="10"/>
  <c r="P127" i="10"/>
  <c r="O127" i="10"/>
  <c r="O121" i="10"/>
  <c r="O123" i="10"/>
  <c r="O125" i="10"/>
  <c r="P125" i="10"/>
  <c r="P123" i="10"/>
  <c r="P121" i="10"/>
  <c r="D17" i="14"/>
  <c r="D18" i="14"/>
  <c r="D20" i="14"/>
  <c r="M33" i="1"/>
  <c r="H37" i="8"/>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2" i="8"/>
  <c r="I93" i="8"/>
  <c r="H54" i="8"/>
  <c r="E13" i="1"/>
  <c r="H92" i="8"/>
  <c r="H93"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6" i="8"/>
  <c r="H56"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4" i="8"/>
  <c r="G11" i="1"/>
  <c r="I37" i="8"/>
  <c r="P12" i="10"/>
  <c r="P11" i="10"/>
  <c r="X7" i="16"/>
  <c r="X5" i="16"/>
  <c r="Y7" i="16"/>
  <c r="X4" i="16"/>
  <c r="T33" i="16"/>
  <c r="H5" i="7"/>
  <c r="H6" i="7"/>
  <c r="G6" i="7"/>
  <c r="U33" i="16"/>
  <c r="Y4" i="16"/>
  <c r="H18" i="1"/>
  <c r="E18" i="1"/>
  <c r="H83" i="8"/>
  <c r="H84" i="8"/>
  <c r="G18" i="1"/>
  <c r="I83" i="8"/>
  <c r="I84" i="8"/>
  <c r="Y5" i="16"/>
  <c r="F23" i="1"/>
  <c r="H23" i="1"/>
  <c r="D56" i="12"/>
  <c r="G56" i="12"/>
  <c r="D28" i="12"/>
  <c r="G28" i="12"/>
  <c r="D16" i="12"/>
  <c r="G16" i="12"/>
  <c r="D19" i="12"/>
  <c r="G19" i="12"/>
  <c r="D33" i="12"/>
  <c r="G33" i="12"/>
  <c r="D58" i="12"/>
  <c r="G58" i="12"/>
  <c r="G10" i="1"/>
  <c r="I36" i="8"/>
  <c r="D50" i="12"/>
  <c r="G50" i="12"/>
  <c r="D22" i="12"/>
  <c r="G22" i="12"/>
  <c r="D10" i="12"/>
  <c r="G10" i="12"/>
  <c r="D6" i="12"/>
  <c r="G6" i="12"/>
  <c r="D13" i="12"/>
  <c r="G13" i="12"/>
  <c r="H24" i="8"/>
  <c r="H25" i="8"/>
  <c r="I25" i="8"/>
  <c r="D46" i="12"/>
  <c r="G46" i="12"/>
  <c r="C56" i="12"/>
  <c r="F56" i="12"/>
  <c r="C53" i="12"/>
  <c r="F53" i="12"/>
  <c r="D31" i="12"/>
  <c r="G31" i="12"/>
  <c r="D8" i="12"/>
  <c r="G8" i="12"/>
  <c r="H26" i="8"/>
  <c r="D44" i="12"/>
  <c r="G44" i="12"/>
  <c r="C52" i="12"/>
  <c r="F52" i="12"/>
  <c r="C41" i="12"/>
  <c r="F41" i="12"/>
  <c r="D45" i="12"/>
  <c r="G45" i="12"/>
  <c r="D55" i="12"/>
  <c r="G55" i="12"/>
  <c r="H27" i="8"/>
  <c r="I27" i="8"/>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4" i="8"/>
  <c r="H65" i="8"/>
  <c r="H66" i="8"/>
  <c r="I65" i="8"/>
  <c r="I66" i="8"/>
  <c r="I64" i="8"/>
  <c r="F7" i="1"/>
  <c r="H7" i="1"/>
  <c r="G7" i="1"/>
  <c r="G8" i="1"/>
  <c r="F8" i="1"/>
  <c r="H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<sst xmlns="http://schemas.openxmlformats.org/spreadsheetml/2006/main" count="59557" uniqueCount="19638">
  <si>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</si>
  <si>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</si>
  <si>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</si>
  <si>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</si>
  <si>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</si>
  <si>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</si>
  <si>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</si>
  <si>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</si>
  <si>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</si>
  <si>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</si>
  <si>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</si>
  <si>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</si>
  <si>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</si>
  <si>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</si>
  <si>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</si>
  <si>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</si>
  <si>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</si>
  <si>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</si>
  <si>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</si>
  <si>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</si>
  <si>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</si>
  <si>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</si>
  <si>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</si>
  <si>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</si>
  <si>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</si>
  <si>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</si>
  <si>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</si>
  <si>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</si>
  <si>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</si>
  <si>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</si>
  <si>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</si>
  <si>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</si>
  <si>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</si>
  <si>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</si>
  <si>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</si>
  <si>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</si>
  <si>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</si>
  <si>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</si>
  <si>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</si>
  <si>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</si>
  <si>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</si>
  <si>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</si>
  <si>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</si>
  <si>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</si>
  <si>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</si>
  <si>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</si>
  <si>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</si>
  <si>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</si>
  <si>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</si>
  <si>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</si>
  <si>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</si>
  <si>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</si>
  <si>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</si>
  <si>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</si>
  <si>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</si>
  <si>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</si>
  <si>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</si>
  <si>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</si>
  <si>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</si>
  <si>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</si>
  <si>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</si>
  <si>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</si>
  <si>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</si>
  <si>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</si>
  <si>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</si>
  <si>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</si>
  <si>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</si>
  <si>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</si>
  <si>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</si>
  <si>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</si>
  <si>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</si>
  <si>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</si>
  <si>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</si>
  <si>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</si>
  <si>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</si>
  <si>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</si>
  <si>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</si>
  <si>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</si>
  <si>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</si>
  <si>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</si>
  <si>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</si>
  <si>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</si>
  <si>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</si>
  <si>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</si>
  <si>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</si>
  <si>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</si>
  <si>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</si>
  <si>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</si>
  <si>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</si>
  <si>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</si>
  <si>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</si>
  <si>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</si>
  <si>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</si>
  <si>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</si>
  <si>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</si>
  <si>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</si>
  <si>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</si>
  <si>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</si>
  <si>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</si>
  <si>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</si>
  <si>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</si>
  <si>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</si>
  <si>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</si>
  <si>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</si>
  <si>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</si>
  <si>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</si>
  <si>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</si>
  <si>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</si>
  <si>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</si>
  <si>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</si>
  <si>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</si>
  <si>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</si>
  <si>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</si>
  <si>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</si>
  <si>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</si>
  <si>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</si>
  <si>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</si>
  <si>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</si>
  <si>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</si>
  <si>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</si>
  <si>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</si>
  <si>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</si>
  <si>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</si>
  <si>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</si>
  <si>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</si>
  <si>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</si>
  <si>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</si>
  <si>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</si>
  <si>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</si>
  <si>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</si>
  <si>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</si>
  <si>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</si>
  <si>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</si>
  <si>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</si>
  <si>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</si>
  <si>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</si>
  <si>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</si>
  <si>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</si>
  <si>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</si>
  <si>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</si>
  <si>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</si>
  <si>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</si>
  <si>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</si>
  <si>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</si>
  <si>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</si>
  <si>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</si>
  <si>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</si>
  <si>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</si>
  <si>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</si>
  <si>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</si>
  <si>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</si>
  <si>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</si>
  <si>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</si>
  <si>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</si>
  <si>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</si>
  <si>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</si>
  <si>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</si>
  <si>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</si>
  <si>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</si>
  <si>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</si>
  <si>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</si>
  <si>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</si>
  <si>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</si>
  <si>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</si>
  <si>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</si>
  <si>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</si>
  <si>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</si>
  <si>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</si>
  <si>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</si>
  <si>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</si>
  <si>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</si>
  <si>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</si>
  <si>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</si>
  <si>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</si>
  <si>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</si>
  <si>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</si>
  <si>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</si>
  <si>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</si>
  <si>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</si>
  <si>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</si>
  <si>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</si>
  <si>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</si>
  <si>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</si>
  <si>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</si>
  <si>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</si>
  <si>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</si>
  <si>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</si>
  <si>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</si>
  <si>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</si>
  <si>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</si>
  <si>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</si>
  <si>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</si>
  <si>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</si>
  <si>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</si>
  <si>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</si>
  <si>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</si>
  <si>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</si>
  <si>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</si>
  <si>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</si>
  <si>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</si>
  <si>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</si>
  <si>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</si>
  <si>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</si>
  <si>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</si>
  <si>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</si>
  <si>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</si>
  <si>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</si>
  <si>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</si>
  <si>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</si>
  <si>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</si>
  <si>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</si>
  <si>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</si>
  <si>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</si>
  <si>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</si>
  <si>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</si>
  <si>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</si>
  <si>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</si>
  <si>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</si>
  <si>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</si>
  <si>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</si>
  <si>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</si>
  <si>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</si>
  <si>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</si>
  <si>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</si>
  <si>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</si>
  <si>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</si>
  <si>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</si>
  <si>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</si>
  <si>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</si>
  <si>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</si>
  <si>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</si>
  <si>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</si>
  <si>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</si>
  <si>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</si>
  <si>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</si>
  <si>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</si>
  <si>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</si>
  <si>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</si>
  <si>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</si>
  <si>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</si>
  <si>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</si>
  <si>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</si>
  <si>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</si>
  <si>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</si>
  <si>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</si>
  <si>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</si>
  <si>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</si>
  <si>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</si>
  <si>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</si>
  <si>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</si>
  <si>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</si>
  <si>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</si>
  <si>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</si>
  <si>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</si>
  <si>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</si>
  <si>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</si>
  <si>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</si>
  <si>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</si>
  <si>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</si>
  <si>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</si>
  <si>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</si>
  <si>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</si>
  <si>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</si>
  <si>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</si>
  <si>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</si>
  <si>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</si>
  <si>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</si>
  <si>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</si>
  <si>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</si>
  <si>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</si>
  <si>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</si>
  <si>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</si>
  <si>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</si>
  <si>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</si>
  <si>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</si>
  <si>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</si>
  <si>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</si>
  <si>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</si>
  <si>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</si>
  <si>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</si>
  <si>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</si>
  <si>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</si>
  <si>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</si>
  <si>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</si>
  <si>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</si>
  <si>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</si>
  <si>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</si>
  <si>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</si>
  <si>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</si>
  <si>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</si>
  <si>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</si>
  <si>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</si>
  <si>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</si>
  <si>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</si>
  <si>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</si>
  <si>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</si>
  <si>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</si>
  <si>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</si>
  <si>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</si>
  <si>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</si>
  <si>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</si>
  <si>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</si>
  <si>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</si>
  <si>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</si>
  <si>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</si>
  <si>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</si>
  <si>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</si>
  <si>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</si>
  <si>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</si>
  <si>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</si>
  <si>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</si>
  <si>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</si>
  <si>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</si>
  <si>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</si>
  <si>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</si>
  <si>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</si>
  <si>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</si>
  <si>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</si>
  <si>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</si>
  <si>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</si>
  <si>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</si>
  <si>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</si>
  <si>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</si>
  <si>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</si>
  <si>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</si>
  <si>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</si>
  <si>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</si>
  <si>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</si>
  <si>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</si>
  <si>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</si>
  <si>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</si>
  <si>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</si>
  <si>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</si>
  <si>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</si>
  <si>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</si>
  <si>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</si>
  <si>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</si>
  <si>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</si>
  <si>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</si>
  <si>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</si>
  <si>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</si>
  <si>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</si>
  <si>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</si>
  <si>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</si>
  <si>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</si>
  <si>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</si>
  <si>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</si>
  <si>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</si>
  <si>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</si>
  <si>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</si>
  <si>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</si>
  <si>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</si>
  <si>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</si>
  <si>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</si>
  <si>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</si>
  <si>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</si>
  <si>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</si>
  <si>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</si>
  <si>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</si>
  <si>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</si>
  <si>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</si>
  <si>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</si>
  <si>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</si>
  <si>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</si>
  <si>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</si>
  <si>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</si>
  <si>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</si>
  <si>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</si>
  <si>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</si>
  <si>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</si>
  <si>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</si>
  <si>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</si>
  <si>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</si>
  <si>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</si>
  <si>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</si>
  <si>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</si>
  <si>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</si>
  <si>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</si>
  <si>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</si>
  <si>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</si>
  <si>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</si>
  <si>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</si>
  <si>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</si>
  <si>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</si>
  <si>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</si>
  <si>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</si>
  <si>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</si>
  <si>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</si>
  <si>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</si>
  <si>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</si>
  <si>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</si>
  <si>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</si>
  <si>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</si>
  <si>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</si>
  <si>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</si>
  <si>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</si>
  <si>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</si>
  <si>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</si>
  <si>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</si>
  <si>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</si>
  <si>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</si>
  <si>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</si>
  <si>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</si>
  <si>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</si>
  <si>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</si>
  <si>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</si>
  <si>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</si>
  <si>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</si>
  <si>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</si>
  <si>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</si>
  <si>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</si>
  <si>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</si>
  <si>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</si>
  <si>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</si>
  <si>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</si>
  <si>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</si>
  <si>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</si>
  <si>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</si>
  <si>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</si>
  <si>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</si>
  <si>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</si>
  <si>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</si>
  <si>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</si>
  <si>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</si>
  <si>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</si>
  <si>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</si>
  <si>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</si>
  <si>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</si>
  <si>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</si>
  <si>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</si>
  <si>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</si>
  <si>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</si>
  <si>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</si>
  <si>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</si>
  <si>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</si>
  <si>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</si>
  <si>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</si>
  <si>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</si>
  <si>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</si>
  <si>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</si>
  <si>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</si>
  <si>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</si>
  <si>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</si>
  <si>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</si>
  <si>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</si>
  <si>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</si>
  <si>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</si>
  <si>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</si>
  <si>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</si>
  <si>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</si>
  <si>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</si>
  <si>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</si>
  <si>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</si>
  <si>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</si>
  <si>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</si>
  <si>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</si>
  <si>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</si>
  <si>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</si>
  <si>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</si>
  <si>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</si>
  <si>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</si>
  <si>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</si>
  <si>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</si>
  <si>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</si>
  <si>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</si>
  <si>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</si>
  <si>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</si>
  <si>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</si>
  <si>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</si>
  <si>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</si>
  <si>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</si>
  <si>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</si>
  <si>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</si>
  <si>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</si>
  <si>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</si>
  <si>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</si>
  <si>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</si>
  <si>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</si>
  <si>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</si>
  <si>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</si>
  <si>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</si>
  <si>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</si>
  <si>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</si>
  <si>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</si>
  <si>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</si>
  <si>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</si>
  <si>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</si>
  <si>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</si>
  <si>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</si>
  <si>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</si>
  <si>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</si>
  <si>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</si>
  <si>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</si>
  <si>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</si>
  <si>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</si>
  <si>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</si>
  <si>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</si>
  <si>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</si>
  <si>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</si>
  <si>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</si>
  <si>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</si>
  <si>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</si>
  <si>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</si>
  <si>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</si>
  <si>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</si>
  <si>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</si>
  <si>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</si>
  <si>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</si>
  <si>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</si>
  <si>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</si>
  <si>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</si>
  <si>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</si>
  <si>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</si>
  <si>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</si>
  <si>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</si>
  <si>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</si>
  <si>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</si>
  <si>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</si>
  <si>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</si>
  <si>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</si>
  <si>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</si>
  <si>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</si>
  <si>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</si>
  <si>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</si>
  <si>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</si>
  <si>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</si>
  <si>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</si>
  <si>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</si>
  <si>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</si>
  <si>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</si>
  <si>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</si>
  <si>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</si>
  <si>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</si>
  <si>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</si>
  <si>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</si>
  <si>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</si>
  <si>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</si>
  <si>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</si>
  <si>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</si>
  <si>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</si>
  <si>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</si>
  <si>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</si>
  <si>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</si>
  <si>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</si>
  <si>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</si>
  <si>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</si>
  <si>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</si>
  <si>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</si>
  <si>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</si>
  <si>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</si>
  <si>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</si>
  <si>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</si>
  <si>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</si>
  <si>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</si>
  <si>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</si>
  <si>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</si>
  <si>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</si>
  <si>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</si>
  <si>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</si>
  <si>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</si>
  <si>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</si>
  <si>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</si>
  <si>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</si>
  <si>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</si>
  <si>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</si>
  <si>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</si>
  <si>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</si>
  <si>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</si>
  <si>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</si>
  <si>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</si>
  <si>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</si>
  <si>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</si>
  <si>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</si>
  <si>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</si>
  <si>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</si>
  <si>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</si>
  <si>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</si>
  <si>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</si>
  <si>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</si>
  <si>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</si>
  <si>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</si>
  <si>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</si>
  <si>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</si>
  <si>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</si>
  <si>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</si>
  <si>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</si>
  <si>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</si>
  <si>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</si>
  <si>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</si>
  <si>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</si>
  <si>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</si>
  <si>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</si>
  <si>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</si>
  <si>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</si>
  <si>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</si>
  <si>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</si>
  <si>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</si>
  <si>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</si>
  <si>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</si>
  <si>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</si>
  <si>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</si>
  <si>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</si>
  <si>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</si>
  <si>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</si>
  <si>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</si>
  <si>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</si>
  <si>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</si>
  <si>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</si>
  <si>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</si>
  <si>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</si>
  <si>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</si>
  <si>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</si>
  <si>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</si>
  <si>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</si>
  <si>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</si>
  <si>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</si>
  <si>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</si>
  <si>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</si>
  <si>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</si>
  <si>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</si>
  <si>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</si>
  <si>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</si>
  <si>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</si>
  <si>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</si>
  <si>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</si>
  <si>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</si>
  <si>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</si>
  <si>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</si>
  <si>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</si>
  <si>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</si>
  <si>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</si>
  <si>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</si>
  <si>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</si>
  <si>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</si>
  <si>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</si>
  <si>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</si>
  <si>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</si>
  <si>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</si>
  <si>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</si>
  <si>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</si>
  <si>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</si>
  <si>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</si>
  <si>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</si>
  <si>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</si>
  <si>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</si>
  <si>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</si>
  <si>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</si>
  <si>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</si>
  <si>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</si>
  <si>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</si>
  <si>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</si>
  <si>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</si>
  <si>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</si>
  <si>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</si>
  <si>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</si>
  <si>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</si>
  <si>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</si>
  <si>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</si>
  <si>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</si>
  <si>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</si>
  <si>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</si>
  <si>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</si>
  <si>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</si>
  <si>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</si>
  <si>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</si>
  <si>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</si>
  <si>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</si>
  <si>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</si>
  <si>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</si>
  <si>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</si>
  <si>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</si>
  <si>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</si>
  <si>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</si>
  <si>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</si>
  <si>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</si>
  <si>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</si>
  <si>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</si>
  <si>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</si>
  <si>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</si>
  <si>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</si>
  <si>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</si>
  <si>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</si>
  <si>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</si>
  <si>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</si>
  <si>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</si>
  <si>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</si>
  <si>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</si>
  <si>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</si>
  <si>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</si>
  <si>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</si>
  <si>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</si>
  <si>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</si>
  <si>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</si>
  <si>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</si>
  <si>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</si>
  <si>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</si>
  <si>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</si>
  <si>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</si>
  <si>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</si>
  <si>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</si>
  <si>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</si>
  <si>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</si>
  <si>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</si>
  <si>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</si>
  <si>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</si>
  <si>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</si>
  <si>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</si>
  <si>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</si>
  <si>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</si>
  <si>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</si>
  <si>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</si>
  <si>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</si>
  <si>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</si>
  <si>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</si>
  <si>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</si>
  <si>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</si>
  <si>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</si>
  <si>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</si>
  <si>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</si>
  <si>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</si>
  <si>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</si>
  <si>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</si>
  <si>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</si>
  <si>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</si>
  <si>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</si>
  <si>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</si>
  <si>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</si>
  <si>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</si>
  <si>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</si>
  <si>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</si>
  <si>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</si>
  <si>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</si>
  <si>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</si>
  <si>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</si>
  <si>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</si>
  <si>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</si>
  <si>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</si>
  <si>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</si>
  <si>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</si>
  <si>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</si>
  <si>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</si>
  <si>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</si>
  <si>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</si>
  <si>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</si>
  <si>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</si>
  <si>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</si>
  <si>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</si>
  <si>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</si>
  <si>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</si>
  <si>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</si>
  <si>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</si>
  <si>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</si>
  <si>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</si>
  <si>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</si>
  <si>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</si>
  <si>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</si>
  <si>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</si>
  <si>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</si>
  <si>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</si>
  <si>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</si>
  <si>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</si>
  <si>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</si>
  <si>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</si>
  <si>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</si>
  <si>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</si>
  <si>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</si>
  <si>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</si>
  <si>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</si>
  <si>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</si>
  <si>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</si>
  <si>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</si>
  <si>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</si>
  <si>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</si>
  <si>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</si>
  <si>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</si>
  <si>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</si>
  <si>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</si>
  <si>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</si>
  <si>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</si>
  <si>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</si>
  <si>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</si>
  <si>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</si>
  <si>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</si>
  <si>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</si>
  <si>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</si>
  <si>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</si>
  <si>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</si>
  <si>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</si>
  <si>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</si>
  <si>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</si>
  <si>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</si>
  <si>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</si>
  <si>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</si>
  <si>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</si>
  <si>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</si>
  <si>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</si>
  <si>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</si>
  <si>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</si>
  <si>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</si>
  <si>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</si>
  <si>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</si>
  <si>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</si>
  <si>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</si>
  <si>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</si>
  <si>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</si>
  <si>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</si>
  <si>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</si>
  <si>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</si>
  <si>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</si>
  <si>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</si>
  <si>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</si>
  <si>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</si>
  <si>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</si>
  <si>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</si>
  <si>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</si>
  <si>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</si>
  <si>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</si>
  <si>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</si>
  <si>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</si>
  <si>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</si>
  <si>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</si>
  <si>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</si>
  <si>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</si>
  <si>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</si>
  <si>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</si>
  <si>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</si>
  <si>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</si>
  <si>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</si>
  <si>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</si>
  <si>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</si>
  <si>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</si>
  <si>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</si>
  <si>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</si>
  <si>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</si>
  <si>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</si>
  <si>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</si>
  <si>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</si>
  <si>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</si>
  <si>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</si>
  <si>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</si>
  <si>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</si>
  <si>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</si>
  <si>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</si>
  <si>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</si>
  <si>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</si>
  <si>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</si>
  <si>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</si>
  <si>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</si>
  <si>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</si>
  <si>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</si>
  <si>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</si>
  <si>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</si>
  <si>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</si>
  <si>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</si>
  <si>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</si>
  <si>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</si>
  <si>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</si>
  <si>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</si>
  <si>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</si>
  <si>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</si>
  <si>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</si>
  <si>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</si>
  <si>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</si>
  <si>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</si>
  <si>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</si>
  <si>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</si>
  <si>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</si>
  <si>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</si>
  <si>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</si>
  <si>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</si>
  <si>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</si>
  <si>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</si>
  <si>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</si>
  <si>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</si>
  <si>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</si>
  <si>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</si>
  <si>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</si>
  <si>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</si>
  <si>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</si>
  <si>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</si>
  <si>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</si>
  <si>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</si>
  <si>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</si>
  <si>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</si>
  <si>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</si>
  <si>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</si>
  <si>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</si>
  <si>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</si>
  <si>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</si>
  <si>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</si>
  <si>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</si>
  <si>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</si>
  <si>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</si>
  <si>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</si>
  <si>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</si>
  <si>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</si>
  <si>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</si>
  <si>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</si>
  <si>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</si>
  <si>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</si>
  <si>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</si>
  <si>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</si>
  <si>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</si>
  <si>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</si>
  <si>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</si>
  <si>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</si>
  <si>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</si>
  <si>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</si>
  <si>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</si>
  <si>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</si>
  <si>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</si>
  <si>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</si>
  <si>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</si>
  <si>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</si>
  <si>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</si>
  <si>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</si>
  <si>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</si>
  <si>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</si>
  <si>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</si>
  <si>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</si>
  <si>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</si>
  <si>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</si>
  <si>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</si>
  <si>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</si>
  <si>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</si>
  <si>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</si>
  <si>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</si>
  <si>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</si>
  <si>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</si>
  <si>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</si>
  <si>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</si>
  <si>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</si>
  <si>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</si>
  <si>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</si>
  <si>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</si>
  <si>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</si>
  <si>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</si>
  <si>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</si>
  <si>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</si>
  <si>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</si>
  <si>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</si>
  <si>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</si>
  <si>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</si>
  <si>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</si>
  <si>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</si>
  <si>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</si>
  <si>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</si>
  <si>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</si>
  <si>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</si>
  <si>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</si>
  <si>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</si>
  <si>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</si>
  <si>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</si>
  <si>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</si>
  <si>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</si>
  <si>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</si>
  <si>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</si>
  <si>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</si>
  <si>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</si>
  <si>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</si>
  <si>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</si>
  <si>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</si>
  <si>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</si>
  <si>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</si>
  <si>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</si>
  <si>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</si>
  <si>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</si>
  <si>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</si>
  <si>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</si>
  <si>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</si>
  <si>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</si>
  <si>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</si>
  <si>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</si>
  <si>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</si>
  <si>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</si>
  <si>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</si>
  <si>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</si>
  <si>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</si>
  <si>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</si>
  <si>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</si>
  <si>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</si>
  <si>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</si>
  <si>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</si>
  <si>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</si>
  <si>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</si>
  <si>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</si>
  <si>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</si>
  <si>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</si>
  <si>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</si>
  <si>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</si>
  <si>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</si>
  <si>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</si>
  <si>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</si>
  <si>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</si>
  <si>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</si>
  <si>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</si>
  <si>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</si>
  <si>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</si>
  <si>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</si>
  <si>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</si>
  <si>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</si>
  <si>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</si>
  <si>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</si>
  <si>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</si>
  <si>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</si>
  <si>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</si>
  <si>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</si>
  <si>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</si>
  <si>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</si>
  <si>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</si>
  <si>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</si>
  <si>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</si>
  <si>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</si>
  <si>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</si>
  <si>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</si>
  <si>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</si>
  <si>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</si>
  <si>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</si>
  <si>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</si>
  <si>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</si>
  <si>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</si>
  <si>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</si>
  <si>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</si>
  <si>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</si>
  <si>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</si>
  <si>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</si>
  <si>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</si>
  <si>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</si>
  <si>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</si>
  <si>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</si>
  <si>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</si>
  <si>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</si>
  <si>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</si>
  <si>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</si>
  <si>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</si>
  <si>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</si>
  <si>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</si>
  <si>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</si>
  <si>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</si>
  <si>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</si>
  <si>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</si>
  <si>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</si>
  <si>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</si>
  <si>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</si>
  <si>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</si>
  <si>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</si>
  <si>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</si>
  <si>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</si>
  <si>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</si>
  <si>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</si>
  <si>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</si>
  <si>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</si>
  <si>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</si>
  <si>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</si>
  <si>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</si>
  <si>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</si>
  <si>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</si>
  <si>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</si>
  <si>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</si>
  <si>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</si>
  <si>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</si>
  <si>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</si>
  <si>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</si>
  <si>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</si>
  <si>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</si>
  <si>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</si>
  <si>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</si>
  <si>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</si>
  <si>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</si>
  <si>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</si>
  <si>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</si>
  <si>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</si>
  <si>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</si>
  <si>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</si>
  <si>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</si>
  <si>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</si>
  <si>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</si>
  <si>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</si>
  <si>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</si>
  <si>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</si>
  <si>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</si>
  <si>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</si>
  <si>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</si>
  <si>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</si>
  <si>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</si>
  <si>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</si>
  <si>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</si>
  <si>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</si>
  <si>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</si>
  <si>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</si>
  <si>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</si>
  <si>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</si>
  <si>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</si>
  <si>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</si>
  <si>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</si>
  <si>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</si>
  <si>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</si>
  <si>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</si>
  <si>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</si>
  <si>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</si>
  <si>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</si>
  <si>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</si>
  <si>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</si>
  <si>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</si>
  <si>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</si>
  <si>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</si>
  <si>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</si>
  <si>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</si>
  <si>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</si>
  <si>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</si>
  <si>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</si>
  <si>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</si>
  <si>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</si>
  <si>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</si>
  <si>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</si>
  <si>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</si>
  <si>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</si>
  <si>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</si>
  <si>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</si>
  <si>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</si>
  <si>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</si>
  <si>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</si>
  <si>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</si>
  <si>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</si>
  <si>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</si>
  <si>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</si>
  <si>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</si>
  <si>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</si>
  <si>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</si>
  <si>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</si>
  <si>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</si>
  <si>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</si>
  <si>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</si>
  <si>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</si>
  <si>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</si>
  <si>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</si>
  <si>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</si>
  <si>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</si>
  <si>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</si>
  <si>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</si>
  <si>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</si>
  <si>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</si>
  <si>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</si>
  <si>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</si>
  <si>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</si>
  <si>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</si>
  <si>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</si>
  <si>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</si>
  <si>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</si>
  <si>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</si>
  <si>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</si>
  <si>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</si>
  <si>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</si>
  <si>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</si>
  <si>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</si>
  <si>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</si>
  <si>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</si>
  <si>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</si>
  <si>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</si>
  <si>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</si>
  <si>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</si>
  <si>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</si>
  <si>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</si>
  <si>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</si>
  <si>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</si>
  <si>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</si>
  <si>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</si>
  <si>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</si>
  <si>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</si>
  <si>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</si>
  <si>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</si>
  <si>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</si>
  <si>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</si>
  <si>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</si>
  <si>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</si>
  <si>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</si>
  <si>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</si>
  <si>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</si>
  <si>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</si>
  <si>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</si>
  <si>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</si>
  <si>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</si>
  <si>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</si>
  <si>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</si>
  <si>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</si>
  <si>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</si>
  <si>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</si>
  <si>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</si>
  <si>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</si>
  <si>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</si>
  <si>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</si>
  <si>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</si>
  <si>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</si>
  <si>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</si>
  <si>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</si>
  <si>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</si>
  <si>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</si>
  <si>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</si>
  <si>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</si>
  <si>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</si>
  <si>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</si>
  <si>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</si>
  <si>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</si>
  <si>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</si>
  <si>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</si>
  <si>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</si>
  <si>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</si>
  <si>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</si>
  <si>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</si>
  <si>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</si>
  <si>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</si>
  <si>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</si>
  <si>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</si>
  <si>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</si>
  <si>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</si>
  <si>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</si>
  <si>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</si>
  <si>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</si>
  <si>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</si>
  <si>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</si>
  <si>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</si>
  <si>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</si>
  <si>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</si>
  <si>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</si>
  <si>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</si>
  <si>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</si>
  <si>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</si>
  <si>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</si>
  <si>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</si>
  <si>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</si>
  <si>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</si>
  <si>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</si>
  <si>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</si>
  <si>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</si>
  <si>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</si>
  <si>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</si>
  <si>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</si>
  <si>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</si>
  <si>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</si>
  <si>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</si>
  <si>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</si>
  <si>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</si>
  <si>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</si>
  <si>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</si>
  <si>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</si>
  <si>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</si>
  <si>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</si>
  <si>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</si>
  <si>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</si>
  <si>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</si>
  <si>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</si>
  <si>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</si>
  <si>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</si>
  <si>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</si>
  <si>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</si>
  <si>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</si>
  <si>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</si>
  <si>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</si>
  <si>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</si>
  <si>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</si>
  <si>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</si>
  <si>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</si>
  <si>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</si>
  <si>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</si>
  <si>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</si>
  <si>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</si>
  <si>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</si>
  <si>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</si>
  <si>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</si>
  <si>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</si>
  <si>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</si>
  <si>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</si>
  <si>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</si>
  <si>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</si>
  <si>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</si>
  <si>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</si>
  <si>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</si>
  <si>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</si>
  <si>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</si>
  <si>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</si>
  <si>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</si>
  <si>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</si>
  <si>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</si>
  <si>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</si>
  <si>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</si>
  <si>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</si>
  <si>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</si>
  <si>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</si>
  <si>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</si>
  <si>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</si>
  <si>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</si>
  <si>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</si>
  <si>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</si>
  <si>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</si>
  <si>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</si>
  <si>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</si>
  <si>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</si>
  <si>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</si>
  <si>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</si>
  <si>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</si>
  <si>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</si>
  <si>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</si>
  <si>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</si>
  <si>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</si>
  <si>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</si>
  <si>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</si>
  <si>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</si>
  <si>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</si>
  <si>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</si>
  <si>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</si>
  <si>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</si>
  <si>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</si>
  <si>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</si>
  <si>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</si>
  <si>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</si>
  <si>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</si>
  <si>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</si>
  <si>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</si>
  <si>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</si>
  <si>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</si>
  <si>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</si>
  <si>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</si>
  <si>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</si>
  <si>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</si>
  <si>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</si>
  <si>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</si>
  <si>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</si>
  <si>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</si>
  <si>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</si>
  <si>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</si>
  <si>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</si>
  <si>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</si>
  <si>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</si>
  <si>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</si>
  <si>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</si>
  <si>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</si>
  <si>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</si>
  <si>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</si>
  <si>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</si>
  <si>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</si>
  <si>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</si>
  <si>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</si>
  <si>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</si>
  <si>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</si>
  <si>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</si>
  <si>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</si>
  <si>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</si>
  <si>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</si>
  <si>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</si>
  <si>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</si>
  <si>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</si>
  <si>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</si>
  <si>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</si>
  <si>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</si>
  <si>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</si>
  <si>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</si>
  <si>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</si>
  <si>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</si>
  <si>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</si>
  <si>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</si>
  <si>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</si>
  <si>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</si>
  <si>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</si>
  <si>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</si>
  <si>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</si>
  <si>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</si>
  <si>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</si>
  <si>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</si>
  <si>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</si>
  <si>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</si>
  <si>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</si>
  <si>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</si>
  <si>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</si>
  <si>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</si>
  <si>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</si>
  <si>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</si>
  <si>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</si>
  <si>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</si>
  <si>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</si>
  <si>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</si>
  <si>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</si>
  <si>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</si>
  <si>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</si>
  <si>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</si>
  <si>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</si>
  <si>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</si>
  <si>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</si>
  <si>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</si>
  <si>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</si>
  <si>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</si>
  <si>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</si>
  <si>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</si>
  <si>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</si>
  <si>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</si>
  <si>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</si>
  <si>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</si>
  <si>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</si>
  <si>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</si>
  <si>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</si>
  <si>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</si>
  <si>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</si>
  <si>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</si>
  <si>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</si>
  <si>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</si>
  <si>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</si>
  <si>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</si>
  <si>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</si>
  <si>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</si>
  <si>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</si>
  <si>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</si>
  <si>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</si>
  <si>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</si>
  <si>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</si>
  <si>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</si>
  <si>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</si>
  <si>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</si>
  <si>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</si>
  <si>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</si>
  <si>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</si>
  <si>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</si>
  <si>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</si>
  <si>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</si>
  <si>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</si>
  <si>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</si>
  <si>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</si>
  <si>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</si>
  <si>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</si>
  <si>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</si>
  <si>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</si>
  <si>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</si>
  <si>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</si>
  <si>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</si>
  <si>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</si>
  <si>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</si>
  <si>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</si>
  <si>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</si>
  <si>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</si>
  <si>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</si>
  <si>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</si>
  <si>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</si>
  <si>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</si>
  <si>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</si>
  <si>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</si>
  <si>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</si>
  <si>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</si>
  <si>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</si>
  <si>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</si>
  <si>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</si>
  <si>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</si>
  <si>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</si>
  <si>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</si>
  <si>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</si>
  <si>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</si>
  <si>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</si>
  <si>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</si>
  <si>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</si>
  <si>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</si>
  <si>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</si>
  <si>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</si>
  <si>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</si>
  <si>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</si>
  <si>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</si>
  <si>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</si>
  <si>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</si>
  <si>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</si>
  <si>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</si>
  <si>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</si>
  <si>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</si>
  <si>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</si>
  <si>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</si>
  <si>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</si>
  <si>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</si>
  <si>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</si>
  <si>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</si>
  <si>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</si>
  <si>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</si>
  <si>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</si>
  <si>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</si>
  <si>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</si>
  <si>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</si>
  <si>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</si>
  <si>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</si>
  <si>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</si>
  <si>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</si>
  <si>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</si>
  <si>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</si>
  <si>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</si>
  <si>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</si>
  <si>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</si>
  <si>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</si>
  <si>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</si>
  <si>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</si>
  <si>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</si>
  <si>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</si>
  <si>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</si>
  <si>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</si>
  <si>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</si>
  <si>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</si>
  <si>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</si>
  <si>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</si>
  <si>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</si>
  <si>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</si>
  <si>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</si>
  <si>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</si>
  <si>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</si>
  <si>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</si>
  <si>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</si>
  <si>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</si>
  <si>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</si>
  <si>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</si>
  <si>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</si>
  <si>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</si>
  <si>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</si>
  <si>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</si>
  <si>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</si>
  <si>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</si>
  <si>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</si>
  <si>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</si>
  <si>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</si>
  <si>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</si>
  <si>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</si>
  <si>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</si>
  <si>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</si>
  <si>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</si>
  <si>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</si>
  <si>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</si>
  <si>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</si>
  <si>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</si>
  <si>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</si>
  <si>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</si>
  <si>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</si>
  <si>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</si>
  <si>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</si>
  <si>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</si>
  <si>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</si>
  <si>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</si>
  <si>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</si>
  <si>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</si>
  <si>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</si>
  <si>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</si>
  <si>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</si>
  <si>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</si>
  <si>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</si>
  <si>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</si>
  <si>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</si>
  <si>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</si>
  <si>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</si>
  <si>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</si>
  <si>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</si>
  <si>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</si>
  <si>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</si>
  <si>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</si>
  <si>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</si>
  <si>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</si>
  <si>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</si>
  <si>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</si>
  <si>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</si>
  <si>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</si>
  <si>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</si>
  <si>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</si>
  <si>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</si>
  <si>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</si>
  <si>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</si>
  <si>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</si>
  <si>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</si>
  <si>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</si>
  <si>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</si>
  <si>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</si>
  <si>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</si>
  <si>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</si>
  <si>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</si>
  <si>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</si>
  <si>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</si>
  <si>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</si>
  <si>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</si>
  <si>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</si>
  <si>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</si>
  <si>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</si>
  <si>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</si>
  <si>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</si>
  <si>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</si>
  <si>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</si>
  <si>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</si>
  <si>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</si>
  <si>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</si>
  <si>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</si>
  <si>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</si>
  <si>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</si>
  <si>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</si>
  <si>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</si>
  <si>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</si>
  <si>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</si>
  <si>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</si>
  <si>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</si>
  <si>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</si>
  <si>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</si>
  <si>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</si>
  <si>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</si>
  <si>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</si>
  <si>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</si>
  <si>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</si>
  <si>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</si>
  <si>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</si>
  <si>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</si>
  <si>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</si>
  <si>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</si>
  <si>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</si>
  <si>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</si>
  <si>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</si>
  <si>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</si>
  <si>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</si>
  <si>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</si>
  <si>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</si>
  <si>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</si>
  <si>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</si>
  <si>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</si>
  <si>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</si>
  <si>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</si>
  <si>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</si>
  <si>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</si>
  <si>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</si>
  <si>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</si>
  <si>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</si>
  <si>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</si>
  <si>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</si>
  <si>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</si>
  <si>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</si>
  <si>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</si>
  <si>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</si>
  <si>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</si>
  <si>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</si>
  <si>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</si>
  <si>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</si>
  <si>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</si>
  <si>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</si>
  <si>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</si>
  <si>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</si>
  <si>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</si>
  <si>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</si>
  <si>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</si>
  <si>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</si>
  <si>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</si>
  <si>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</si>
  <si>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</si>
  <si>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</si>
  <si>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</si>
  <si>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</si>
  <si>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</si>
  <si>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</si>
  <si>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</si>
  <si>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</si>
  <si>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</si>
  <si>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</si>
  <si>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</si>
  <si>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</si>
  <si>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</si>
  <si>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</si>
  <si>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</si>
  <si>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</si>
  <si>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</si>
  <si>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</si>
  <si>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</si>
  <si>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</si>
  <si>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</si>
  <si>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</si>
  <si>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</si>
  <si>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</si>
  <si>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</si>
  <si>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</si>
  <si>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</si>
  <si>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</si>
  <si>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</si>
  <si>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</si>
  <si>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</si>
  <si>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</si>
  <si>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</si>
  <si>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</si>
  <si>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</si>
  <si>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</si>
  <si>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</si>
  <si>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</si>
  <si>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</si>
  <si>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</si>
  <si>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</si>
  <si>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</si>
  <si>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</si>
  <si>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</si>
  <si>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</si>
  <si>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</si>
  <si>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</si>
  <si>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</si>
  <si>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</si>
  <si>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</si>
  <si>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</si>
  <si>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</si>
  <si>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</si>
  <si>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</si>
  <si>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</si>
  <si>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</si>
  <si>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</si>
  <si>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</si>
  <si>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</si>
  <si>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</si>
  <si>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</si>
  <si>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</si>
  <si>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</si>
  <si>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</si>
  <si>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</si>
  <si>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</si>
  <si>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</si>
  <si>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</si>
  <si>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</si>
  <si>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</si>
  <si>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</si>
  <si>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</si>
  <si>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</si>
  <si>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</si>
  <si>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</si>
  <si>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</si>
  <si>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</si>
  <si>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</si>
  <si>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</si>
  <si>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</si>
  <si>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</si>
  <si>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</si>
  <si>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</si>
  <si>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</si>
  <si>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</si>
  <si>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</si>
  <si>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</si>
  <si>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</si>
  <si>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</si>
  <si>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</si>
  <si>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</si>
  <si>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</si>
  <si>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</si>
  <si>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</si>
  <si>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</si>
  <si>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</si>
  <si>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</si>
  <si>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</si>
  <si>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</si>
  <si>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</si>
  <si>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</si>
  <si>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</si>
  <si>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</si>
  <si>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</si>
  <si>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</si>
  <si>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</si>
  <si>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</si>
  <si>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</si>
  <si>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</si>
  <si>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</si>
  <si>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</si>
  <si>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</si>
  <si>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</si>
  <si>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</si>
  <si>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</si>
  <si>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</si>
  <si>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</si>
  <si>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</si>
  <si>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</si>
  <si>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</si>
  <si>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</si>
  <si>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</si>
  <si>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</si>
  <si>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</si>
  <si>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</si>
  <si>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</si>
  <si>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</si>
  <si>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</si>
  <si>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</si>
  <si>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</si>
  <si>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</si>
  <si>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</si>
  <si>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</si>
  <si>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</si>
  <si>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</si>
  <si>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</si>
  <si>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</si>
  <si>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</si>
  <si>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</si>
  <si>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</si>
  <si>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</si>
  <si>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</si>
  <si>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</si>
  <si>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</si>
  <si>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</si>
  <si>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</si>
  <si>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</si>
  <si>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</si>
  <si>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</si>
  <si>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</si>
  <si>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</si>
  <si>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</si>
  <si>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</si>
  <si>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</si>
  <si>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</si>
  <si>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</si>
  <si>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</si>
  <si>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</si>
  <si>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</si>
  <si>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</si>
  <si>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</si>
  <si>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</si>
  <si>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</si>
  <si>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</si>
  <si>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</si>
  <si>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</si>
  <si>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</si>
  <si>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</si>
  <si>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</si>
  <si>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</si>
  <si>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</si>
  <si>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</si>
  <si>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</si>
  <si>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</si>
  <si>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</si>
  <si>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</si>
  <si>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</si>
  <si>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</si>
  <si>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</si>
  <si>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</si>
  <si>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</si>
  <si>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</si>
  <si>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</si>
  <si>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</si>
  <si>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</si>
  <si>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</si>
  <si>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</si>
  <si>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</si>
  <si>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</si>
  <si>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</si>
  <si>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</si>
  <si>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</si>
  <si>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</si>
  <si>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</si>
  <si>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</si>
  <si>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</si>
  <si>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</si>
  <si>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</si>
  <si>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</si>
  <si>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</si>
  <si>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</si>
  <si>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</si>
  <si>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</si>
  <si>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</si>
  <si>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</si>
  <si>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</si>
  <si>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</si>
  <si>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</si>
  <si>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</si>
  <si>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</si>
  <si>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</si>
  <si>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</si>
  <si>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</si>
  <si>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</si>
  <si>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</si>
  <si>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</si>
  <si>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</si>
  <si>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</si>
  <si>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</si>
  <si>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</si>
  <si>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</si>
  <si>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</si>
  <si>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</si>
  <si>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</si>
  <si>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</si>
  <si>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</si>
  <si>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</si>
  <si>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</si>
  <si>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</si>
  <si>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</si>
  <si>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</si>
  <si>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</si>
  <si>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</si>
  <si>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</si>
  <si>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</si>
  <si>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</si>
  <si>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</si>
  <si>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</si>
  <si>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</si>
  <si>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</si>
  <si>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</si>
  <si>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</si>
  <si>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</si>
  <si>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</si>
  <si>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</si>
  <si>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</si>
  <si>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</si>
  <si>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</si>
  <si>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</si>
  <si>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</si>
  <si>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</si>
  <si>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</si>
  <si>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</si>
  <si>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</si>
  <si>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</si>
  <si>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</si>
  <si>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</si>
  <si>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</si>
  <si>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</si>
  <si>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</si>
  <si>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</si>
  <si>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</si>
  <si>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</si>
  <si>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</si>
  <si>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</si>
  <si>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</si>
  <si>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</si>
  <si>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</si>
  <si>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</si>
  <si>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</si>
  <si>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</si>
  <si>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</si>
  <si>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</si>
  <si>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</si>
  <si>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</si>
  <si>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</si>
  <si>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</si>
  <si>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</si>
  <si>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</si>
  <si>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</si>
  <si>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</si>
  <si>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</si>
  <si>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</si>
  <si>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</si>
  <si>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</si>
  <si>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</si>
  <si>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</si>
  <si>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</si>
  <si>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</si>
  <si>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</si>
  <si>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</si>
  <si>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</si>
  <si>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</si>
  <si>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</si>
  <si>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</si>
  <si>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</si>
  <si>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</si>
  <si>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</si>
  <si>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</si>
  <si>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</si>
  <si>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</si>
  <si>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</si>
  <si>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</si>
  <si>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</si>
  <si>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</si>
  <si>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</si>
  <si>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</si>
  <si>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</si>
  <si>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</si>
  <si>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</si>
  <si>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</si>
  <si>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</si>
  <si>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</si>
  <si>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</si>
  <si>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</si>
  <si>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</si>
  <si>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</si>
  <si>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</si>
  <si>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</si>
  <si>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</si>
  <si>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</si>
  <si>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</si>
  <si>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</si>
  <si>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</si>
  <si>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</si>
  <si>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</si>
  <si>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</si>
  <si>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</si>
  <si>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</si>
  <si>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</si>
  <si>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</si>
  <si>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</si>
  <si>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</si>
  <si>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</si>
  <si>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</si>
  <si>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</si>
  <si>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</si>
  <si>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</si>
  <si>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</si>
  <si>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</si>
  <si>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</si>
  <si>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</si>
  <si>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</si>
  <si>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</si>
  <si>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</si>
  <si>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</si>
  <si>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</si>
  <si>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</si>
  <si>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</si>
  <si>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</si>
  <si>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</si>
  <si>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</si>
  <si>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</si>
  <si>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</si>
  <si>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</si>
  <si>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</si>
  <si>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</si>
  <si>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</si>
  <si>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</si>
  <si>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</si>
  <si>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</si>
  <si>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</si>
  <si>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</si>
  <si>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</si>
  <si>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</si>
  <si>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</si>
  <si>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</si>
  <si>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</si>
  <si>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</si>
  <si>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</si>
  <si>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</si>
  <si>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</si>
  <si>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</si>
  <si>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</si>
  <si>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</si>
  <si>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</si>
  <si>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</si>
  <si>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</si>
  <si>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</si>
  <si>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</si>
  <si>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</si>
  <si>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</si>
  <si>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</si>
  <si>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</si>
  <si>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</si>
  <si>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</si>
  <si>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</si>
  <si>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</si>
  <si>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</si>
  <si>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</si>
  <si>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</si>
  <si>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</si>
  <si>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</si>
  <si>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</si>
  <si>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</si>
  <si>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</si>
  <si>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</si>
  <si>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</si>
  <si>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</si>
  <si>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</si>
  <si>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</si>
  <si>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</si>
  <si>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</si>
  <si>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</si>
  <si>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</si>
  <si>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</si>
  <si>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</si>
  <si>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</si>
  <si>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</si>
  <si>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</si>
  <si>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</si>
  <si>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</si>
  <si>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</si>
  <si>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</si>
  <si>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</si>
  <si>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</si>
  <si>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</si>
  <si>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</si>
  <si>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</si>
  <si>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</si>
  <si>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</si>
  <si>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</si>
  <si>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</si>
  <si>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</si>
  <si>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</si>
  <si>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</si>
  <si>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</si>
  <si>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</si>
  <si>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</si>
  <si>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</si>
  <si>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</si>
  <si>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</si>
  <si>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</si>
  <si>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</si>
  <si>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</si>
  <si>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</si>
  <si>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</si>
  <si>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</si>
  <si>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</si>
  <si>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</si>
  <si>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</si>
  <si>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</si>
  <si>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</si>
  <si>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</si>
  <si>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</si>
  <si>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</si>
  <si>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</si>
  <si>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</si>
  <si>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</si>
  <si>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</si>
  <si>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</si>
  <si>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</si>
  <si>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</si>
  <si>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</si>
  <si>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</si>
  <si>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</si>
  <si>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</si>
  <si>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</si>
  <si>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</si>
  <si>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</si>
  <si>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</si>
  <si>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</si>
  <si>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</si>
  <si>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</si>
  <si>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</si>
  <si>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</si>
  <si>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</si>
  <si>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</si>
  <si>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</si>
  <si>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</si>
  <si>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</si>
  <si>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</si>
  <si>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</si>
  <si>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</si>
  <si>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</si>
  <si>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</si>
  <si>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</si>
  <si>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</si>
  <si>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</si>
  <si>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</si>
  <si>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</si>
  <si>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</si>
  <si>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</si>
  <si>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</si>
  <si>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</si>
  <si>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</si>
  <si>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</si>
  <si>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</si>
  <si>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</si>
  <si>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</si>
  <si>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</si>
  <si>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</si>
  <si>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</si>
  <si>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</si>
  <si>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</si>
  <si>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</si>
  <si>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</si>
  <si>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</si>
  <si>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</si>
  <si>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</si>
  <si>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</si>
  <si>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</si>
  <si>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</si>
  <si>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</si>
  <si>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</si>
  <si>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</si>
  <si>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</si>
  <si>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</si>
  <si>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</si>
  <si>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</si>
  <si>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</si>
  <si>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</si>
  <si>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</si>
  <si>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</si>
  <si>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</si>
  <si>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</si>
  <si>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</si>
  <si>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</si>
  <si>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</si>
  <si>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</si>
  <si>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</si>
  <si>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</si>
  <si>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</si>
  <si>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</si>
  <si>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</si>
  <si>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</si>
  <si>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</si>
  <si>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</si>
  <si>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</si>
  <si>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</si>
  <si>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</si>
  <si>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</si>
  <si>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</si>
  <si>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</si>
  <si>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</si>
  <si>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</si>
  <si>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</si>
  <si>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</si>
  <si>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</si>
  <si>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</si>
  <si>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</si>
  <si>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</si>
  <si>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</si>
  <si>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</si>
  <si>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</si>
  <si>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</si>
  <si>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</si>
  <si>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</si>
  <si>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</si>
  <si>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</si>
  <si>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</si>
  <si>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</si>
  <si>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</si>
  <si>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</si>
  <si>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</si>
  <si>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</si>
  <si>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</si>
  <si>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</si>
  <si>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</si>
  <si>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</si>
  <si>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</si>
  <si>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</si>
  <si>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</si>
  <si>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</si>
  <si>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</si>
  <si>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</si>
  <si>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</si>
  <si>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</si>
  <si>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</si>
  <si>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</si>
  <si>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</si>
  <si>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</si>
  <si>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</si>
  <si>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</si>
  <si>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</si>
  <si>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</si>
  <si>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</si>
  <si>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</si>
  <si>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</si>
  <si>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</si>
  <si>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</si>
  <si>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</si>
  <si>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</si>
  <si>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</si>
  <si>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</si>
  <si>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</si>
  <si>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</si>
  <si>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</si>
  <si>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</si>
  <si>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</si>
  <si>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</si>
  <si>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</si>
  <si>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</si>
  <si>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</si>
  <si>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</si>
  <si>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</si>
  <si>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</si>
  <si>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</si>
  <si>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</si>
  <si>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</si>
  <si>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</si>
  <si>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</si>
  <si>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</si>
  <si>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</si>
  <si>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</si>
  <si>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</si>
  <si>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</si>
  <si>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</si>
  <si>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</si>
  <si>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</si>
  <si>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</si>
  <si>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</si>
  <si>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</si>
  <si>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</si>
  <si>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</si>
  <si>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</si>
  <si>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</si>
  <si>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</si>
  <si>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</si>
  <si>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</si>
  <si>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</si>
  <si>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</si>
  <si>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</si>
  <si>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</si>
  <si>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</si>
  <si>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</si>
  <si>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</si>
  <si>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</si>
  <si>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</si>
  <si>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</si>
  <si>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</si>
  <si>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</si>
  <si>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</si>
  <si>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</si>
  <si>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</si>
  <si>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</si>
  <si>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</si>
  <si>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</si>
  <si>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</si>
  <si>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</si>
  <si>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</si>
  <si>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</si>
  <si>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</si>
  <si>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</si>
  <si>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</si>
  <si>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</si>
  <si>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</si>
  <si>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</si>
  <si>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</si>
  <si>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</si>
  <si>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</si>
  <si>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</si>
  <si>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</si>
  <si>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</si>
  <si>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</si>
  <si>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</si>
  <si>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</si>
  <si>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</si>
  <si>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</si>
  <si>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</si>
  <si>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</si>
  <si>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</si>
  <si>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</si>
  <si>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</si>
  <si>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</si>
  <si>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</si>
  <si>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</si>
  <si>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</si>
  <si>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</si>
  <si>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</si>
  <si>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</si>
  <si>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</si>
  <si>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</si>
  <si>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</si>
  <si>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</si>
  <si>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</si>
  <si>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</si>
  <si>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</si>
  <si>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</si>
  <si>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</si>
  <si>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</si>
  <si>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</si>
  <si>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</si>
  <si>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</si>
  <si>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</si>
  <si>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</si>
  <si>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</si>
  <si>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</si>
  <si>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</si>
  <si>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</si>
  <si>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</si>
  <si>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</si>
  <si>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</si>
  <si>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</si>
  <si>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</si>
  <si>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</si>
  <si>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</si>
  <si>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</si>
  <si>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</si>
  <si>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</si>
  <si>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</si>
  <si>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</si>
  <si>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</si>
  <si>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</si>
  <si>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</si>
  <si>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</si>
  <si>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</si>
  <si>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</si>
  <si>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</si>
  <si>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</si>
  <si>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</si>
  <si>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</si>
  <si>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</si>
  <si>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</si>
  <si>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</si>
  <si>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</si>
  <si>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</si>
  <si>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</si>
  <si>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</si>
  <si>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</si>
  <si>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</si>
  <si>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</si>
  <si>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</si>
  <si>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</si>
  <si>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</si>
  <si>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</si>
  <si>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</si>
  <si>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</si>
  <si>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</si>
  <si>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</si>
  <si>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</si>
  <si>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</si>
  <si>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</si>
  <si>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</si>
  <si>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</si>
  <si>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</si>
  <si>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</si>
  <si>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</si>
  <si>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</si>
  <si>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</si>
  <si>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</si>
  <si>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</si>
  <si>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</si>
  <si>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</si>
  <si>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</si>
  <si>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</si>
  <si>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</si>
  <si>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</si>
  <si>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</si>
  <si>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</si>
  <si>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</si>
  <si>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</si>
  <si>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</si>
  <si>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</si>
  <si>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</si>
  <si>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</si>
  <si>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</si>
  <si>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</si>
  <si>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</si>
  <si>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</si>
  <si>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</si>
  <si>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</si>
  <si>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</si>
  <si>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</si>
  <si>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</si>
  <si>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</si>
  <si>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</si>
  <si>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</si>
  <si>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</si>
  <si>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</si>
  <si>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</si>
  <si>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</si>
  <si>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</si>
  <si>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</si>
  <si>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</si>
  <si>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</si>
  <si>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</si>
  <si>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</si>
  <si>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</si>
  <si>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</si>
  <si>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</si>
  <si>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</si>
  <si>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</si>
  <si>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</si>
  <si>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</si>
  <si>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</si>
  <si>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</si>
  <si>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</si>
  <si>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</si>
  <si>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</si>
  <si>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</si>
  <si>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</si>
  <si>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</si>
  <si>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</si>
  <si>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</si>
  <si>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</si>
  <si>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</si>
  <si>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</si>
  <si>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</si>
  <si>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</si>
  <si>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</si>
  <si>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</si>
  <si>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</si>
  <si>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</si>
  <si>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</si>
  <si>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</si>
  <si>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</si>
  <si>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</si>
  <si>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</si>
  <si>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</si>
  <si>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</si>
  <si>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</si>
  <si>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</si>
  <si>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</si>
  <si>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</si>
  <si>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</si>
  <si>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</si>
  <si>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</si>
  <si>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</si>
  <si>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</si>
  <si>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</si>
  <si>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</si>
  <si>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</si>
  <si>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</si>
  <si>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</si>
  <si>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</si>
  <si>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</si>
  <si>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</si>
  <si>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</si>
  <si>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</si>
  <si>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</si>
  <si>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</si>
  <si>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</si>
  <si>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</si>
  <si>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</si>
  <si>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</si>
  <si>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</si>
  <si>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</si>
  <si>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</si>
  <si>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</si>
  <si>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</si>
  <si>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</si>
  <si>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</si>
  <si>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</si>
  <si>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</si>
  <si>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</si>
  <si>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</si>
  <si>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</si>
  <si>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</si>
  <si>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</si>
  <si>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</si>
  <si>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</si>
  <si>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</si>
  <si>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</si>
  <si>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</si>
  <si>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</si>
  <si>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</si>
  <si>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</si>
  <si>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</si>
  <si>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</si>
  <si>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</si>
  <si>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</si>
  <si>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</si>
  <si>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</si>
  <si>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</si>
  <si>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</si>
  <si>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</si>
  <si>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</si>
  <si>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</si>
  <si>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</si>
  <si>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</si>
  <si>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</si>
  <si>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</si>
  <si>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</si>
  <si>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</si>
  <si>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</si>
  <si>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</si>
  <si>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</si>
  <si>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</si>
  <si>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</si>
  <si>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</si>
  <si>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</si>
  <si>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</si>
  <si>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</si>
  <si>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</si>
  <si>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</si>
  <si>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</si>
  <si>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</si>
  <si>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</si>
  <si>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</si>
  <si>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</si>
  <si>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</si>
  <si>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</si>
  <si>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</si>
  <si>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</si>
  <si>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</si>
  <si>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</si>
  <si>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</si>
  <si>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</si>
  <si>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</si>
  <si>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</si>
  <si>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</si>
  <si>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</si>
  <si>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</si>
  <si>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</si>
  <si>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</si>
  <si>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</si>
  <si>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</si>
  <si>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</si>
  <si>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</si>
  <si>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</si>
  <si>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</si>
  <si>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</si>
  <si>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</si>
  <si>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</si>
  <si>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</si>
  <si>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</si>
  <si>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</si>
  <si>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</si>
  <si>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</si>
  <si>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</si>
  <si>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</si>
  <si>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</si>
  <si>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</si>
  <si>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</si>
  <si>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</si>
  <si>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</si>
  <si>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</si>
  <si>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</si>
  <si>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</si>
  <si>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</si>
  <si>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</si>
  <si>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</si>
  <si>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</si>
  <si>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</si>
  <si>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</si>
  <si>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</si>
  <si>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</si>
  <si>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</si>
  <si>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</si>
  <si>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</si>
  <si>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</si>
  <si>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</si>
  <si>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</si>
  <si>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</si>
  <si>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</si>
  <si>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</si>
  <si>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</si>
  <si>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</si>
  <si>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</si>
  <si>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</si>
  <si>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</si>
  <si>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</si>
  <si>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</si>
  <si>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</si>
  <si>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</si>
  <si>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</si>
  <si>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</si>
  <si>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</si>
  <si>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</si>
  <si>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</si>
  <si>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</si>
  <si>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</si>
  <si>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</si>
  <si>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</si>
  <si>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</si>
  <si>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</si>
  <si>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</si>
  <si>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</si>
  <si>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</si>
  <si>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</si>
  <si>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</si>
  <si>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</si>
  <si>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</si>
  <si>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</si>
  <si>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</si>
  <si>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</si>
  <si>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</si>
  <si>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</si>
  <si>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</si>
  <si>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</si>
  <si>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</si>
  <si>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</si>
  <si>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</si>
  <si>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</si>
  <si>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</si>
  <si>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</si>
  <si>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</si>
  <si>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</si>
  <si>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</si>
  <si>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</si>
  <si>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</si>
  <si>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</si>
  <si>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</si>
  <si>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</si>
  <si>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</si>
  <si>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</si>
  <si>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</si>
  <si>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</si>
  <si>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</si>
  <si>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</si>
  <si>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</si>
  <si>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</si>
  <si>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</si>
  <si>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</si>
  <si>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</si>
  <si>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</si>
  <si>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</si>
  <si>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</si>
  <si>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</si>
  <si>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</si>
  <si>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</si>
  <si>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</si>
  <si>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</si>
  <si>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</si>
  <si>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</si>
  <si>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</si>
  <si>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</si>
  <si>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</si>
  <si>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</si>
  <si>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</si>
  <si>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</si>
  <si>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</si>
  <si>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</si>
  <si>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</si>
  <si>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</si>
  <si>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</si>
  <si>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</si>
  <si>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</si>
  <si>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</si>
  <si>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</si>
  <si>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</si>
  <si>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</si>
  <si>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</si>
  <si>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</si>
  <si>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</si>
  <si>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</si>
  <si>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</si>
  <si>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</si>
  <si>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</si>
  <si>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</si>
  <si>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</si>
  <si>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</si>
  <si>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</si>
  <si>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</si>
  <si>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</si>
  <si>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</si>
  <si>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</si>
  <si>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</si>
  <si>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</si>
  <si>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</si>
  <si>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</si>
  <si>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</si>
  <si>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</si>
  <si>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</si>
  <si>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</si>
  <si>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</si>
  <si>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</si>
  <si>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</si>
  <si>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</si>
  <si>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</si>
  <si>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</si>
  <si>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</si>
  <si>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</si>
  <si>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</si>
  <si>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</si>
  <si>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</si>
  <si>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</si>
  <si>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</si>
  <si>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</si>
  <si>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</si>
  <si>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</si>
  <si>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</si>
  <si>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</si>
  <si>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</si>
  <si>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</si>
  <si>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</si>
  <si>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</si>
  <si>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</si>
  <si>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</si>
  <si>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</si>
  <si>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</si>
  <si>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</si>
  <si>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</si>
  <si>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</si>
  <si>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</si>
  <si>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</si>
  <si>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</si>
  <si>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</si>
  <si>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</si>
  <si>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</si>
  <si>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</si>
  <si>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</si>
  <si>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</si>
  <si>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</si>
  <si>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</si>
  <si>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</si>
  <si>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</si>
  <si>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</si>
  <si>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</si>
  <si>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</si>
  <si>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</si>
  <si>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</si>
  <si>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</si>
  <si>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</si>
  <si>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</si>
  <si>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</si>
  <si>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</si>
  <si>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</si>
  <si>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</si>
  <si>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</si>
  <si>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</si>
  <si>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</si>
  <si>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</si>
  <si>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</si>
  <si>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</si>
  <si>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</si>
  <si>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</si>
  <si>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</si>
  <si>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</si>
  <si>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</si>
  <si>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</si>
  <si>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</si>
  <si>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</si>
  <si>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</si>
  <si>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</si>
  <si>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</si>
  <si>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</si>
  <si>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</si>
  <si>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</si>
  <si>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</si>
  <si>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</si>
  <si>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</si>
  <si>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</si>
  <si>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</si>
  <si>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</si>
  <si>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</si>
  <si>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</si>
  <si>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</si>
  <si>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</si>
  <si>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</si>
  <si>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</si>
  <si>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</si>
  <si>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</si>
  <si>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</si>
  <si>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</si>
  <si>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</si>
  <si>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</si>
  <si>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</si>
  <si>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</si>
  <si>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</si>
  <si>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</si>
  <si>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</si>
  <si>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</si>
  <si>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</si>
  <si>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</si>
  <si>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</si>
  <si>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</si>
  <si>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</si>
  <si>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</si>
  <si>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</si>
  <si>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</si>
  <si>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</si>
  <si>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</si>
  <si>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</si>
  <si>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</si>
  <si>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</si>
  <si>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</si>
  <si>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</si>
  <si>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</si>
  <si>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</si>
  <si>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</si>
  <si>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</si>
  <si>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</si>
  <si>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</si>
  <si>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</si>
  <si>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</si>
  <si>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</si>
  <si>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</si>
  <si>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</si>
  <si>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</si>
  <si>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</si>
  <si>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</si>
  <si>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</si>
  <si>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</si>
  <si>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</si>
  <si>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</si>
  <si>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</si>
  <si>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</si>
  <si>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</si>
  <si>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</si>
  <si>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</si>
  <si>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</si>
  <si>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</si>
  <si>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</si>
  <si>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</si>
  <si>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</si>
  <si>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</si>
  <si>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</si>
  <si>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</si>
  <si>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</si>
  <si>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</si>
  <si>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</si>
  <si>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</si>
  <si>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</si>
  <si>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</si>
  <si>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</si>
  <si>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</si>
  <si>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</si>
  <si>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</si>
  <si>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</si>
  <si>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</si>
  <si>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</si>
  <si>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</si>
  <si>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</si>
  <si>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</si>
  <si>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</si>
  <si>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</si>
  <si>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</si>
  <si>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</si>
  <si>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</si>
  <si>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</si>
  <si>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</si>
  <si>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</si>
  <si>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</si>
  <si>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</si>
  <si>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</si>
  <si>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</si>
  <si>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</si>
  <si>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</si>
  <si>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</si>
  <si>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</si>
  <si>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</si>
  <si>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</si>
  <si>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</si>
  <si>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</si>
  <si>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</si>
  <si>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</si>
  <si>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</si>
  <si>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</si>
  <si>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</si>
  <si>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</si>
  <si>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</si>
  <si>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</si>
  <si>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</si>
  <si>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</si>
  <si>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</si>
  <si>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</si>
  <si>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</si>
  <si>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</si>
  <si>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</si>
  <si>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</si>
  <si>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</si>
  <si>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</si>
  <si>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</si>
  <si>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</si>
  <si>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</si>
  <si>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</si>
  <si>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</si>
  <si>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</si>
  <si>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</si>
  <si>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</si>
  <si>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</si>
  <si>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</si>
  <si>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</si>
  <si>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</si>
  <si>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</si>
  <si>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</si>
  <si>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</si>
  <si>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</si>
  <si>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</si>
  <si>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</si>
  <si>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</si>
  <si>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</si>
  <si>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</si>
  <si>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</si>
  <si>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</si>
  <si>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</si>
  <si>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</si>
  <si>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</si>
  <si>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</si>
  <si>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</si>
  <si>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</si>
  <si>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</si>
  <si>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</si>
  <si>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</si>
  <si>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</si>
  <si>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</si>
  <si>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</si>
  <si>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</si>
  <si>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</si>
  <si>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</si>
  <si>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</si>
  <si>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</si>
  <si>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</si>
  <si>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</si>
  <si>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</si>
  <si>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</si>
  <si>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</si>
  <si>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</si>
  <si>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</si>
  <si>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</si>
  <si>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</si>
  <si>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</si>
  <si>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</si>
  <si>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</si>
  <si>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</si>
  <si>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</si>
  <si>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</si>
  <si>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</si>
  <si>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</si>
  <si>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</si>
  <si>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</si>
  <si>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</si>
  <si>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</si>
  <si>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</si>
  <si>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</si>
  <si>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</si>
  <si>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</si>
  <si>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</si>
  <si>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</si>
  <si>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</si>
  <si>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</si>
  <si>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</si>
  <si>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</si>
  <si>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</si>
  <si>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</si>
  <si>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</si>
  <si>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</si>
  <si>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</si>
  <si>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</si>
  <si>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</si>
  <si>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</si>
  <si>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</si>
  <si>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</si>
  <si>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</si>
  <si>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</si>
  <si>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</si>
  <si>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</si>
  <si>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</si>
  <si>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</si>
  <si>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</si>
  <si>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</si>
  <si>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</si>
  <si>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</si>
  <si>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</si>
  <si>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</si>
  <si>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</si>
  <si>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</si>
  <si>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</si>
  <si>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</si>
  <si>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</si>
  <si>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</si>
  <si>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</si>
  <si>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</si>
  <si>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</si>
  <si>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</si>
  <si>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</si>
  <si>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</si>
  <si>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</si>
  <si>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</si>
  <si>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</si>
  <si>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</si>
  <si>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</si>
  <si>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</si>
  <si>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</si>
  <si>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</si>
  <si>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</si>
  <si>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</si>
  <si>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</si>
  <si>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</si>
  <si>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</si>
  <si>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</si>
  <si>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</si>
  <si>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</si>
  <si>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</si>
  <si>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</si>
  <si>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</si>
  <si>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</si>
  <si>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</si>
  <si>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</si>
  <si>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</si>
  <si>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</si>
  <si>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</si>
  <si>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</si>
  <si>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</si>
  <si>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</si>
  <si>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</si>
  <si>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</si>
  <si>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</si>
  <si>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</si>
  <si>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</si>
  <si>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</si>
  <si>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</si>
  <si>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</si>
  <si>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</si>
  <si>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</si>
  <si>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</si>
  <si>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</si>
  <si>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</si>
  <si>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</si>
  <si>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</si>
  <si>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</si>
  <si>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</si>
  <si>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</si>
  <si>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</si>
  <si>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</si>
  <si>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</si>
  <si>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</si>
  <si>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</si>
  <si>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</si>
  <si>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</si>
  <si>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</si>
  <si>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</si>
  <si>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</si>
  <si>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</si>
  <si>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</si>
  <si>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</si>
  <si>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</si>
  <si>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</si>
  <si>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</si>
  <si>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</si>
  <si>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</si>
  <si>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</si>
  <si>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</si>
  <si>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</si>
  <si>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</si>
  <si>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</si>
  <si>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</si>
  <si>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</si>
  <si>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</si>
  <si>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</si>
  <si>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</si>
  <si>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</si>
  <si>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</si>
  <si>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</si>
  <si>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</si>
  <si>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</si>
  <si>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</si>
  <si>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</si>
  <si>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</si>
  <si>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</si>
  <si>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</si>
  <si>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</si>
  <si>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</si>
  <si>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</si>
  <si>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</si>
  <si>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</si>
  <si>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</si>
  <si>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</si>
  <si>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</si>
  <si>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</si>
  <si>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</si>
  <si>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</si>
  <si>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</si>
  <si>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</si>
  <si>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</si>
  <si>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</si>
  <si>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</si>
  <si>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</si>
  <si>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</si>
  <si>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</si>
  <si>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</si>
  <si>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</si>
  <si>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</si>
  <si>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</si>
  <si>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</si>
  <si>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</si>
  <si>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</si>
  <si>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</si>
  <si>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</si>
  <si>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</si>
  <si>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</si>
  <si>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</si>
  <si>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</si>
  <si>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</si>
  <si>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</si>
  <si>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</si>
  <si>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</si>
  <si>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</si>
  <si>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</si>
  <si>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</si>
  <si>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</si>
  <si>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</si>
  <si>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</si>
  <si>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</si>
  <si>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</si>
  <si>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</si>
  <si>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</si>
  <si>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</si>
  <si>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</si>
  <si>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</si>
  <si>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</si>
  <si>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</si>
  <si>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</si>
  <si>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</si>
  <si>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</si>
  <si>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</si>
  <si>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</si>
  <si>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</si>
  <si>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</si>
  <si>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</si>
  <si>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</si>
  <si>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</si>
  <si>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</si>
  <si>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</si>
  <si>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</si>
  <si>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</si>
  <si>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</si>
  <si>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</si>
  <si>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</si>
  <si>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</si>
  <si>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</si>
  <si>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</si>
  <si>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</si>
  <si>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</si>
  <si>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</si>
  <si>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</si>
  <si>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</si>
  <si>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</si>
  <si>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</si>
  <si>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</si>
  <si>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</si>
  <si>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</si>
  <si>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</si>
  <si>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</si>
  <si>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</si>
  <si>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</si>
  <si>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</si>
  <si>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</si>
  <si>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</si>
  <si>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</si>
  <si>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</si>
  <si>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</si>
  <si>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</si>
  <si>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</si>
  <si>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</si>
  <si>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</si>
  <si>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</si>
  <si>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</si>
  <si>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</si>
  <si>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</si>
  <si>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</si>
  <si>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</si>
  <si>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</si>
  <si>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</si>
  <si>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</si>
  <si>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</si>
  <si>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</si>
  <si>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</si>
  <si>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</si>
  <si>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</si>
  <si>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</si>
  <si>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</si>
  <si>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</si>
  <si>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</si>
  <si>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</si>
  <si>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</si>
  <si>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</si>
  <si>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</si>
  <si>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</si>
  <si>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</si>
  <si>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</si>
  <si>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</si>
  <si>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</si>
  <si>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</si>
  <si>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</si>
  <si>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</si>
  <si>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</si>
  <si>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</si>
  <si>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</si>
  <si>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</si>
  <si>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</si>
  <si>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</si>
  <si>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</si>
  <si>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</si>
  <si>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</si>
  <si>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</si>
  <si>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</si>
  <si>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</si>
  <si>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</si>
  <si>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</si>
  <si>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</si>
  <si>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</si>
  <si>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</si>
  <si>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</si>
  <si>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</si>
  <si>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</si>
  <si>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</si>
  <si>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</si>
  <si>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</si>
  <si>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</si>
  <si>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</si>
  <si>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</si>
  <si>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</si>
  <si>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</si>
  <si>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</si>
  <si>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</si>
  <si>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</si>
  <si>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</si>
  <si>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</si>
  <si>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</si>
  <si>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</si>
  <si>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</si>
  <si>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</si>
  <si>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</si>
  <si>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</si>
  <si>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</si>
  <si>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</si>
  <si>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</si>
  <si>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</si>
  <si>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</si>
  <si>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</si>
  <si>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</si>
  <si>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</si>
  <si>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</si>
  <si>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</si>
  <si>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</si>
  <si>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</si>
  <si>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</si>
  <si>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</si>
  <si>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</si>
  <si>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</si>
  <si>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</si>
  <si>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</si>
  <si>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</si>
  <si>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</si>
  <si>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</si>
  <si>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</si>
  <si>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</si>
  <si>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</si>
  <si>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</si>
  <si>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</si>
  <si>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</si>
  <si>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</si>
  <si>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</si>
  <si>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</si>
  <si>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</si>
  <si>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</si>
  <si>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</si>
  <si>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</si>
  <si>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</si>
  <si>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</si>
  <si>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</si>
  <si>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</si>
  <si>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</si>
  <si>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</si>
  <si>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</si>
  <si>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</si>
  <si>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</si>
  <si>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</si>
  <si>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</si>
  <si>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</si>
  <si>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</si>
  <si>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</si>
  <si>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</si>
  <si>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</si>
  <si>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</si>
  <si>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</si>
  <si>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</si>
  <si>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</si>
  <si>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</si>
  <si>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</si>
  <si>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</si>
  <si>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</si>
  <si>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</si>
  <si>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</si>
  <si>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</si>
  <si>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</si>
  <si>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</si>
  <si>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</si>
  <si>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</si>
  <si>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</si>
  <si>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</si>
  <si>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</si>
  <si>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</si>
  <si>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</si>
  <si>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</si>
  <si>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</si>
  <si>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</si>
  <si>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</si>
  <si>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</si>
  <si>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</si>
  <si>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</si>
  <si>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</si>
  <si>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</si>
  <si>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</si>
  <si>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</si>
  <si>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</si>
  <si>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</si>
  <si>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</si>
  <si>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</si>
  <si>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</si>
  <si>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</si>
  <si>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</si>
  <si>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</si>
  <si>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</si>
  <si>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</si>
  <si>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</si>
  <si>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</si>
  <si>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</si>
  <si>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</si>
  <si>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</si>
  <si>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</si>
  <si>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</si>
  <si>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</si>
  <si>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</si>
  <si>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</si>
  <si>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</si>
  <si>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</si>
  <si>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</si>
  <si>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</si>
  <si>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</si>
  <si>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</si>
  <si>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</si>
  <si>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</si>
  <si>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</si>
  <si>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</si>
  <si>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</si>
  <si>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</si>
  <si>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</si>
  <si>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</si>
  <si>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</si>
  <si>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</si>
  <si>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</si>
  <si>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</si>
  <si>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</si>
  <si>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</si>
  <si>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</si>
  <si>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</si>
  <si>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</si>
  <si>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</si>
  <si>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</si>
  <si>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</si>
  <si>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</si>
  <si>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</si>
  <si>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</si>
  <si>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</si>
  <si>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</si>
  <si>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</si>
  <si>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</si>
  <si>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</si>
  <si>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</si>
  <si>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</si>
  <si>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</si>
  <si>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</si>
  <si>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</si>
  <si>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</si>
  <si>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</si>
  <si>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</si>
  <si>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</si>
  <si>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</si>
  <si>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</si>
  <si>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</si>
  <si>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</si>
  <si>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</si>
  <si>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</si>
  <si>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</si>
  <si>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</si>
  <si>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</si>
  <si>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</si>
  <si>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</si>
  <si>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</si>
  <si>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</si>
  <si>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</si>
  <si>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</si>
  <si>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</si>
  <si>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</si>
  <si>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</si>
  <si>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</si>
  <si>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</si>
  <si>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</si>
  <si>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</si>
  <si>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</si>
  <si>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</si>
  <si>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</si>
  <si>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</si>
  <si>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</si>
  <si>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</si>
  <si>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</si>
  <si>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</si>
  <si>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</si>
  <si>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</si>
  <si>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</si>
  <si>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</si>
  <si>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</si>
  <si>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</si>
  <si>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</si>
  <si>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</si>
  <si>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</si>
  <si>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</si>
  <si>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</si>
  <si>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</si>
  <si>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</si>
  <si>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</si>
  <si>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</si>
  <si>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</si>
  <si>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</si>
  <si>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</si>
  <si>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</si>
  <si>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</si>
  <si>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</si>
  <si>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</si>
  <si>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</si>
  <si>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</si>
  <si>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</si>
  <si>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</si>
  <si>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</si>
  <si>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</si>
  <si>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</si>
  <si>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</si>
  <si>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</si>
  <si>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</si>
  <si>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</si>
  <si>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</si>
  <si>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</si>
  <si>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</si>
  <si>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</si>
  <si>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</si>
  <si>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</si>
  <si>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</si>
  <si>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</si>
  <si>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</si>
  <si>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</si>
  <si>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</si>
  <si>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</si>
  <si>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</si>
  <si>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</si>
  <si>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</si>
  <si>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</si>
  <si>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</si>
  <si>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</si>
  <si>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</si>
  <si>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</si>
  <si>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</si>
  <si>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</si>
  <si>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</si>
  <si>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</si>
  <si>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</si>
  <si>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</si>
  <si>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</si>
  <si>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</si>
  <si>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</si>
  <si>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</si>
  <si>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</si>
  <si>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</si>
  <si>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</si>
  <si>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</si>
  <si>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</si>
  <si>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</si>
  <si>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</si>
  <si>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</si>
  <si>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</si>
  <si>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</si>
  <si>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</si>
  <si>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</si>
  <si>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</si>
  <si>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</si>
  <si>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</si>
  <si>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</si>
  <si>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</si>
  <si>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</si>
  <si>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</si>
  <si>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</si>
  <si>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</si>
  <si>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</si>
  <si>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</si>
  <si>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</si>
  <si>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</si>
  <si>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</si>
  <si>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</si>
  <si>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</si>
  <si>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</si>
  <si>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</si>
  <si>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</si>
  <si>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</si>
  <si>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</si>
  <si>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</si>
  <si>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</si>
  <si>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</si>
  <si>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</si>
  <si>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</si>
  <si>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</si>
  <si>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</si>
  <si>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</si>
  <si>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</si>
  <si>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</si>
  <si>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</si>
  <si>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</si>
  <si>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</si>
  <si>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</si>
  <si>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</si>
  <si>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</si>
  <si>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</si>
  <si>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</si>
  <si>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</si>
  <si>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</si>
  <si>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</si>
  <si>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</si>
  <si>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</si>
  <si>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</si>
  <si>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</si>
  <si>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</si>
  <si>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</si>
  <si>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</si>
  <si>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</si>
  <si>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</si>
  <si>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</si>
  <si>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</si>
  <si>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</si>
  <si>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</si>
  <si>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</si>
  <si>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</si>
  <si>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</si>
  <si>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</si>
  <si>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</si>
  <si>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</si>
  <si>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</si>
  <si>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</si>
  <si>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</si>
  <si>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</si>
  <si>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</si>
  <si>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</si>
  <si>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</si>
  <si>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</si>
  <si>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</si>
  <si>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</si>
  <si>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</si>
  <si>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</si>
  <si>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</si>
  <si>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</si>
  <si>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</si>
  <si>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</si>
  <si>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</si>
  <si>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</si>
  <si>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</si>
  <si>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</si>
  <si>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</si>
  <si>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</si>
  <si>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</si>
  <si>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</si>
  <si>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</si>
  <si>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</si>
  <si>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</si>
  <si>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</si>
  <si>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</si>
  <si>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</si>
  <si>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</si>
  <si>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</si>
  <si>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</si>
  <si>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</si>
  <si>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</si>
  <si>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</si>
  <si>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</si>
  <si>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</si>
  <si>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</si>
  <si>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</si>
  <si>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</si>
  <si>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</si>
  <si>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</si>
  <si>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</si>
  <si>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</si>
  <si>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</si>
  <si>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</si>
  <si>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</si>
  <si>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</si>
  <si>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</si>
  <si>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</si>
  <si>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</si>
  <si>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</si>
  <si>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</si>
  <si>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</si>
  <si>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</si>
  <si>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</si>
  <si>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</si>
  <si>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</si>
  <si>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</si>
  <si>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</si>
  <si>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</si>
  <si>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</si>
  <si>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</si>
  <si>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</si>
  <si>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</si>
  <si>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</si>
  <si>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</si>
  <si>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</si>
  <si>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</si>
  <si>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</si>
  <si>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</si>
  <si>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</si>
  <si>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</si>
  <si>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</si>
  <si>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</si>
  <si>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</si>
  <si>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</si>
  <si>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</si>
  <si>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</si>
  <si>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</si>
  <si>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</si>
  <si>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</si>
  <si>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</si>
  <si>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</si>
  <si>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</si>
  <si>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</si>
  <si>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</si>
  <si>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</si>
  <si>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</si>
  <si>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</si>
  <si>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</si>
  <si>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</si>
  <si>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</si>
  <si>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</si>
  <si>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</si>
  <si>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</si>
  <si>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</si>
  <si>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</si>
  <si>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</si>
  <si>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</si>
  <si>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</si>
  <si>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</si>
  <si>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</si>
  <si>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</si>
  <si>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</si>
  <si>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</si>
  <si>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</si>
  <si>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</si>
  <si>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</si>
  <si>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</si>
  <si>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</si>
  <si>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</si>
  <si>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</si>
  <si>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</si>
  <si>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</si>
  <si>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</si>
  <si>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</si>
  <si>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</si>
  <si>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</si>
  <si>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</si>
  <si>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</si>
  <si>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</si>
  <si>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</si>
  <si>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</si>
  <si>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</si>
  <si>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</si>
  <si>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</si>
  <si>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</si>
  <si>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</si>
  <si>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</si>
  <si>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</si>
  <si>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</si>
  <si>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</si>
  <si>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</si>
  <si>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</si>
  <si>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</si>
  <si>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</si>
  <si>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</si>
  <si>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</si>
  <si>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</si>
  <si>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</si>
  <si>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</si>
  <si>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</si>
  <si>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</si>
  <si>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</si>
  <si>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</si>
  <si>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</si>
  <si>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</si>
  <si>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</si>
  <si>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</si>
  <si>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</si>
  <si>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</si>
  <si>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</si>
  <si>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</si>
  <si>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</si>
  <si>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</si>
  <si>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</si>
  <si>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</si>
  <si>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</si>
  <si>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</si>
  <si>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</si>
  <si>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</si>
  <si>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</si>
  <si>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</si>
  <si>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</si>
  <si>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</si>
  <si>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</si>
  <si>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</si>
  <si>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</si>
  <si>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</si>
  <si>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</si>
  <si>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</si>
  <si>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</si>
  <si>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</si>
  <si>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</si>
  <si>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</si>
  <si>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</si>
  <si>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</si>
  <si>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</si>
  <si>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</si>
  <si>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</si>
  <si>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</si>
  <si>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</si>
  <si>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</si>
  <si>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</si>
  <si>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</si>
  <si>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</si>
  <si>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</si>
  <si>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</si>
  <si>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</si>
  <si>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</si>
  <si>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</si>
  <si>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</si>
  <si>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</si>
  <si>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</si>
  <si>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</si>
  <si>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</si>
  <si>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</si>
  <si>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</si>
  <si>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</si>
  <si>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</si>
  <si>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</si>
  <si>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</si>
  <si>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</si>
  <si>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</si>
  <si>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</si>
  <si>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</si>
  <si>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</si>
  <si>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</si>
  <si>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</si>
  <si>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</si>
  <si>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</si>
  <si>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</si>
  <si>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</si>
  <si>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</si>
  <si>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</si>
  <si>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</si>
  <si>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</si>
  <si>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</si>
  <si>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</si>
  <si>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</si>
  <si>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</si>
  <si>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</si>
  <si>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</si>
  <si>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</si>
  <si>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</si>
  <si>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</si>
  <si>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</si>
  <si>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</si>
  <si>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</si>
  <si>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</si>
  <si>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</si>
  <si>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</si>
  <si>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</si>
  <si>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</si>
  <si>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</si>
  <si>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</si>
  <si>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</si>
  <si>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</si>
  <si>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</si>
  <si>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</si>
  <si>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</si>
  <si>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</si>
  <si>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</si>
  <si>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</si>
  <si>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</si>
  <si>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</si>
  <si>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</si>
  <si>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</si>
  <si>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</si>
  <si>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</si>
  <si>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</si>
  <si>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</si>
  <si>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</si>
  <si>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</si>
  <si>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</si>
  <si>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</si>
  <si>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</si>
  <si>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</si>
  <si>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</si>
  <si>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</si>
  <si>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</si>
  <si>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</si>
  <si>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</si>
  <si>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</si>
  <si>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</si>
  <si>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</si>
  <si>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</si>
  <si>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</si>
  <si>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</si>
  <si>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</si>
  <si>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</si>
  <si>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</si>
  <si>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</si>
  <si>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</si>
  <si>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</si>
  <si>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</si>
  <si>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</si>
  <si>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</si>
  <si>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</si>
  <si>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</si>
  <si>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</si>
  <si>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</si>
  <si>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</si>
  <si>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</si>
  <si>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</si>
  <si>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</si>
  <si>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</si>
  <si>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</si>
  <si>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</si>
  <si>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</si>
  <si>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</si>
  <si>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</si>
  <si>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</si>
  <si>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</si>
  <si>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</si>
  <si>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</si>
  <si>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</si>
  <si>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</si>
  <si>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</si>
  <si>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</si>
  <si>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</si>
  <si>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</si>
  <si>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</si>
  <si>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</si>
  <si>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</si>
  <si>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</si>
  <si>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</si>
  <si>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</si>
  <si>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</si>
  <si>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</si>
  <si>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</si>
  <si>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</si>
  <si>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</si>
  <si>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</si>
  <si>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</si>
  <si>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</si>
  <si>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</si>
  <si>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</si>
  <si>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</si>
  <si>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</si>
  <si>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</si>
  <si>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</si>
  <si>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</si>
  <si>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</si>
  <si>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</si>
  <si>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</si>
  <si>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</si>
  <si>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</si>
  <si>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</si>
  <si>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</si>
  <si>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</si>
  <si>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</si>
  <si>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</si>
  <si>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</si>
  <si>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</si>
  <si>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</si>
  <si>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</si>
  <si>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</si>
  <si>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</si>
  <si>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</si>
  <si>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</si>
  <si>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</si>
  <si>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</si>
  <si>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</si>
  <si>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</si>
  <si>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</si>
  <si>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</si>
  <si>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</si>
  <si>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</si>
  <si>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</si>
  <si>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</si>
  <si>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</si>
  <si>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</si>
  <si>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</si>
  <si>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</si>
  <si>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</si>
  <si>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</si>
  <si>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</si>
  <si>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</si>
  <si>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</si>
  <si>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</si>
  <si>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</si>
  <si>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</si>
  <si>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</si>
  <si>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</si>
  <si>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</si>
  <si>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</si>
  <si>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</si>
  <si>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</si>
  <si>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</si>
  <si>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</si>
  <si>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</si>
  <si>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</si>
  <si>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</si>
  <si>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</si>
  <si>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</si>
  <si>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</si>
  <si>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</si>
  <si>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</si>
  <si>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</si>
  <si>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</si>
  <si>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</si>
  <si>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</si>
  <si>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</si>
  <si>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</si>
  <si>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</si>
  <si>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</si>
  <si>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</si>
  <si>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</si>
  <si>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</si>
  <si>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</si>
  <si>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</si>
  <si>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</si>
  <si>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</si>
  <si>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</si>
  <si>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</si>
  <si>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</si>
  <si>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</si>
  <si>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</si>
  <si>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</si>
  <si>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</si>
  <si>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</si>
  <si>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</si>
  <si>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</si>
  <si>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</si>
  <si>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</si>
  <si>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</si>
  <si>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</si>
  <si>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</si>
  <si>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</si>
  <si>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</si>
  <si>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</si>
  <si>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</si>
  <si>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</si>
  <si>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</si>
  <si>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</si>
  <si>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</si>
  <si>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</si>
  <si>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</si>
  <si>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</si>
  <si>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</si>
  <si>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</si>
  <si>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</si>
  <si>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</si>
  <si>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</si>
  <si>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</si>
  <si>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</si>
  <si>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</si>
  <si>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</si>
  <si>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</si>
  <si>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</si>
  <si>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</si>
  <si>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</si>
  <si>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</si>
  <si>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</si>
  <si>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</si>
  <si>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</si>
  <si>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</si>
  <si>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</si>
  <si>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</si>
  <si>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</si>
  <si>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</si>
  <si>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</si>
  <si>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</si>
  <si>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</si>
  <si>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</si>
  <si>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</si>
  <si>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</si>
  <si>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</si>
  <si>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</si>
  <si>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</si>
  <si>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</si>
  <si>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</si>
  <si>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</si>
  <si>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</si>
  <si>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</si>
  <si>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</si>
  <si>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</si>
  <si>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</si>
  <si>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</si>
  <si>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</si>
  <si>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</si>
  <si>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</si>
  <si>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</si>
  <si>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</si>
  <si>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</si>
  <si>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</si>
  <si>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</si>
  <si>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</si>
  <si>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</si>
  <si>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</si>
  <si>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</si>
  <si>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</si>
  <si>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</si>
  <si>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</si>
  <si>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</si>
  <si>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</si>
  <si>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</si>
  <si>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</si>
  <si>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</si>
  <si>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</si>
  <si>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</si>
  <si>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</si>
  <si>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</si>
  <si>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</si>
  <si>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</si>
  <si>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</si>
  <si>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</si>
  <si>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</si>
  <si>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</si>
  <si>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</si>
  <si>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</si>
  <si>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</si>
  <si>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</si>
  <si>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</si>
  <si>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</si>
  <si>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</si>
  <si>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</si>
  <si>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</si>
  <si>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</si>
  <si>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</si>
  <si>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</si>
  <si>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</si>
  <si>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</si>
  <si>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</si>
  <si>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</si>
  <si>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</si>
  <si>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</si>
  <si>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</si>
  <si>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</si>
  <si>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</si>
  <si>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</si>
  <si>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</si>
  <si>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</si>
  <si>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</si>
  <si>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</si>
  <si>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</si>
  <si>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</si>
  <si>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</si>
  <si>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</si>
  <si>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</si>
  <si>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</si>
  <si>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</si>
  <si>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</si>
  <si>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</si>
  <si>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</si>
  <si>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</si>
  <si>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</si>
  <si>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</si>
  <si>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</si>
  <si>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</si>
  <si>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</si>
  <si>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</si>
  <si>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</si>
  <si>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</si>
  <si>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</si>
  <si>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</si>
  <si>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</si>
  <si>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</si>
  <si>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</si>
  <si>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</si>
  <si>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</si>
  <si>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</si>
  <si>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</si>
  <si>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</si>
  <si>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</si>
  <si>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</si>
  <si>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</si>
  <si>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</si>
  <si>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</si>
  <si>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</si>
  <si>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</si>
  <si>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</si>
  <si>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</si>
  <si>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</si>
  <si>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</si>
  <si>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</si>
  <si>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</si>
  <si>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</si>
  <si>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</si>
  <si>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</si>
  <si>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</si>
  <si>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</si>
  <si>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</si>
  <si>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</si>
  <si>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</si>
  <si>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</si>
  <si>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</si>
  <si>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</si>
  <si>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</si>
  <si>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</si>
  <si>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</si>
  <si>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</si>
  <si>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</si>
  <si>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</si>
  <si>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</si>
  <si>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</si>
  <si>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</si>
  <si>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</si>
  <si>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</si>
  <si>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</si>
  <si>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</si>
  <si>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</si>
  <si>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</si>
  <si>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</si>
  <si>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</si>
  <si>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</si>
  <si>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</si>
  <si>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</si>
  <si>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</si>
  <si>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</si>
  <si>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</si>
  <si>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</si>
  <si>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</si>
  <si>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</si>
  <si>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</si>
  <si>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</si>
  <si>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</si>
  <si>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</si>
  <si>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</si>
  <si>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</si>
  <si>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</si>
  <si>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</si>
  <si>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</si>
  <si>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</si>
  <si>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</si>
  <si>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</si>
  <si>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</si>
  <si>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</si>
  <si>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</si>
  <si>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</si>
  <si>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</si>
  <si>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</si>
  <si>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</si>
  <si>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</si>
  <si>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</si>
  <si>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</si>
  <si>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</si>
  <si>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</si>
  <si>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</si>
  <si>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</si>
  <si>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</si>
  <si>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</si>
  <si>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</si>
  <si>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</si>
  <si>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</si>
  <si>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</si>
  <si>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</si>
  <si>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</si>
  <si>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</si>
  <si>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</si>
  <si>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</si>
  <si>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</si>
  <si>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</si>
  <si>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</si>
  <si>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</si>
  <si>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</si>
  <si>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</si>
  <si>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</si>
  <si>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</si>
  <si>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</si>
  <si>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</si>
  <si>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</si>
  <si>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</si>
  <si>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</si>
  <si>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</si>
  <si>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</si>
  <si>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</si>
  <si>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</si>
  <si>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</si>
  <si>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</si>
  <si>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</si>
  <si>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</si>
  <si>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</si>
  <si>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</si>
  <si>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</si>
  <si>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</si>
  <si>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</si>
  <si>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</si>
  <si>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</si>
  <si>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</si>
  <si>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</si>
  <si>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</si>
  <si>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</si>
  <si>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</si>
  <si>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</si>
  <si>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</si>
  <si>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</si>
  <si>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</si>
  <si>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</si>
  <si>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</si>
  <si>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</si>
  <si>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</si>
  <si>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</si>
  <si>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</si>
  <si>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</si>
  <si>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</si>
  <si>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</si>
  <si>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</si>
  <si>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</si>
  <si>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</si>
  <si>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</si>
  <si>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</si>
  <si>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</si>
  <si>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</si>
  <si>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</si>
  <si>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</si>
  <si>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</si>
  <si>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</si>
  <si>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</si>
  <si>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</si>
  <si>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</si>
  <si>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</si>
  <si>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</si>
  <si>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</si>
  <si>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</si>
  <si>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</si>
  <si>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</si>
  <si>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</si>
  <si>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</si>
  <si>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</si>
  <si>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</si>
  <si>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</si>
  <si>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</si>
  <si>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</si>
  <si>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</si>
  <si>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</si>
  <si>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</si>
  <si>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</si>
  <si>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</si>
  <si>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</si>
  <si>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</si>
  <si>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</si>
  <si>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</si>
  <si>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</si>
  <si>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</si>
  <si>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</si>
  <si>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</si>
  <si>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</si>
  <si>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</si>
  <si>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</si>
  <si>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</si>
  <si>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</si>
  <si>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</si>
  <si>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</si>
  <si>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</si>
  <si>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</si>
  <si>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</si>
  <si>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</si>
  <si>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</si>
  <si>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</si>
  <si>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</si>
  <si>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</si>
  <si>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</si>
  <si>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</si>
  <si>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</si>
  <si>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</si>
  <si>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</si>
  <si>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</si>
  <si>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</si>
  <si>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</si>
  <si>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</si>
  <si>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</si>
  <si>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</si>
  <si>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</si>
  <si>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</si>
  <si>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</si>
  <si>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</si>
  <si>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</si>
  <si>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</si>
  <si>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</si>
  <si>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</si>
  <si>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</si>
  <si>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</si>
  <si>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</si>
  <si>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</si>
  <si>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</si>
  <si>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</si>
  <si>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</si>
  <si>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</si>
  <si>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</si>
  <si>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</si>
  <si>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</si>
  <si>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</si>
  <si>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</si>
  <si>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</si>
  <si>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</si>
  <si>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</si>
  <si>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</si>
  <si>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</si>
  <si>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</si>
  <si>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</si>
  <si>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</si>
  <si>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</si>
  <si>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</si>
  <si>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</si>
  <si>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</si>
  <si>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</si>
  <si>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</si>
  <si>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</si>
  <si>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</si>
  <si>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</si>
  <si>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</si>
  <si>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</si>
  <si>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</si>
  <si>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</si>
  <si>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</si>
  <si>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</si>
  <si>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</si>
  <si>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</si>
  <si>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</si>
  <si>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</si>
  <si>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</si>
  <si>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</si>
  <si>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</si>
  <si>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</si>
  <si>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</si>
  <si>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</si>
  <si>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</si>
  <si>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</si>
  <si>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</si>
  <si>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</si>
  <si>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</si>
  <si>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</si>
  <si>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</si>
  <si>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</si>
  <si>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</si>
  <si>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</si>
  <si>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</si>
  <si>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</si>
  <si>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</si>
  <si>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</si>
  <si>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</si>
  <si>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</si>
  <si>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</si>
  <si>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</si>
  <si>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</si>
  <si>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</si>
  <si>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</si>
  <si>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</si>
  <si>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</si>
  <si>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</si>
  <si>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</si>
  <si>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</si>
  <si>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</si>
  <si>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</si>
  <si>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</si>
  <si>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</si>
  <si>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</si>
  <si>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</si>
  <si>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</si>
  <si>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</si>
  <si>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</si>
  <si>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</si>
  <si>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</si>
  <si>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</si>
  <si>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</si>
  <si>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</si>
  <si>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</si>
  <si>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</si>
  <si>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</si>
  <si>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</si>
  <si>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</si>
  <si>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</si>
  <si>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</si>
  <si>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</si>
  <si>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</si>
  <si>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</si>
  <si>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</si>
  <si>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</si>
  <si>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</si>
  <si>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</si>
  <si>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</si>
  <si>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</si>
  <si>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</si>
  <si>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</si>
  <si>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</si>
  <si>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</si>
  <si>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</si>
  <si>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</si>
  <si>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</si>
  <si>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</si>
  <si>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</si>
  <si>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</si>
  <si>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</si>
  <si>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</si>
  <si>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</si>
  <si>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</si>
  <si>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</si>
  <si>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</si>
  <si>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</si>
  <si>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</si>
  <si>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</si>
  <si>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</si>
  <si>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</si>
  <si>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</si>
  <si>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</si>
  <si>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</si>
  <si>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</si>
  <si>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</si>
  <si>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</si>
  <si>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</si>
  <si>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</si>
  <si>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</si>
  <si>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</si>
  <si>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</si>
  <si>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</si>
  <si>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</si>
  <si>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</si>
  <si>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</si>
  <si>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</si>
  <si>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</si>
  <si>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</si>
  <si>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</si>
  <si>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</si>
  <si>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</si>
  <si>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</si>
  <si>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</si>
  <si>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</si>
  <si>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</si>
  <si>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</si>
  <si>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</si>
  <si>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</si>
  <si>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</si>
  <si>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</si>
  <si>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</si>
  <si>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</si>
  <si>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</si>
  <si>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</si>
  <si>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</si>
  <si>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</si>
  <si>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</si>
  <si>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</si>
  <si>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</si>
  <si>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</si>
  <si>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</si>
  <si>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</si>
  <si>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</si>
  <si>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</si>
  <si>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</si>
  <si>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</si>
  <si>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</si>
  <si>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</si>
  <si>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</si>
  <si>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</si>
  <si>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</si>
  <si>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</si>
  <si>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</si>
  <si>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</si>
  <si>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</si>
  <si>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</si>
  <si>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</si>
  <si>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</si>
  <si>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</si>
  <si>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</si>
  <si>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</si>
  <si>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</si>
  <si>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</si>
  <si>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</si>
  <si>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</si>
  <si>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</si>
  <si>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</si>
  <si>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</si>
  <si>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</si>
  <si>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</si>
  <si>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</si>
  <si>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</si>
  <si>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</si>
  <si>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</si>
  <si>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</si>
  <si>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</si>
  <si>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</si>
  <si>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</si>
  <si>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</si>
  <si>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</si>
  <si>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</si>
  <si>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</si>
  <si>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</si>
  <si>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</si>
  <si>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</si>
  <si>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</si>
  <si>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</si>
  <si>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</si>
  <si>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</si>
  <si>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</si>
  <si>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</si>
  <si>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</si>
  <si>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</si>
  <si>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</si>
  <si>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</si>
  <si>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</si>
  <si>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</si>
  <si>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</si>
  <si>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</si>
  <si>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</si>
  <si>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</si>
  <si>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</si>
  <si>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</si>
  <si>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</si>
  <si>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</si>
  <si>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</si>
  <si>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</si>
  <si>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</si>
  <si>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</si>
  <si>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</si>
  <si>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</si>
  <si>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</si>
  <si>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</si>
  <si>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</si>
  <si>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</si>
  <si>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</si>
  <si>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</si>
  <si>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</si>
  <si>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</si>
  <si>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</si>
  <si>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</si>
  <si>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</si>
  <si>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</si>
  <si>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</si>
  <si>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</si>
  <si>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</si>
  <si>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</si>
  <si>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</si>
  <si>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</si>
  <si>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</si>
  <si>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</si>
  <si>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</si>
  <si>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</si>
  <si>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</si>
  <si>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</si>
  <si>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</si>
  <si>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</si>
  <si>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</si>
  <si>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</si>
  <si>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</si>
  <si>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</si>
  <si>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</si>
  <si>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</si>
  <si>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</si>
  <si>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</si>
  <si>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</si>
  <si>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</si>
  <si>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</si>
  <si>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</si>
  <si>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</si>
  <si>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</si>
  <si>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</si>
  <si>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</si>
  <si>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</si>
  <si>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</si>
  <si>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</si>
  <si>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</si>
  <si>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</si>
  <si>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</si>
  <si>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</si>
  <si>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</si>
  <si>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</si>
  <si>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</si>
  <si>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</si>
  <si>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</si>
  <si>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</si>
  <si>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</si>
  <si>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</si>
  <si>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</si>
  <si>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</si>
  <si>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</si>
  <si>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</si>
  <si>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</si>
  <si>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</si>
  <si>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</si>
  <si>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</si>
  <si>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</si>
  <si>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</si>
  <si>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</si>
  <si>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</si>
  <si>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</si>
  <si>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</si>
  <si>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</si>
  <si>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</si>
  <si>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</si>
  <si>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</si>
  <si>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</si>
  <si>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</si>
  <si>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</si>
  <si>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</si>
  <si>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</si>
  <si>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</si>
  <si>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</si>
  <si>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</si>
  <si>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</si>
  <si>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</si>
  <si>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</si>
  <si>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</si>
  <si>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</si>
  <si>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</si>
  <si>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</si>
  <si>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</si>
  <si>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</si>
  <si>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</si>
  <si>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</si>
  <si>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</si>
  <si>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</si>
  <si>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</si>
  <si>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</si>
  <si>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</si>
  <si>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</si>
  <si>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</si>
  <si>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</si>
  <si>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</si>
  <si>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</si>
  <si>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</si>
  <si>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</si>
  <si>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</si>
  <si>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</si>
  <si>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</si>
  <si>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</si>
  <si>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</si>
  <si>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</si>
  <si>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</si>
  <si>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</si>
  <si>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</si>
  <si>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</si>
  <si>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</si>
  <si>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</si>
  <si>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</si>
  <si>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</si>
  <si>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</si>
  <si>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</si>
  <si>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</si>
  <si>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</si>
  <si>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</si>
  <si>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</si>
  <si>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</si>
  <si>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</si>
  <si>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</si>
  <si>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</si>
  <si>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</si>
  <si>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</si>
  <si>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</si>
  <si>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</si>
  <si>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</si>
  <si>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</si>
  <si>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</si>
  <si>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</si>
  <si>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</si>
  <si>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</si>
  <si>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</si>
  <si>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</si>
  <si>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</si>
  <si>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</si>
  <si>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</si>
  <si>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</si>
  <si>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</si>
  <si>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</si>
  <si>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</si>
  <si>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</si>
  <si>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</si>
  <si>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</si>
  <si>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</si>
  <si>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</si>
  <si>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</si>
  <si>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</si>
  <si>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</si>
  <si>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</si>
  <si>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</si>
  <si>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</si>
  <si>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</si>
  <si>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</si>
  <si>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</si>
  <si>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</si>
  <si>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</si>
  <si>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</si>
  <si>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</si>
  <si>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</si>
  <si>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</si>
  <si>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</si>
  <si>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</si>
  <si>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</si>
  <si>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</si>
  <si>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</si>
  <si>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</si>
  <si>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</si>
  <si>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</si>
  <si>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</si>
  <si>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</si>
  <si>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</si>
  <si>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</si>
  <si>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</si>
  <si>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</si>
  <si>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</si>
  <si>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</si>
  <si>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</si>
  <si>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</si>
  <si>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</si>
  <si>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</si>
  <si>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</si>
  <si>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</si>
  <si>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</si>
  <si>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</si>
  <si>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</si>
  <si>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</si>
  <si>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</si>
  <si>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</si>
  <si>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</si>
  <si>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</si>
  <si>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</si>
  <si>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</si>
  <si>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</si>
  <si>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</si>
  <si>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</si>
  <si>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</si>
  <si>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</si>
  <si>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</si>
  <si>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</si>
  <si>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</si>
  <si>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</si>
  <si>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</si>
  <si>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</si>
  <si>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</si>
  <si>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</si>
  <si>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</si>
  <si>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</si>
  <si>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</si>
  <si>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</si>
  <si>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</si>
  <si>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</si>
  <si>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</si>
  <si>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</si>
  <si>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</si>
  <si>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</si>
  <si>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</si>
  <si>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</si>
  <si>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</si>
  <si>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</si>
  <si>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</si>
  <si>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</si>
  <si>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</si>
  <si>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</si>
  <si>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</si>
  <si>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</si>
  <si>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</si>
  <si>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</si>
  <si>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</si>
  <si>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</si>
  <si>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</si>
  <si>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</si>
  <si>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</si>
  <si>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</si>
  <si>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</si>
  <si>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</si>
  <si>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</si>
  <si>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</si>
  <si>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</si>
  <si>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</si>
  <si>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</si>
  <si>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</si>
  <si>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</si>
  <si>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</si>
  <si>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</si>
  <si>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</si>
  <si>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</si>
  <si>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</si>
  <si>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</si>
  <si>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</si>
  <si>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</si>
  <si>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</si>
  <si>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</si>
  <si>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</si>
  <si>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</si>
  <si>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</si>
  <si>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</si>
  <si>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</si>
  <si>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</si>
  <si>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</si>
  <si>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</si>
  <si>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</si>
  <si>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</si>
  <si>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</si>
  <si>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</si>
  <si>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</si>
  <si>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</si>
  <si>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</si>
  <si>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</si>
  <si>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</si>
  <si>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</si>
  <si>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</si>
  <si>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</si>
  <si>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</si>
  <si>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</si>
  <si>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</si>
  <si>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</si>
  <si>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</si>
  <si>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</si>
  <si>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</si>
  <si>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</si>
  <si>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</si>
  <si>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</si>
  <si>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</si>
  <si>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</si>
  <si>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</si>
  <si>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</si>
  <si>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</si>
  <si>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</si>
  <si>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</si>
  <si>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</si>
  <si>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</si>
  <si>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</si>
  <si>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</si>
  <si>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</si>
  <si>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</si>
  <si>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</si>
  <si>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</si>
  <si>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</si>
  <si>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</si>
  <si>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</si>
  <si>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</si>
  <si>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</si>
  <si>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</si>
  <si>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</si>
  <si>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</si>
  <si>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</si>
  <si>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</si>
  <si>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</si>
  <si>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</si>
  <si>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</si>
  <si>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</si>
  <si>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</si>
  <si>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</si>
  <si>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</si>
  <si>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</si>
  <si>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</si>
  <si>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</si>
  <si>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</si>
  <si>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</si>
  <si>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</si>
  <si>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</si>
  <si>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</si>
  <si>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</si>
  <si>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</si>
  <si>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</si>
  <si>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</si>
  <si>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</si>
  <si>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</si>
  <si>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</si>
  <si>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</si>
  <si>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</si>
  <si>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</si>
  <si>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</si>
  <si>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</si>
  <si>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</si>
  <si>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</si>
  <si>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</si>
  <si>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</si>
  <si>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</si>
  <si>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</si>
  <si>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</si>
  <si>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</si>
  <si>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</si>
  <si>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</si>
  <si>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</si>
  <si>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</si>
  <si>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</si>
  <si>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</si>
  <si>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</si>
  <si>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</si>
  <si>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</si>
  <si>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</si>
  <si>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</si>
  <si>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</si>
  <si>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</si>
  <si>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</si>
  <si>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</si>
  <si>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</si>
  <si>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</si>
  <si>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</si>
  <si>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</si>
  <si>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</si>
  <si>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</si>
  <si>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</si>
  <si>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</si>
  <si>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</si>
  <si>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</si>
  <si>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</si>
  <si>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</si>
  <si>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</si>
  <si>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</si>
  <si>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</si>
  <si>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</si>
  <si>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</si>
  <si>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</si>
  <si>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</si>
  <si>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</si>
  <si>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</si>
  <si>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</si>
  <si>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</si>
  <si>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</si>
  <si>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</si>
  <si>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</si>
  <si>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</si>
  <si>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</si>
  <si>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</si>
  <si>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</si>
  <si>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</si>
  <si>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</si>
  <si>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</si>
  <si>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</si>
  <si>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</si>
  <si>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</si>
  <si>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</si>
  <si>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</si>
  <si>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</si>
  <si>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</si>
  <si>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</si>
  <si>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</si>
  <si>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</si>
  <si>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</si>
  <si>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</si>
  <si>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</si>
  <si>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</si>
  <si>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</si>
  <si>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</si>
  <si>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</si>
  <si>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</si>
  <si>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</si>
  <si>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</si>
  <si>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</si>
  <si>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</si>
  <si>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</si>
  <si>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</si>
  <si>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</si>
  <si>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</si>
  <si>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</si>
  <si>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</si>
  <si>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</si>
  <si>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</si>
  <si>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</si>
  <si>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</si>
  <si>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</si>
  <si>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</si>
  <si>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</si>
  <si>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</si>
  <si>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</si>
  <si>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</si>
  <si>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</si>
  <si>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</si>
  <si>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</si>
  <si>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</si>
  <si>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</si>
  <si>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</si>
  <si>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</si>
  <si>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</si>
  <si>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</si>
  <si>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</si>
  <si>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</si>
  <si>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</si>
  <si>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</si>
  <si>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</si>
  <si>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</si>
  <si>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</si>
  <si>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</si>
  <si>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</si>
  <si>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</si>
  <si>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</si>
  <si>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</si>
  <si>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</si>
  <si>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</si>
  <si>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</si>
  <si>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</si>
  <si>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</si>
  <si>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</si>
  <si>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</si>
  <si>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</si>
  <si>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</si>
  <si>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</si>
  <si>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</si>
  <si>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</si>
  <si>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</si>
  <si>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</si>
  <si>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</si>
  <si>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</si>
  <si>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</si>
  <si>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</si>
  <si>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</si>
  <si>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</si>
  <si>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</si>
  <si>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</si>
  <si>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</si>
  <si>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</si>
  <si>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</si>
  <si>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</si>
  <si>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</si>
  <si>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</si>
  <si>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</si>
  <si>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</si>
  <si>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</si>
  <si>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</si>
  <si>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</si>
  <si>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</si>
  <si>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</si>
  <si>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</si>
  <si>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</si>
  <si>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</si>
  <si>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</si>
  <si>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</si>
  <si>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</si>
  <si>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</si>
  <si>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</si>
  <si>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</si>
  <si>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</si>
  <si>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</si>
  <si>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</si>
  <si>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</si>
  <si>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</si>
  <si>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</si>
  <si>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</si>
  <si>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</si>
  <si>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</si>
  <si>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</si>
  <si>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</si>
  <si>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</si>
  <si>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</si>
  <si>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</si>
  <si>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</si>
  <si>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</si>
  <si>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</si>
  <si>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</si>
  <si>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</si>
  <si>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</si>
  <si>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</si>
  <si>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</si>
  <si>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</si>
  <si>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</si>
  <si>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</si>
  <si>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</si>
  <si>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</si>
  <si>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</si>
  <si>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</si>
  <si>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</si>
  <si>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</si>
  <si>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</si>
  <si>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</si>
  <si>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</si>
  <si>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</si>
  <si>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</si>
  <si>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</si>
  <si>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</si>
  <si>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</si>
  <si>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</si>
  <si>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</si>
  <si>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</si>
  <si>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</si>
  <si>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</si>
  <si>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</si>
  <si>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</si>
  <si>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</si>
  <si>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</si>
  <si>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</si>
  <si>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</si>
  <si>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</si>
  <si>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</si>
  <si>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</si>
  <si>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</si>
  <si>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</si>
  <si>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</si>
  <si>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</si>
  <si>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</si>
  <si>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</si>
  <si>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</si>
  <si>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</si>
  <si>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</si>
  <si>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</si>
  <si>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</si>
  <si>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</si>
  <si>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</si>
  <si>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</si>
  <si>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</si>
  <si>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</si>
  <si>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</si>
  <si>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</si>
  <si>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</si>
  <si>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</si>
  <si>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</si>
  <si>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</si>
  <si>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</si>
  <si>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</si>
  <si>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</si>
  <si>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</si>
  <si>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</si>
  <si>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</si>
  <si>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</si>
  <si>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</si>
  <si>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</si>
  <si>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</si>
  <si>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</si>
  <si>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</si>
  <si>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</si>
  <si>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</si>
  <si>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</si>
  <si>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</si>
  <si>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</si>
  <si>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</si>
  <si>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</si>
  <si>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</si>
  <si>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</si>
  <si>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</si>
  <si>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</si>
  <si>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</si>
  <si>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</si>
  <si>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</si>
  <si>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</si>
  <si>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</si>
  <si>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</si>
  <si>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</si>
  <si>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</si>
  <si>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</si>
  <si>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</si>
  <si>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</si>
  <si>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</si>
  <si>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</si>
  <si>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</si>
  <si>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</si>
  <si>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</si>
  <si>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</si>
  <si>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</si>
  <si>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</si>
  <si>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</si>
  <si>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</si>
  <si>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</si>
  <si>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</si>
  <si>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</si>
  <si>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</si>
  <si>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</si>
  <si>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</si>
  <si>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</si>
  <si>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</si>
  <si>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</si>
  <si>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</si>
  <si>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</si>
  <si>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</si>
  <si>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</si>
  <si>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</si>
  <si>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</si>
  <si>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</si>
  <si>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</si>
  <si>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</si>
  <si>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</si>
  <si>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</si>
  <si>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</si>
  <si>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</si>
  <si>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</si>
  <si>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</si>
  <si>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</si>
  <si>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</si>
  <si>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</si>
  <si>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</si>
  <si>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</si>
  <si>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</si>
  <si>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</si>
  <si>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</si>
  <si>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</si>
  <si>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</si>
  <si>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</si>
  <si>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</si>
  <si>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</si>
  <si>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</si>
  <si>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</si>
  <si>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</si>
  <si>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</si>
  <si>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</si>
  <si>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</si>
  <si>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</si>
  <si>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</si>
  <si>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</si>
  <si>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</si>
  <si>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</si>
  <si>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</si>
  <si>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</si>
  <si>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</si>
  <si>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</si>
  <si>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</si>
  <si>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</si>
  <si>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</si>
  <si>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</si>
  <si>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</si>
  <si>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</si>
  <si>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</si>
  <si>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</si>
  <si>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</si>
  <si>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</si>
  <si>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</si>
  <si>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</si>
  <si>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</si>
  <si>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</si>
  <si>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</si>
  <si>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</si>
  <si>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</si>
  <si>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</si>
  <si>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</si>
  <si>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</si>
  <si>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</si>
  <si>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</si>
  <si>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</si>
  <si>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</si>
  <si>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</si>
  <si>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</si>
  <si>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</si>
  <si>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</si>
  <si>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</si>
  <si>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</si>
  <si>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</si>
  <si>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</si>
  <si>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</si>
  <si>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</si>
  <si>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</si>
  <si>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</si>
  <si>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</si>
  <si>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</si>
  <si>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</si>
  <si>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</si>
  <si>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</si>
  <si>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</si>
  <si>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</si>
  <si>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</si>
  <si>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</si>
  <si>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</si>
  <si>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</si>
  <si>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</si>
  <si>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</si>
  <si>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</si>
  <si>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</si>
  <si>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</si>
  <si>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</si>
  <si>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</si>
  <si>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</si>
  <si>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</si>
  <si>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</si>
  <si>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</si>
  <si>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</si>
  <si>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</si>
  <si>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</si>
  <si>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</si>
  <si>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</si>
  <si>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</si>
  <si>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</si>
  <si>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</si>
  <si>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</si>
  <si>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</si>
  <si>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</si>
  <si>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</si>
  <si>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</si>
  <si>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</si>
  <si>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</si>
  <si>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</si>
  <si>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</si>
  <si>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</si>
  <si>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</si>
  <si>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</si>
  <si>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</si>
  <si>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</si>
  <si>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</si>
  <si>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</si>
  <si>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</si>
  <si>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</si>
  <si>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</si>
  <si>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</si>
  <si>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</si>
  <si>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</si>
  <si>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</si>
  <si>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</si>
  <si>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</si>
  <si>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</si>
  <si>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</si>
  <si>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</si>
  <si>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</si>
  <si>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</si>
  <si>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</si>
  <si>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</si>
  <si>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</si>
  <si>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</si>
  <si>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</si>
  <si>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</si>
  <si>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</si>
  <si>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</si>
  <si>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</si>
  <si>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</si>
  <si>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</si>
  <si>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</si>
  <si>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</si>
  <si>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</si>
  <si>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</si>
  <si>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</si>
  <si>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</si>
  <si>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</si>
  <si>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</si>
  <si>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</si>
  <si>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</si>
  <si>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</si>
  <si>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</si>
  <si>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</si>
  <si>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</si>
  <si>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</si>
  <si>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</si>
  <si>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</si>
  <si>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</si>
  <si>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</si>
  <si>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</si>
  <si>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</si>
  <si>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</si>
  <si>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</si>
  <si>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</si>
  <si>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</si>
  <si>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</si>
  <si>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</si>
  <si>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</si>
  <si>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</si>
  <si>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</si>
  <si>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</si>
  <si>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</si>
  <si>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</si>
  <si>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</si>
  <si>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</si>
  <si>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</si>
  <si>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</si>
  <si>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</si>
  <si>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</si>
  <si>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</si>
  <si>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</si>
  <si>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</si>
  <si>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</si>
  <si>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</si>
  <si>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</si>
  <si>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</si>
  <si>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</si>
  <si>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</si>
  <si>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</si>
  <si>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</si>
  <si>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</si>
  <si>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</si>
  <si>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</si>
  <si>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</si>
  <si>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</si>
  <si>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</si>
  <si>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</si>
  <si>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</si>
  <si>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</si>
  <si>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</si>
  <si>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</si>
  <si>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</si>
  <si>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</si>
  <si>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</si>
  <si>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</si>
  <si>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</si>
  <si>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</si>
  <si>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</si>
  <si>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</si>
  <si>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</si>
  <si>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</si>
  <si>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</si>
  <si>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</si>
  <si>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</si>
  <si>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</si>
  <si>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</si>
  <si>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</si>
  <si>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</si>
  <si>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</si>
  <si>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</si>
  <si>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</si>
  <si>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</si>
  <si>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</si>
  <si>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</si>
  <si>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</si>
  <si>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</si>
  <si>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</si>
  <si>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</si>
  <si>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</si>
  <si>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</si>
  <si>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</si>
  <si>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</si>
  <si>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</si>
  <si>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</si>
  <si>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</si>
  <si>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</si>
  <si>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</si>
  <si>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</si>
  <si>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</si>
  <si>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</si>
  <si>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</si>
  <si>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</si>
  <si>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</si>
  <si>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</si>
  <si>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</si>
  <si>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</si>
  <si>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</si>
  <si>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</si>
  <si>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</si>
  <si>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</si>
  <si>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</si>
  <si>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</si>
  <si>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</si>
  <si>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</si>
  <si>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</si>
  <si>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</si>
  <si>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</si>
  <si>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</si>
  <si>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</si>
  <si>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</si>
  <si>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</si>
  <si>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</si>
  <si>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</si>
  <si>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</si>
  <si>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</si>
  <si>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</si>
  <si>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</si>
  <si>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</si>
  <si>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</si>
  <si>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</si>
  <si>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</si>
  <si>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</si>
  <si>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</si>
  <si>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</si>
  <si>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</si>
  <si>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</si>
  <si>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</si>
  <si>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</si>
  <si>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</si>
  <si>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</si>
  <si>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</si>
  <si>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</si>
  <si>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</si>
  <si>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</si>
  <si>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</si>
  <si>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</si>
  <si>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</si>
  <si>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</si>
  <si>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</si>
  <si>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</si>
  <si>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</si>
  <si>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</si>
  <si>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</si>
  <si>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</si>
  <si>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</si>
  <si>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</si>
  <si>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</si>
  <si>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</si>
  <si>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</si>
  <si>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</si>
  <si>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</si>
  <si>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</si>
  <si>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</si>
  <si>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</si>
  <si>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</si>
  <si>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</si>
  <si>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</si>
  <si>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</si>
  <si>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</si>
  <si>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</si>
  <si>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</si>
  <si>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</si>
  <si>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</si>
  <si>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</si>
  <si>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</si>
  <si>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</si>
  <si>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</si>
  <si>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</si>
  <si>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</si>
  <si>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</si>
  <si>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</si>
  <si>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</si>
  <si>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</si>
  <si>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</si>
  <si>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</si>
  <si>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</si>
  <si>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</si>
  <si>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</si>
  <si>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</si>
  <si>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</si>
  <si>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</si>
  <si>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</si>
  <si>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</si>
  <si>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</si>
  <si>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</si>
  <si>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</si>
  <si>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</si>
  <si>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</si>
  <si>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</si>
  <si>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</si>
  <si>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</si>
  <si>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</si>
  <si>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</si>
  <si>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</si>
  <si>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</si>
  <si>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</si>
  <si>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</si>
  <si>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</si>
  <si>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</si>
  <si>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</si>
  <si>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</si>
  <si>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</si>
  <si>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</si>
  <si>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</si>
  <si>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</si>
  <si>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</si>
  <si>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</si>
  <si>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</si>
  <si>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</si>
  <si>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</si>
  <si>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</si>
  <si>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</si>
  <si>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</si>
  <si>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</si>
  <si>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</si>
  <si>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</si>
  <si>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</si>
  <si>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</si>
  <si>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</si>
  <si>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</si>
  <si>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</si>
  <si>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</si>
  <si>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</si>
  <si>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</si>
  <si>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</si>
  <si>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</si>
  <si>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</si>
  <si>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</si>
  <si>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</si>
  <si>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</si>
  <si>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</si>
  <si>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</si>
  <si>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</si>
  <si>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</si>
  <si>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</si>
  <si>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</si>
  <si>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</si>
  <si>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</si>
  <si>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</si>
  <si>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</si>
  <si>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</si>
  <si>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</si>
  <si>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</si>
  <si>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</si>
  <si>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</si>
  <si>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</si>
  <si>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</si>
  <si>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</si>
  <si>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</si>
  <si>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</si>
  <si>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</si>
  <si>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</si>
  <si>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</si>
  <si>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</si>
  <si>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</si>
  <si>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</si>
  <si>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</si>
  <si>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</si>
  <si>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</si>
  <si>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</si>
  <si>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</si>
  <si>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</si>
  <si>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</si>
  <si>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</si>
  <si>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</si>
  <si>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</si>
  <si>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</si>
  <si>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</si>
  <si>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</si>
  <si>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</si>
  <si>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</si>
  <si>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</si>
  <si>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</si>
  <si>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</si>
  <si>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</si>
  <si>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</si>
  <si>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</si>
  <si>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</si>
  <si>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</si>
  <si>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</si>
  <si>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</si>
  <si>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</si>
  <si>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</si>
  <si>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</si>
  <si>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</si>
  <si>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</si>
  <si>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</si>
  <si>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</si>
  <si>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</si>
  <si>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</si>
  <si>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</si>
  <si>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</si>
  <si>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</si>
  <si>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</si>
  <si>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</si>
  <si>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</si>
  <si>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</si>
  <si>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</si>
  <si>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</si>
  <si>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</si>
  <si>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</si>
  <si>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</si>
  <si>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</si>
  <si>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</si>
  <si>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</si>
  <si>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</si>
  <si>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</si>
  <si>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</si>
  <si>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</si>
  <si>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</si>
  <si>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</si>
  <si>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</si>
  <si>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</si>
  <si>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</si>
  <si>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</si>
  <si>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</si>
  <si>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</si>
  <si>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</si>
  <si>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</si>
  <si>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</si>
  <si>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</si>
  <si>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</si>
  <si>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</si>
  <si>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</si>
  <si>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</si>
  <si>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</si>
  <si>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</si>
  <si>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</si>
  <si>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</si>
  <si>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</si>
  <si>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</si>
  <si>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</si>
  <si>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</si>
  <si>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</si>
  <si>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</si>
  <si>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</si>
  <si>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</si>
  <si>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</si>
  <si>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</si>
  <si>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</si>
  <si>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</si>
  <si>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</si>
  <si>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</si>
  <si>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</si>
  <si>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</si>
  <si>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</si>
  <si>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</si>
  <si>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</si>
  <si>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</si>
  <si>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</si>
  <si>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</si>
  <si>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</si>
  <si>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</si>
  <si>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</si>
  <si>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</si>
  <si>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</si>
  <si>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</si>
  <si>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</si>
  <si>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</si>
  <si>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</si>
  <si>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</si>
  <si>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</si>
  <si>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</si>
  <si>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</si>
  <si>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</si>
  <si>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</si>
  <si>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</si>
  <si>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</si>
  <si>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</si>
  <si>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</si>
  <si>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</si>
  <si>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</si>
  <si>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</si>
  <si>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</si>
  <si>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</si>
  <si>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</si>
  <si>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</si>
  <si>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</si>
  <si>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</si>
  <si>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</si>
  <si>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</si>
  <si>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</si>
  <si>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</si>
  <si>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</si>
  <si>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</si>
  <si>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</si>
  <si>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</si>
  <si>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</si>
  <si>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</si>
  <si>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</si>
  <si>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</si>
  <si>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</si>
  <si>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</si>
  <si>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</si>
  <si>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</si>
  <si>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</si>
  <si>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</si>
  <si>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</si>
  <si>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</si>
  <si>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</si>
  <si>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</si>
  <si>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</si>
  <si>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</si>
  <si>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</si>
  <si>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</si>
  <si>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</si>
  <si>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</si>
  <si>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</si>
  <si>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</si>
  <si>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</si>
  <si>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</si>
  <si>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</si>
  <si>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</si>
  <si>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</si>
  <si>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</si>
  <si>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</si>
  <si>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</si>
  <si>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</si>
  <si>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</si>
  <si>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</si>
  <si>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</si>
  <si>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</si>
  <si>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</si>
  <si>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</si>
  <si>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</si>
  <si>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</si>
  <si>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</si>
  <si>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</si>
  <si>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</si>
  <si>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</si>
  <si>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</si>
  <si>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</si>
  <si>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</si>
  <si>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</si>
  <si>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</si>
  <si>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</si>
  <si>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</si>
  <si>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</si>
  <si>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</si>
  <si>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</si>
  <si>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</si>
  <si>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</si>
  <si>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</si>
  <si>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</si>
  <si>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</si>
  <si>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</si>
  <si>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</si>
  <si>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</si>
  <si>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</si>
  <si>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</si>
  <si>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</si>
  <si>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</si>
  <si>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</si>
  <si>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</si>
  <si>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</si>
  <si>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</si>
  <si>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</si>
  <si>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</si>
  <si>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</si>
  <si>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</si>
  <si>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</si>
  <si>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</si>
  <si>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</si>
  <si>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</si>
  <si>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</si>
  <si>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</si>
  <si>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</si>
  <si>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</si>
  <si>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</si>
  <si>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</si>
  <si>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</si>
  <si>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</si>
  <si>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</si>
  <si>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</si>
  <si>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</si>
  <si>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</si>
  <si>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</si>
  <si>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</si>
  <si>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</si>
  <si>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</si>
  <si>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</si>
  <si>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</si>
  <si>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</si>
  <si>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</si>
  <si>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</si>
  <si>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</si>
  <si>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</si>
  <si>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</si>
  <si>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</si>
  <si>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</si>
  <si>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</si>
  <si>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</si>
  <si>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</si>
  <si>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</si>
  <si>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</si>
  <si>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</si>
  <si>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</si>
  <si>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</si>
  <si>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</si>
  <si>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</si>
  <si>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</si>
  <si>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</si>
  <si>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</si>
  <si>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</si>
  <si>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</si>
  <si>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</si>
  <si>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</si>
  <si>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</si>
  <si>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</si>
  <si>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</si>
  <si>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</si>
  <si>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</si>
  <si>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</si>
  <si>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</si>
  <si>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</si>
  <si>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</si>
  <si>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</si>
  <si>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</si>
  <si>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</si>
  <si>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</si>
  <si>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</si>
  <si>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</si>
  <si>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</si>
  <si>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</si>
  <si>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</si>
  <si>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</si>
  <si>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</si>
  <si>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</si>
  <si>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</si>
  <si>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</si>
  <si>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</si>
  <si>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</si>
  <si>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</si>
  <si>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</si>
  <si>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</si>
  <si>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</si>
  <si>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</si>
  <si>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</si>
  <si>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</si>
  <si>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</si>
  <si>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</si>
  <si>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</si>
  <si>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</si>
  <si>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</si>
  <si>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</si>
  <si>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</si>
  <si>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</si>
  <si>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</si>
  <si>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</si>
  <si>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</si>
  <si>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</si>
  <si>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</si>
  <si>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</si>
  <si>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</si>
  <si>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</si>
  <si>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</si>
  <si>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</si>
  <si>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</si>
  <si>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</si>
  <si>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</si>
  <si>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</si>
  <si>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</si>
  <si>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</si>
  <si>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</si>
  <si>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</si>
  <si>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</si>
  <si>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</si>
  <si>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</si>
  <si>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</si>
  <si>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</si>
  <si>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</si>
  <si>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</si>
  <si>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</si>
  <si>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</si>
  <si>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</si>
  <si>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</si>
  <si>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</si>
  <si>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</si>
  <si>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</si>
  <si>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</si>
  <si>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</si>
  <si>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</si>
  <si>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</si>
  <si>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</si>
  <si>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</si>
  <si>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</si>
  <si>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</si>
  <si>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</si>
  <si>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</si>
  <si>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</si>
  <si>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</si>
  <si>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</si>
  <si>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</si>
  <si>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</si>
  <si>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</si>
  <si>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</si>
  <si>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</si>
  <si>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</si>
  <si>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</si>
  <si>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</si>
  <si>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</si>
  <si>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</si>
  <si>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</si>
  <si>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</si>
  <si>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</si>
  <si>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</si>
  <si>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</si>
  <si>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</si>
  <si>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</si>
  <si>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</si>
  <si>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</si>
  <si>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</si>
  <si>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</si>
  <si>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</si>
  <si>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</si>
  <si>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</si>
  <si>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</si>
  <si>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</si>
  <si>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</si>
  <si>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</si>
  <si>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</si>
  <si>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</si>
  <si>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</si>
  <si>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</si>
  <si>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</si>
  <si>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</si>
  <si>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</si>
  <si>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</si>
  <si>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</si>
  <si>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</si>
  <si>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</si>
  <si>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</si>
  <si>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</si>
  <si>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</si>
  <si>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</si>
  <si>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</si>
  <si>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</si>
  <si>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</si>
  <si>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</si>
  <si>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</si>
  <si>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</si>
  <si>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</si>
  <si>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</si>
  <si>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</si>
  <si>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</si>
  <si>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</si>
  <si>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</si>
  <si>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</si>
  <si>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</si>
  <si>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</si>
  <si>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</si>
  <si>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</si>
  <si>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</si>
  <si>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</si>
  <si>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</si>
  <si>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</si>
  <si>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</si>
  <si>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</si>
  <si>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</si>
  <si>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</si>
  <si>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</si>
  <si>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</si>
  <si>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</si>
  <si>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</si>
  <si>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</si>
  <si>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</si>
  <si>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</si>
  <si>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</si>
  <si>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</si>
  <si>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</si>
  <si>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</si>
  <si>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</si>
  <si>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</si>
  <si>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</si>
  <si>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</si>
  <si>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</si>
  <si>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</si>
  <si>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</si>
  <si>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</si>
  <si>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</si>
  <si>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</si>
  <si>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</si>
  <si>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</si>
  <si>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</si>
  <si>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</si>
  <si>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</si>
  <si>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</si>
  <si>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</si>
  <si>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</si>
  <si>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</si>
  <si>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</si>
  <si>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</si>
  <si>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</si>
  <si>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</si>
  <si>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</si>
  <si>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</si>
  <si>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</si>
  <si>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</si>
  <si>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</si>
  <si>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</si>
  <si>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</si>
  <si>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</si>
  <si>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</si>
  <si>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</si>
  <si>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</si>
  <si>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</si>
  <si>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</si>
  <si>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</si>
  <si>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</si>
  <si>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</si>
  <si>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</si>
  <si>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</si>
  <si>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</si>
  <si>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</si>
  <si>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</si>
  <si>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</si>
  <si>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</si>
  <si>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</si>
  <si>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</si>
  <si>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</si>
  <si>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</si>
  <si>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</si>
  <si>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</si>
  <si>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</si>
  <si>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</si>
  <si>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</si>
  <si>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</si>
  <si>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</si>
  <si>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</si>
  <si>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</si>
  <si>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</si>
  <si>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</si>
  <si>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</si>
  <si>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</si>
  <si>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</si>
  <si>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</si>
  <si>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</si>
  <si>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</si>
  <si>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</si>
  <si>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</si>
  <si>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</si>
  <si>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</si>
  <si>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</si>
  <si>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</si>
  <si>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</si>
  <si>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</si>
  <si>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</si>
  <si>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</si>
  <si>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</si>
  <si>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</si>
  <si>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</si>
  <si>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</si>
  <si>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</si>
  <si>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</si>
  <si>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</si>
  <si>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</si>
  <si>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</si>
  <si>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</si>
  <si>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</si>
  <si>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</si>
  <si>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</si>
  <si>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</si>
  <si>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</si>
  <si>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</si>
  <si>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</si>
  <si>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</si>
  <si>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</si>
  <si>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</si>
  <si>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</si>
  <si>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</si>
  <si>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</si>
  <si>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</si>
  <si>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</si>
  <si>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</si>
  <si>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</si>
  <si>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</si>
  <si>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</si>
  <si>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</si>
  <si>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</si>
  <si>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</si>
  <si>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</si>
  <si>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</si>
  <si>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</si>
  <si>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</si>
  <si>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</si>
  <si>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</si>
  <si>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</si>
  <si>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</si>
  <si>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</si>
  <si>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</si>
  <si>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</si>
  <si>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</si>
  <si>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</si>
  <si>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</si>
  <si>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</si>
  <si>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</si>
  <si>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</si>
  <si>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</si>
  <si>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</si>
  <si>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</si>
  <si>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</si>
  <si>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</si>
  <si>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</si>
  <si>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</si>
  <si>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</si>
  <si>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</si>
  <si>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</si>
  <si>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</si>
  <si>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</si>
  <si>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</si>
  <si>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</si>
  <si>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</si>
  <si>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</si>
  <si>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</si>
  <si>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</si>
  <si>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</si>
  <si>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</si>
  <si>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</si>
  <si>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</si>
  <si>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</si>
  <si>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</si>
  <si>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</si>
  <si>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</si>
  <si>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</si>
  <si>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</si>
  <si>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</si>
  <si>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</si>
  <si>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</si>
  <si>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</si>
  <si>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</si>
  <si>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</si>
  <si>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</si>
  <si>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</si>
  <si>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</si>
  <si>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</si>
  <si>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</si>
  <si>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</si>
  <si>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</si>
  <si>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</si>
  <si>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</si>
  <si>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</si>
  <si>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</si>
  <si>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</si>
  <si>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</si>
  <si>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</si>
  <si>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</si>
  <si>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</si>
  <si>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</si>
  <si>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</si>
  <si>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</si>
  <si>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</si>
  <si>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</si>
  <si>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</si>
  <si>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</si>
  <si>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</si>
  <si>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</si>
  <si>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</si>
  <si>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</si>
  <si>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</si>
  <si>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</si>
  <si>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</si>
  <si>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</si>
  <si>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</si>
  <si>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</si>
  <si>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</si>
  <si>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</si>
  <si>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</si>
  <si>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</si>
  <si>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</si>
  <si>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</si>
  <si>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</si>
  <si>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</si>
  <si>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</si>
  <si>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</si>
  <si>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</si>
  <si>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</si>
  <si>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</si>
  <si>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</si>
  <si>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</si>
  <si>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</si>
  <si>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</si>
  <si>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</si>
  <si>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</si>
  <si>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</si>
  <si>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</si>
  <si>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</si>
  <si>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</si>
  <si>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</si>
  <si>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</si>
  <si>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</si>
  <si>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</si>
  <si>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</si>
  <si>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</si>
  <si>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</si>
  <si>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</si>
  <si>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</si>
  <si>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</si>
  <si>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</si>
  <si>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</si>
  <si>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</si>
  <si>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</si>
  <si>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</si>
  <si>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</si>
  <si>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</si>
  <si>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</si>
  <si>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</si>
  <si>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</si>
  <si>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</si>
  <si>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</si>
  <si>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</si>
  <si>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</si>
  <si>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</si>
  <si>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</si>
  <si>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</si>
  <si>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</si>
  <si>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</si>
  <si>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</si>
  <si>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</si>
  <si>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</si>
  <si>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</si>
  <si>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</si>
  <si>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</si>
  <si>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</si>
  <si>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</si>
  <si>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</si>
  <si>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</si>
  <si>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</si>
  <si>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</si>
  <si>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</si>
  <si>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</si>
  <si>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</si>
  <si>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</si>
  <si>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</si>
  <si>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</si>
  <si>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</si>
  <si>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</si>
  <si>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</si>
  <si>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</si>
  <si>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</si>
  <si>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</si>
  <si>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</si>
  <si>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</si>
  <si>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</si>
  <si>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</si>
  <si>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</si>
  <si>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</si>
  <si>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</si>
  <si>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</si>
  <si>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</si>
  <si>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</si>
  <si>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</si>
  <si>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</si>
  <si>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</si>
  <si>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</si>
  <si>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</si>
  <si>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</si>
  <si>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</si>
  <si>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</si>
  <si>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</si>
  <si>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</si>
  <si>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</si>
  <si>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</si>
  <si>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</si>
  <si>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</si>
  <si>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</si>
  <si>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</si>
  <si>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</si>
  <si>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</si>
  <si>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</si>
  <si>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</si>
  <si>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</si>
  <si>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</si>
  <si>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</si>
  <si>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</si>
  <si>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</si>
  <si>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</si>
  <si>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</si>
  <si>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</si>
  <si>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</si>
  <si>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</si>
  <si>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</si>
  <si>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</si>
  <si>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</si>
  <si>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</si>
  <si>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</si>
  <si>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</si>
  <si>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</si>
  <si>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</si>
  <si>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</si>
  <si>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</si>
  <si>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</si>
  <si>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</si>
  <si>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</si>
  <si>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</si>
  <si>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</si>
  <si>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</si>
  <si>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</si>
  <si>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</si>
  <si>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</si>
  <si>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</si>
  <si>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</si>
  <si>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</si>
  <si>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</si>
  <si>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</si>
  <si>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</si>
  <si>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</si>
  <si>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</si>
  <si>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</si>
  <si>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</si>
  <si>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</si>
  <si>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</si>
  <si>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</si>
  <si>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</si>
  <si>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</si>
  <si>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</si>
  <si>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</si>
  <si>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</si>
  <si>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</si>
  <si>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</si>
  <si>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</si>
  <si>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</si>
  <si>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</si>
  <si>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</si>
  <si>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</si>
  <si>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</si>
  <si>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</si>
  <si>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</si>
  <si>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</si>
  <si>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</si>
  <si>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</si>
  <si>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</si>
  <si>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</si>
  <si>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</si>
  <si>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</si>
  <si>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</si>
  <si>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</si>
  <si>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</si>
  <si>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</si>
  <si>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</si>
  <si>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</si>
  <si>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</si>
  <si>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</si>
  <si>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</si>
  <si>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</si>
  <si>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</si>
  <si>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</si>
  <si>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</si>
  <si>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</si>
  <si>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</si>
  <si>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</si>
  <si>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</si>
  <si>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</si>
  <si>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</si>
  <si>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</si>
  <si>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</si>
  <si>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</si>
  <si>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</si>
  <si>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</si>
  <si>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</si>
  <si>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</si>
  <si>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</si>
  <si>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</si>
  <si>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</si>
  <si>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</si>
  <si>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</si>
  <si>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</si>
  <si>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</si>
  <si>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</si>
  <si>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</si>
  <si>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</si>
  <si>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</si>
  <si>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</si>
  <si>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</si>
  <si>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</si>
  <si>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</si>
  <si>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</si>
  <si>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</si>
  <si>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</si>
  <si>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</si>
  <si>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</si>
  <si>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</si>
  <si>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</si>
  <si>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</si>
  <si>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</si>
  <si>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</si>
  <si>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</si>
  <si>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</si>
  <si>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</si>
  <si>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</si>
  <si>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</si>
  <si>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</si>
  <si>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</si>
  <si>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</si>
  <si>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</si>
  <si>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</si>
  <si>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</si>
  <si>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</si>
  <si>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</si>
  <si>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</si>
  <si>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</si>
  <si>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</si>
  <si>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</si>
  <si>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</si>
  <si>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</si>
  <si>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</si>
  <si>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</si>
  <si>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</si>
  <si>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</si>
  <si>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</si>
  <si>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</si>
  <si>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</si>
  <si>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</si>
  <si>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</si>
  <si>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</si>
  <si>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</si>
  <si>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</si>
  <si>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</si>
  <si>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</si>
  <si>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</si>
  <si>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</si>
  <si>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</si>
  <si>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</si>
  <si>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</si>
  <si>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</si>
  <si>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</si>
  <si>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</si>
  <si>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</si>
  <si>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</si>
  <si>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</si>
  <si>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</si>
  <si>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</si>
  <si>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</si>
  <si>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</si>
  <si>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</si>
  <si>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</si>
  <si>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</si>
  <si>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</si>
  <si>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</si>
  <si>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</si>
  <si>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</si>
  <si>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</si>
  <si>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</si>
  <si>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</si>
  <si>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</si>
  <si>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</si>
  <si>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</si>
  <si>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</si>
  <si>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</si>
  <si>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</si>
  <si>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</si>
  <si>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</si>
  <si>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</si>
  <si>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</si>
  <si>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</si>
  <si>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</si>
  <si>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</si>
  <si>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</si>
  <si>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</si>
  <si>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</si>
  <si>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</si>
  <si>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</si>
  <si>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</si>
  <si>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</si>
  <si>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</si>
  <si>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</si>
  <si>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</si>
  <si>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</si>
  <si>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</si>
  <si>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</si>
  <si>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</si>
  <si>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</si>
  <si>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</si>
  <si>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</si>
  <si>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</si>
  <si>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</si>
  <si>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</si>
  <si>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</si>
  <si>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</si>
  <si>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</si>
  <si>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</si>
  <si>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</si>
  <si>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</si>
  <si>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</si>
  <si>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</si>
  <si>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</si>
  <si>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</si>
  <si>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</si>
  <si>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</si>
  <si>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</si>
  <si>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</si>
  <si>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</si>
  <si>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</si>
  <si>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</si>
  <si>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</si>
  <si>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</si>
  <si>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</si>
  <si>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</si>
  <si>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</si>
  <si>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</si>
  <si>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</si>
  <si>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</si>
  <si>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</si>
  <si>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</si>
  <si>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</si>
  <si>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</si>
  <si>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</si>
  <si>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</si>
  <si>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</si>
  <si>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</si>
  <si>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</si>
  <si>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</si>
  <si>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</si>
  <si>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</si>
  <si>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</si>
  <si>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</si>
  <si>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</si>
  <si>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</si>
  <si>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</si>
  <si>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</si>
  <si>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</si>
  <si>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</si>
  <si>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</si>
  <si>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</si>
  <si>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</si>
  <si>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</si>
  <si>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</si>
  <si>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</si>
  <si>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</si>
  <si>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</si>
  <si>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</si>
  <si>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</si>
  <si>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</si>
  <si>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</si>
  <si>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</si>
  <si>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</si>
  <si>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</si>
  <si>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</si>
  <si>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</si>
  <si>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</si>
  <si>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</si>
  <si>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</si>
  <si>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</si>
  <si>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</si>
  <si>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</si>
  <si>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</si>
  <si>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</si>
  <si>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</si>
  <si>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</si>
  <si>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</si>
  <si>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</si>
  <si>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</si>
  <si>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</si>
  <si>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</si>
  <si>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</si>
  <si>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</si>
  <si>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</si>
  <si>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</si>
  <si>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</si>
  <si>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</si>
  <si>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</si>
  <si>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</si>
  <si>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</si>
  <si>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</si>
  <si>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</si>
  <si>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</si>
  <si>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</si>
  <si>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</si>
  <si>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</si>
  <si>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</si>
  <si>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</si>
  <si>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</si>
  <si>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</si>
  <si>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</si>
  <si>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</si>
  <si>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</si>
  <si>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</si>
  <si>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</si>
  <si>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</si>
  <si>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</si>
  <si>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</si>
  <si>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</si>
  <si>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</si>
  <si>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</si>
  <si>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</si>
  <si>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</si>
  <si>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</si>
  <si>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</si>
  <si>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</si>
  <si>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</si>
  <si>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</si>
  <si>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</si>
  <si>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</si>
  <si>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</si>
  <si>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</si>
  <si>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</si>
  <si>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</si>
  <si>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</si>
  <si>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</si>
  <si>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</si>
  <si>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</si>
  <si>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</si>
  <si>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</si>
  <si>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</si>
  <si>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</si>
  <si>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</si>
  <si>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</si>
  <si>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</si>
  <si>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</si>
  <si>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</si>
  <si>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</si>
  <si>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</si>
  <si>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</si>
  <si>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</si>
  <si>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</si>
  <si>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</si>
  <si>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</si>
  <si>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</si>
  <si>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</si>
  <si>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</si>
  <si>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</si>
  <si>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</si>
  <si>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</si>
  <si>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</si>
  <si>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</si>
  <si>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</si>
  <si>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</si>
  <si>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</si>
  <si>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</si>
  <si>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</si>
  <si>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</si>
  <si>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</si>
  <si>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</si>
  <si>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</si>
  <si>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</si>
  <si>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</si>
  <si>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</si>
  <si>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</si>
  <si>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</si>
  <si>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</si>
  <si>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</si>
  <si>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</si>
  <si>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</si>
  <si>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</si>
  <si>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</si>
  <si>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</si>
  <si>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</si>
  <si>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</si>
  <si>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</si>
  <si>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</si>
  <si>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</si>
  <si>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</si>
  <si>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</si>
  <si>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</si>
  <si>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</si>
  <si>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</si>
  <si>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</si>
  <si>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</si>
  <si>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</si>
  <si>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</si>
  <si>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</si>
  <si>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</si>
  <si>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</si>
  <si>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</si>
  <si>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</si>
  <si>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</si>
  <si>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</si>
  <si>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</si>
  <si>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</si>
  <si>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</si>
  <si>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</si>
  <si>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</si>
  <si>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</si>
  <si>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</si>
  <si>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</si>
  <si>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</si>
  <si>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</si>
  <si>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</si>
  <si>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</si>
  <si>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</si>
  <si>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</si>
  <si>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</si>
  <si>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</si>
  <si>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</si>
  <si>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</si>
  <si>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</si>
  <si>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</si>
  <si>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</si>
  <si>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</si>
  <si>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</si>
  <si>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</si>
  <si>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</si>
  <si>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</si>
  <si>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</si>
  <si>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</si>
  <si>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</si>
  <si>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</si>
  <si>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</si>
  <si>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</si>
  <si>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</si>
  <si>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</si>
  <si>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</si>
  <si>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</si>
  <si>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</si>
  <si>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</si>
  <si>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</si>
  <si>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</si>
  <si>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</si>
  <si>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</si>
  <si>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</si>
  <si>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</si>
  <si>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</si>
  <si>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</si>
  <si>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</si>
  <si>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</si>
  <si>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</si>
  <si>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</si>
  <si>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</si>
  <si>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</si>
  <si>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</si>
  <si>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</si>
  <si>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</si>
  <si>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</si>
  <si>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</si>
  <si>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</si>
  <si>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</si>
  <si>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</si>
  <si>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</si>
  <si>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</si>
  <si>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</si>
  <si>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</si>
  <si>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</si>
  <si>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</si>
  <si>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</si>
  <si>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</si>
  <si>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</si>
  <si>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</si>
  <si>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</si>
  <si>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</si>
  <si>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</si>
  <si>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</si>
  <si>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</si>
  <si>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</si>
  <si>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</si>
  <si>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</si>
  <si>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</si>
  <si>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</si>
  <si>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</si>
  <si>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</si>
  <si>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</si>
  <si>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</si>
  <si>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</si>
  <si>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</si>
  <si>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</si>
  <si>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</si>
  <si>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</si>
  <si>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</si>
  <si>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</si>
  <si>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</si>
  <si>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</si>
  <si>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</si>
  <si>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</si>
  <si>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</si>
  <si>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</si>
  <si>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</si>
  <si>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</si>
  <si>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</si>
  <si>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</si>
  <si>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</si>
  <si>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</si>
  <si>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</si>
  <si>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</si>
  <si>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</si>
  <si>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</si>
  <si>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</si>
  <si>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</si>
  <si>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</si>
  <si>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</si>
  <si>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</si>
  <si>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</si>
  <si>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</si>
  <si>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</si>
  <si>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</si>
  <si>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</si>
  <si>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</si>
  <si>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</si>
  <si>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</si>
  <si>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</si>
  <si>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</si>
  <si>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</si>
  <si>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</si>
  <si>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</si>
  <si>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</si>
  <si>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</si>
  <si>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</si>
  <si>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</si>
  <si>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</si>
  <si>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</si>
  <si>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</si>
  <si>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</si>
  <si>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</si>
  <si>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</si>
  <si>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</si>
  <si>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</si>
  <si>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</si>
  <si>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</si>
  <si>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</si>
  <si>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</si>
  <si>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</si>
  <si>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</si>
  <si>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</si>
  <si>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</si>
  <si>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</si>
  <si>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</si>
  <si>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</si>
  <si>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</si>
  <si>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</si>
  <si>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</si>
  <si>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</si>
  <si>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</si>
  <si>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</si>
  <si>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</si>
  <si>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</si>
  <si>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</si>
  <si>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</si>
  <si>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</si>
  <si>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</si>
  <si>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</si>
  <si>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</si>
  <si>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</si>
  <si>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</si>
  <si>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</si>
  <si>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</si>
  <si>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</si>
  <si>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</si>
  <si>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</si>
  <si>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</si>
  <si>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</si>
  <si>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</si>
  <si>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</si>
  <si>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</si>
  <si>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</si>
  <si>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</si>
  <si>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</si>
  <si>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</si>
  <si>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</si>
  <si>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</si>
  <si>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</si>
  <si>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</si>
  <si>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</si>
  <si>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</si>
  <si>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</si>
  <si>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</si>
  <si>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</si>
  <si>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</si>
  <si>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</si>
  <si>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</si>
  <si>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</si>
  <si>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</si>
  <si>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</si>
  <si>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</si>
  <si>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</si>
  <si>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</si>
  <si>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</si>
  <si>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</si>
  <si>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</si>
  <si>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</si>
  <si>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</si>
  <si>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</si>
  <si>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</si>
  <si>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</si>
  <si>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</si>
  <si>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</si>
  <si>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</si>
  <si>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</si>
  <si>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</si>
  <si>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</si>
  <si>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</si>
  <si>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</si>
  <si>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</si>
  <si>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</si>
  <si>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</si>
  <si>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</si>
  <si>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</si>
  <si>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</si>
  <si>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</si>
  <si>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</si>
  <si>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</si>
  <si>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</si>
  <si>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</si>
  <si>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</si>
  <si>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</si>
  <si>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</si>
  <si>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</si>
  <si>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</si>
  <si>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</si>
  <si>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</si>
  <si>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</si>
  <si>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</si>
  <si>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</si>
  <si>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</si>
  <si>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</si>
  <si>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</si>
  <si>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</si>
  <si>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</si>
  <si>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</si>
  <si>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</si>
  <si>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</si>
  <si>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</si>
  <si>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</si>
  <si>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</si>
  <si>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</si>
  <si>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</si>
  <si>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</si>
  <si>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</si>
  <si>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</si>
  <si>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</si>
  <si>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</si>
  <si>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</si>
  <si>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</si>
  <si>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</si>
  <si>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</si>
  <si>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</si>
  <si>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</si>
  <si>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</si>
  <si>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</si>
  <si>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</si>
  <si>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</si>
  <si>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</si>
  <si>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</si>
  <si>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</si>
  <si>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</si>
  <si>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</si>
  <si>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</si>
  <si>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</si>
  <si>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</si>
  <si>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</si>
  <si>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</si>
  <si>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</si>
  <si>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</si>
  <si>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</si>
  <si>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</si>
  <si>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</si>
  <si>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</si>
  <si>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</si>
  <si>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</si>
  <si>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</si>
  <si>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</si>
  <si>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</si>
  <si>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</si>
  <si>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</si>
  <si>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</si>
  <si>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</si>
  <si>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</si>
  <si>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</si>
  <si>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</si>
  <si>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</si>
  <si>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</si>
  <si>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</si>
  <si>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</si>
  <si>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</si>
  <si>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</si>
  <si>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</si>
  <si>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</si>
  <si>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</si>
  <si>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</si>
  <si>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</si>
  <si>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</si>
  <si>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</si>
  <si>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</si>
  <si>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</si>
  <si>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</si>
  <si>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</si>
  <si>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</si>
  <si>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</si>
  <si>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</si>
  <si>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</si>
  <si>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</si>
  <si>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</si>
  <si>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</si>
  <si>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</si>
  <si>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</si>
  <si>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</si>
  <si>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</si>
  <si>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</si>
  <si>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</si>
  <si>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</si>
  <si>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</si>
  <si>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</si>
  <si>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</si>
  <si>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</si>
  <si>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</si>
  <si>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</si>
  <si>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</si>
  <si>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</si>
  <si>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</si>
  <si>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</si>
  <si>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</si>
  <si>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</si>
  <si>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</si>
  <si>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</si>
  <si>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</si>
  <si>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</si>
  <si>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</si>
  <si>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</si>
  <si>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</si>
  <si>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</si>
  <si>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</si>
  <si>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</si>
  <si>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</si>
  <si>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</si>
  <si>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</si>
  <si>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</si>
  <si>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</si>
  <si>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</si>
  <si>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</si>
  <si>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</si>
  <si>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</si>
  <si>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</si>
  <si>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</si>
  <si>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</si>
  <si>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</si>
  <si>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</si>
  <si>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</si>
  <si>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</si>
  <si>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</si>
  <si>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</si>
  <si>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</si>
  <si>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</si>
  <si>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</si>
  <si>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</si>
  <si>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</si>
  <si>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</si>
  <si>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</si>
  <si>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</si>
  <si>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</si>
  <si>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</si>
  <si>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</si>
  <si>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</si>
  <si>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</si>
  <si>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</si>
  <si>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</si>
  <si>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</si>
  <si>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</si>
  <si>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</si>
  <si>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</si>
  <si>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</si>
  <si>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</si>
  <si>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</si>
  <si>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</si>
  <si>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</si>
  <si>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</si>
  <si>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</si>
  <si>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</si>
  <si>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</si>
  <si>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</si>
  <si>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</si>
  <si>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</si>
  <si>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</si>
  <si>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</si>
  <si>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</si>
  <si>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</si>
  <si>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</si>
  <si>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</si>
  <si>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</si>
  <si>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</si>
  <si>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</si>
  <si>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</si>
  <si>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</si>
  <si>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</si>
  <si>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</si>
  <si>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</si>
  <si>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</si>
  <si>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</si>
  <si>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</si>
  <si>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</si>
  <si>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</si>
  <si>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</si>
  <si>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</si>
  <si>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</si>
  <si>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</si>
  <si>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</si>
  <si>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</si>
  <si>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</si>
  <si>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</si>
  <si>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</si>
  <si>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</si>
  <si>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</si>
  <si>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</si>
  <si>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</si>
  <si>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</si>
  <si>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</si>
  <si>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</si>
  <si>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</si>
  <si>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</si>
  <si>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</si>
  <si>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</si>
  <si>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</si>
  <si>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</si>
  <si>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</si>
  <si>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</si>
  <si>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</si>
  <si>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</si>
  <si>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</si>
  <si>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</si>
  <si>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</si>
  <si>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</si>
  <si>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</si>
  <si>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</si>
  <si>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</si>
  <si>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</si>
  <si>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</si>
  <si>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</si>
  <si>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</si>
  <si>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</si>
  <si>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</si>
  <si>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</si>
  <si>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</si>
  <si>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</si>
  <si>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</si>
  <si>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</si>
  <si>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</si>
  <si>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</si>
  <si>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</si>
  <si>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</si>
  <si>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</si>
  <si>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</si>
  <si>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</si>
  <si>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</si>
  <si>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</si>
  <si>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</si>
  <si>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</si>
  <si>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</si>
  <si>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</si>
  <si>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</si>
  <si>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</si>
  <si>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</si>
  <si>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</si>
  <si>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</si>
  <si>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</si>
  <si>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</si>
  <si>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</si>
  <si>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</si>
  <si>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</si>
  <si>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</si>
  <si>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</si>
  <si>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</si>
  <si>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</si>
  <si>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</si>
  <si>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</si>
  <si>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</si>
  <si>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</si>
  <si>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</si>
  <si>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</si>
  <si>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</si>
  <si>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</si>
  <si>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</si>
  <si>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</si>
  <si>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</si>
  <si>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</si>
  <si>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</si>
  <si>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</si>
  <si>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</si>
  <si>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</si>
  <si>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</si>
  <si>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</si>
  <si>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</si>
  <si>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</si>
  <si>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</si>
  <si>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</si>
  <si>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</si>
  <si>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</si>
  <si>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</si>
  <si>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</si>
  <si>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</si>
  <si>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</si>
  <si>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</si>
  <si>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</si>
  <si>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</si>
  <si>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</si>
  <si>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</si>
  <si>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</si>
  <si>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</si>
  <si>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</si>
  <si>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</si>
  <si>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</si>
  <si>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</si>
  <si>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</si>
  <si>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</si>
  <si>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</si>
  <si>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</si>
  <si>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</si>
  <si>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</si>
  <si>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</si>
  <si>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</si>
  <si>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</si>
  <si>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</si>
  <si>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</si>
  <si>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</si>
  <si>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</si>
  <si>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</si>
  <si>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</si>
  <si>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</si>
  <si>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</si>
  <si>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</si>
  <si>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</si>
  <si>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</si>
  <si>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</si>
  <si>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</si>
  <si>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</si>
  <si>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</si>
  <si>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</si>
  <si>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</si>
  <si>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</si>
  <si>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</si>
  <si>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</si>
  <si>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</si>
  <si>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</si>
  <si>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</si>
  <si>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</si>
  <si>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</si>
  <si>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</si>
  <si>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</si>
  <si>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</si>
  <si>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</si>
  <si>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</si>
  <si>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</si>
  <si>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</si>
  <si>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</si>
  <si>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</si>
  <si>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</si>
  <si>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</si>
  <si>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</si>
  <si>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</si>
  <si>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</si>
  <si>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</si>
  <si>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</si>
  <si>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</si>
  <si>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</si>
  <si>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</si>
  <si>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</si>
  <si>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</si>
  <si>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</si>
  <si>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</si>
  <si>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</si>
  <si>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</si>
  <si>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</si>
  <si>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</si>
  <si>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</si>
  <si>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</si>
  <si>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</si>
  <si>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</si>
  <si>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</si>
  <si>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</si>
  <si>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</si>
  <si>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</si>
  <si>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</si>
  <si>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</si>
  <si>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</si>
  <si>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</si>
  <si>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</si>
  <si>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</si>
  <si>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</si>
  <si>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</si>
  <si>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</si>
  <si>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</si>
  <si>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</si>
  <si>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</si>
  <si>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</si>
  <si>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</si>
  <si>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</si>
  <si>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</si>
  <si>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</si>
  <si>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</si>
  <si>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</si>
  <si>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</si>
  <si>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</si>
  <si>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</si>
  <si>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</si>
  <si>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</si>
  <si>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</si>
  <si>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</si>
  <si>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</si>
  <si>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</si>
  <si>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</si>
  <si>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</si>
  <si>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</si>
  <si>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</si>
  <si>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</si>
  <si>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</si>
  <si>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</si>
  <si>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</si>
  <si>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</si>
  <si>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</si>
  <si>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</si>
  <si>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</si>
  <si>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</si>
  <si>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</si>
  <si>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</si>
  <si>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</si>
  <si>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</si>
  <si>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</si>
  <si>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</si>
  <si>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</si>
  <si>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</si>
  <si>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</si>
  <si>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</si>
  <si>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</si>
  <si>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</si>
  <si>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</si>
  <si>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</si>
  <si>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</si>
  <si>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</si>
  <si>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</si>
  <si>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</si>
  <si>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</si>
  <si>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</si>
  <si>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</si>
  <si>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</si>
  <si>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</si>
  <si>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</si>
  <si>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</si>
  <si>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</si>
  <si>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</si>
  <si>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</si>
  <si>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</si>
  <si>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</si>
  <si>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</si>
  <si>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</si>
  <si>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</si>
  <si>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</si>
  <si>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</si>
  <si>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</si>
  <si>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</si>
  <si>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</si>
  <si>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</si>
  <si>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</si>
  <si>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</si>
  <si>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</si>
  <si>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</si>
  <si>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</si>
  <si>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</si>
  <si>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</si>
  <si>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</si>
  <si>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</si>
  <si>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</si>
  <si>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</si>
  <si>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</si>
  <si>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</si>
  <si>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</si>
  <si>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</si>
  <si>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</si>
  <si>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</si>
  <si>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</si>
  <si>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</si>
  <si>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</si>
  <si>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</si>
  <si>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</si>
  <si>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</si>
  <si>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</si>
  <si>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</si>
  <si>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</si>
  <si>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</si>
  <si>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</si>
  <si>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</si>
  <si>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</si>
  <si>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</si>
  <si>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</si>
  <si>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</si>
  <si>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</si>
  <si>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</si>
  <si>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</si>
  <si>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</si>
  <si>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</si>
  <si>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</si>
  <si>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</si>
  <si>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</si>
  <si>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</si>
  <si>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</si>
  <si>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</si>
  <si>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</si>
  <si>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</si>
  <si>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</si>
  <si>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</si>
  <si>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</si>
  <si>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</si>
  <si>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</si>
  <si>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</si>
  <si>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</si>
  <si>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</si>
  <si>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</si>
  <si>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</si>
  <si>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</si>
  <si>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</si>
  <si>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</si>
  <si>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</si>
  <si>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</si>
  <si>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</si>
  <si>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</si>
  <si>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</si>
  <si>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</si>
  <si>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</si>
  <si>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</si>
  <si>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</si>
  <si>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</si>
  <si>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</si>
  <si>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</si>
  <si>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</si>
  <si>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</si>
  <si>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</si>
  <si>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</si>
  <si>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</si>
  <si>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</si>
  <si>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</si>
  <si>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</si>
  <si>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</si>
  <si>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</si>
  <si>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</si>
  <si>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</si>
  <si>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</si>
  <si>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</si>
  <si>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</si>
  <si>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</si>
  <si>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</si>
  <si>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</si>
  <si>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</si>
  <si>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</si>
  <si>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</si>
  <si>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</si>
  <si>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</si>
  <si>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</si>
  <si>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</si>
  <si>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</si>
  <si>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</si>
  <si>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</si>
  <si>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</si>
  <si>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</si>
  <si>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</si>
  <si>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</si>
  <si>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</si>
  <si>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</si>
  <si>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</si>
  <si>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</si>
  <si>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</si>
  <si>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</si>
  <si>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</si>
  <si>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</si>
  <si>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</si>
  <si>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</si>
  <si>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</si>
  <si>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</si>
  <si>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</si>
  <si>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</si>
  <si>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</si>
  <si>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</si>
  <si>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</si>
  <si>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</si>
  <si>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</si>
  <si>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</si>
  <si>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</si>
  <si>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</si>
  <si>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</si>
  <si>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</si>
  <si>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</si>
  <si>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</si>
  <si>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</si>
  <si>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</si>
  <si>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</si>
  <si>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</si>
  <si>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</si>
  <si>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</si>
  <si>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</si>
  <si>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</si>
  <si>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</si>
  <si>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</si>
  <si>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</si>
  <si>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</si>
  <si>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</si>
  <si>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</si>
  <si>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</si>
  <si>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</si>
  <si>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</si>
  <si>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</si>
  <si>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</si>
  <si>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</si>
  <si>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</si>
  <si>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</si>
  <si>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</si>
  <si>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</si>
  <si>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</si>
  <si>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</si>
  <si>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</si>
  <si>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</si>
  <si>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</si>
  <si>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</si>
  <si>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</si>
  <si>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</si>
  <si>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</si>
  <si>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</si>
  <si>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</si>
  <si>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</si>
  <si>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</si>
  <si>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</si>
  <si>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</si>
  <si>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</si>
  <si>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</si>
  <si>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</si>
  <si>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</si>
  <si>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</si>
  <si>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</si>
  <si>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</si>
  <si>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</si>
  <si>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</si>
  <si>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</si>
  <si>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</si>
  <si>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</si>
  <si>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</si>
  <si>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</si>
  <si>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</si>
  <si>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</si>
  <si>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</si>
  <si>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</si>
  <si>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</si>
  <si>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</si>
  <si>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</si>
  <si>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</si>
  <si>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</si>
  <si>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</si>
  <si>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</si>
  <si>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</si>
  <si>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</si>
  <si>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</si>
  <si>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</si>
  <si>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</si>
  <si>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</si>
  <si>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</si>
  <si>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</si>
  <si>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</si>
  <si>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</si>
  <si>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</si>
  <si>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</si>
  <si>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</si>
  <si>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</si>
  <si>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</si>
  <si>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</si>
  <si>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</si>
  <si>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</si>
  <si>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</si>
  <si>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</si>
  <si>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</si>
  <si>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</si>
  <si>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</si>
  <si>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</si>
  <si>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</si>
  <si>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</si>
  <si>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</si>
  <si>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</si>
  <si>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</si>
  <si>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</si>
  <si>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</si>
  <si>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</si>
  <si>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</si>
  <si>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</si>
  <si>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</si>
  <si>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</si>
  <si>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</si>
  <si>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</si>
  <si>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</si>
  <si>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</si>
  <si>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</si>
  <si>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</si>
  <si>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</si>
  <si>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</si>
  <si>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</si>
  <si>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</si>
  <si>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</si>
  <si>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</si>
  <si>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</si>
  <si>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</si>
  <si>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</si>
  <si>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</si>
  <si>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</si>
  <si>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</si>
  <si>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</si>
  <si>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</si>
  <si>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</si>
  <si>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</si>
  <si>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</si>
  <si>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</si>
  <si>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</si>
  <si>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</si>
  <si>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</si>
  <si>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</si>
  <si>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</si>
  <si>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</si>
  <si>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</si>
  <si>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</si>
  <si>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</si>
  <si>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</si>
  <si>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</si>
  <si>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</si>
  <si>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</si>
  <si>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</si>
  <si>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</si>
  <si>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</si>
  <si>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</si>
  <si>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</si>
  <si>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</si>
  <si>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</si>
  <si>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</si>
  <si>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</si>
  <si>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</si>
  <si>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</si>
  <si>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</si>
  <si>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</si>
  <si>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</si>
  <si>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</si>
  <si>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</si>
  <si>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</si>
  <si>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</si>
  <si>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</si>
  <si>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</si>
  <si>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</si>
  <si>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</si>
  <si>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</si>
  <si>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</si>
  <si>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</si>
  <si>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</si>
  <si>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</si>
  <si>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</si>
  <si>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</si>
  <si>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</si>
  <si>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</si>
  <si>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</si>
  <si>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</si>
  <si>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</si>
  <si>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</si>
  <si>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</si>
  <si>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</si>
  <si>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</si>
  <si>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</si>
  <si>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</si>
  <si>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</si>
  <si>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</si>
  <si>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</si>
  <si>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</si>
  <si>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</si>
  <si>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</si>
  <si>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</si>
  <si>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</si>
  <si>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</si>
  <si>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</si>
  <si>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</si>
  <si>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</si>
  <si>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</si>
  <si>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</si>
  <si>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</si>
  <si>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</si>
  <si>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</si>
  <si>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</si>
  <si>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</si>
  <si>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</si>
  <si>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</si>
  <si>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</si>
  <si>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</si>
  <si>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</si>
  <si>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</si>
  <si>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</si>
  <si>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</si>
  <si>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</si>
  <si>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</si>
  <si>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</si>
  <si>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</si>
  <si>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</si>
  <si>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</si>
  <si>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</si>
  <si>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</si>
  <si>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</si>
  <si>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</si>
  <si>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</si>
  <si>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</si>
  <si>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</si>
  <si>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</si>
  <si>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</si>
  <si>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</si>
  <si>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</si>
  <si>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</si>
  <si>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</si>
  <si>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</si>
  <si>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</si>
  <si>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</si>
  <si>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</si>
  <si>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</si>
  <si>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</si>
  <si>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</si>
  <si>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</si>
  <si>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</si>
  <si>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</si>
  <si>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</si>
  <si>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</si>
  <si>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</si>
  <si>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</si>
  <si>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</si>
  <si>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</si>
  <si>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</si>
  <si>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</si>
  <si>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</si>
  <si>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</si>
  <si>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</si>
  <si>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</si>
  <si>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</si>
  <si>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</si>
  <si>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</si>
  <si>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</si>
  <si>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</si>
  <si>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</si>
  <si>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</si>
  <si>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</si>
  <si>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</si>
  <si>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</si>
  <si>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</si>
  <si>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</si>
  <si>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</si>
  <si>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</si>
  <si>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</si>
  <si>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</si>
  <si>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</si>
  <si>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</si>
  <si>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</si>
  <si>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</si>
  <si>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</si>
  <si>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</si>
  <si>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</si>
  <si>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</si>
  <si>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</si>
  <si>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</si>
  <si>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</si>
  <si>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</si>
  <si>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</si>
  <si>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</si>
  <si>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</si>
  <si>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</si>
  <si>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</si>
  <si>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</si>
  <si>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</si>
  <si>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</si>
  <si>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</si>
  <si>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</si>
  <si>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</si>
  <si>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</si>
  <si>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</si>
  <si>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</si>
  <si>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</si>
  <si>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</si>
  <si>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</si>
  <si>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</si>
  <si>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</si>
  <si>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</si>
  <si>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</si>
  <si>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</si>
  <si>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</si>
  <si>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</si>
  <si>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</si>
  <si>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</si>
  <si>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</si>
  <si>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</si>
  <si>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</si>
  <si>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</si>
  <si>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</si>
  <si>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</si>
  <si>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</si>
  <si>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</si>
  <si>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</si>
  <si>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</si>
  <si>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</si>
  <si>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</si>
  <si>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</si>
  <si>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</si>
  <si>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</si>
  <si>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</si>
  <si>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</si>
  <si>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</si>
  <si>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</si>
  <si>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</si>
  <si>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</si>
  <si>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</si>
  <si>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</si>
  <si>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</si>
  <si>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</si>
  <si>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</si>
  <si>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</si>
  <si>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</si>
  <si>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</si>
  <si>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</si>
  <si>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</si>
  <si>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</si>
  <si>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</si>
  <si>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</si>
  <si>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</si>
  <si>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</si>
  <si>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</si>
  <si>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</si>
  <si>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</si>
  <si>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</si>
  <si>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</si>
  <si>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</si>
  <si>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</si>
  <si>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</si>
  <si>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</si>
  <si>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</si>
  <si>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</si>
  <si>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</si>
  <si>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</si>
  <si>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</si>
  <si>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</si>
  <si>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</si>
  <si>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</si>
  <si>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</si>
  <si>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</si>
  <si>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</si>
  <si>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</si>
  <si>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</si>
  <si>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</si>
  <si>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</si>
  <si>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</si>
  <si>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</si>
  <si>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</si>
  <si>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</si>
  <si>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</si>
  <si>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</si>
  <si>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</si>
  <si>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</si>
  <si>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</si>
  <si>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</si>
  <si>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</si>
  <si>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</si>
  <si>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</si>
  <si>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</si>
  <si>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</si>
  <si>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</si>
  <si>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</si>
  <si>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</si>
  <si>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</si>
  <si>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</si>
  <si>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</si>
  <si>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</si>
  <si>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</si>
  <si>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</si>
  <si>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</si>
  <si>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</si>
  <si>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</si>
  <si>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</si>
  <si>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</si>
  <si>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</si>
  <si>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</si>
  <si>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</si>
  <si>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</si>
  <si>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</si>
  <si>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</si>
  <si>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</si>
  <si>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</si>
  <si>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</si>
  <si>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</si>
  <si>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</si>
  <si>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</si>
  <si>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</si>
  <si>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</si>
  <si>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</si>
  <si>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</si>
  <si>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</si>
  <si>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</si>
  <si>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</si>
  <si>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</si>
  <si>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</si>
  <si>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</si>
  <si>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</si>
  <si>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</si>
  <si>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</si>
  <si>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</si>
  <si>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</si>
  <si>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</si>
  <si>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</si>
  <si>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</si>
  <si>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</si>
  <si>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</si>
  <si>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</si>
  <si>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</si>
  <si>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</si>
  <si>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</si>
  <si>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</si>
  <si>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</si>
  <si>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</si>
  <si>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</si>
  <si>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</si>
  <si>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</si>
  <si>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</si>
  <si>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</si>
  <si>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</si>
  <si>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</si>
  <si>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</si>
  <si>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</si>
  <si>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</si>
  <si>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</si>
  <si>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</si>
  <si>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</si>
  <si>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</si>
  <si>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</si>
  <si>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</si>
  <si>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</si>
  <si>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</si>
  <si>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</si>
  <si>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</si>
  <si>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</si>
  <si>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</si>
  <si>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</si>
  <si>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</si>
  <si>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</si>
  <si>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</si>
  <si>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</si>
  <si>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</si>
  <si>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</si>
  <si>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</si>
  <si>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</si>
  <si>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</si>
  <si>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</si>
  <si>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</si>
  <si>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</si>
  <si>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</si>
  <si>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</si>
  <si>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</si>
  <si>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</si>
  <si>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</si>
  <si>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</si>
  <si>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</si>
  <si>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</si>
  <si>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</si>
  <si>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</si>
  <si>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</si>
  <si>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</si>
  <si>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</si>
  <si>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</si>
  <si>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</si>
  <si>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</si>
  <si>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</si>
  <si>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</si>
  <si>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</si>
  <si>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</si>
  <si>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</si>
  <si>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</si>
  <si>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</si>
  <si>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</si>
  <si>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</si>
  <si>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</si>
  <si>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</si>
  <si>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</si>
  <si>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</si>
  <si>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</si>
  <si>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</si>
  <si>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</si>
  <si>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</si>
  <si>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</si>
  <si>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</si>
  <si>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</si>
  <si>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</si>
  <si>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</si>
  <si>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</si>
  <si>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</si>
  <si>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</si>
  <si>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</si>
  <si>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</si>
  <si>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</si>
  <si>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</si>
  <si>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</si>
  <si>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</si>
  <si>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</si>
  <si>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</si>
  <si>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</si>
  <si>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</si>
  <si>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</si>
  <si>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</si>
  <si>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</si>
  <si>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</si>
  <si>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</si>
  <si>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</si>
  <si>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</si>
  <si>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</si>
  <si>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</si>
  <si>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</si>
  <si>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</si>
  <si>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</si>
  <si>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</si>
  <si>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</si>
  <si>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</si>
  <si>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</si>
  <si>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</si>
  <si>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</si>
  <si>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</si>
  <si>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</si>
  <si>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</si>
  <si>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</si>
  <si>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</si>
  <si>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</si>
  <si>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</si>
  <si>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</si>
  <si>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</si>
  <si>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</si>
  <si>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</si>
  <si>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</si>
  <si>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</si>
  <si>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</si>
  <si>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</si>
  <si>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</si>
  <si>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</si>
  <si>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</si>
  <si>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</si>
  <si>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</si>
  <si>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</si>
  <si>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</si>
  <si>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</si>
  <si>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</si>
  <si>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</si>
  <si>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</si>
  <si>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</si>
  <si>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</si>
  <si>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</si>
  <si>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</si>
  <si>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</si>
  <si>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</si>
  <si>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</si>
  <si>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</si>
  <si>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</si>
  <si>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</si>
  <si>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</si>
  <si>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</si>
  <si>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</si>
  <si>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</si>
  <si>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</si>
  <si>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</si>
  <si>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</si>
  <si>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</si>
  <si>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</si>
  <si>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</si>
  <si>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</si>
  <si>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</si>
  <si>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</si>
  <si>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</si>
  <si>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</si>
  <si>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</si>
  <si>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</si>
  <si>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</si>
  <si>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</si>
  <si>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</si>
  <si>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</si>
  <si>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</si>
  <si>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</si>
  <si>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</si>
  <si>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</si>
  <si>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</si>
  <si>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</si>
  <si>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</si>
  <si>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</si>
  <si>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</si>
  <si>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</si>
  <si>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</si>
  <si>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</si>
  <si>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</si>
  <si>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</si>
  <si>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</si>
  <si>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</si>
  <si>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</si>
  <si>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</si>
  <si>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</si>
  <si>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</si>
  <si>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</si>
  <si>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</si>
  <si>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</si>
  <si>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</si>
  <si>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</si>
  <si>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</si>
  <si>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</si>
  <si>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</si>
  <si>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</si>
  <si>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</si>
  <si>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</si>
  <si>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</si>
  <si>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</si>
  <si>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</si>
  <si>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</si>
  <si>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</si>
  <si>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</si>
  <si>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</si>
  <si>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</si>
  <si>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</si>
  <si>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</si>
  <si>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</si>
  <si>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</si>
  <si>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</si>
  <si>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</si>
  <si>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</si>
  <si>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</si>
  <si>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</si>
  <si>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</si>
  <si>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</si>
  <si>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</si>
  <si>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</si>
  <si>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</si>
  <si>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</si>
  <si>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</si>
  <si>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</si>
  <si>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</si>
  <si>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</si>
  <si>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</si>
  <si>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</si>
  <si>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</si>
  <si>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</si>
  <si>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</si>
  <si>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</si>
  <si>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</si>
  <si>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</si>
  <si>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</si>
  <si>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</si>
  <si>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</si>
  <si>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</si>
  <si>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</si>
  <si>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</si>
  <si>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</si>
  <si>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</si>
  <si>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</si>
  <si>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</si>
  <si>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</si>
  <si>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</si>
  <si>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</si>
  <si>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</si>
  <si>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</si>
  <si>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</si>
  <si>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</si>
  <si>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</si>
  <si>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</si>
  <si>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</si>
  <si>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</si>
  <si>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</si>
  <si>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</si>
  <si>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</si>
  <si>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</si>
  <si>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</si>
  <si>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</si>
  <si>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</si>
  <si>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</si>
  <si>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</si>
  <si>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</si>
  <si>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</si>
  <si>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</si>
  <si>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</si>
  <si>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</si>
  <si>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</si>
  <si>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</si>
  <si>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</si>
  <si>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</si>
  <si>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</si>
  <si>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</si>
  <si>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</si>
  <si>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</si>
  <si>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</si>
  <si>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</si>
  <si>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</si>
  <si>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</si>
  <si>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</si>
  <si>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</si>
  <si>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</si>
  <si>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</si>
  <si>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</si>
  <si>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</si>
  <si>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</si>
  <si>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</si>
  <si>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</si>
  <si>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</si>
  <si>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</si>
  <si>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</si>
  <si>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</si>
  <si>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</si>
  <si>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</si>
  <si>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</si>
  <si>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</si>
  <si>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</si>
  <si>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</si>
  <si>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</si>
  <si>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</si>
  <si>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</si>
  <si>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</si>
  <si>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</si>
  <si>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</si>
  <si>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</si>
  <si>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</si>
  <si>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</si>
  <si>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</si>
  <si>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</si>
  <si>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</si>
  <si>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</si>
  <si>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</si>
  <si>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</si>
  <si>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</si>
  <si>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</si>
  <si>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</si>
  <si>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</si>
  <si>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</si>
  <si>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</si>
  <si>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</si>
  <si>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</si>
  <si>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</si>
  <si>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</si>
  <si>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</si>
  <si>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</si>
  <si>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</si>
  <si>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</si>
  <si>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</si>
  <si>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</si>
  <si>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</si>
  <si>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</si>
  <si>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</si>
  <si>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</si>
  <si>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</si>
  <si>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</si>
  <si>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</si>
  <si>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</si>
  <si>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</si>
  <si>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</si>
  <si>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</si>
  <si>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</si>
  <si>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</si>
  <si>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</si>
  <si>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</si>
  <si>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</si>
  <si>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</si>
  <si>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</si>
  <si>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</si>
  <si>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</si>
  <si>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</si>
  <si>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</si>
  <si>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</si>
  <si>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</si>
  <si>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</si>
  <si>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</si>
  <si>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</si>
  <si>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</si>
  <si>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</si>
  <si>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</si>
  <si>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</si>
  <si>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</si>
  <si>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</si>
  <si>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</si>
  <si>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</si>
  <si>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</si>
  <si>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</si>
  <si>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</si>
  <si>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</si>
  <si>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</si>
  <si>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</si>
  <si>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</si>
  <si>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</si>
  <si>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</si>
  <si>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</si>
  <si>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</si>
  <si>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</si>
  <si>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</si>
  <si>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</si>
  <si>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</si>
  <si>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</si>
  <si>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</si>
  <si>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</si>
  <si>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</si>
  <si>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</si>
  <si>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</si>
  <si>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</si>
  <si>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</si>
  <si>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</si>
  <si>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</si>
  <si>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</si>
  <si>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</si>
  <si>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</si>
  <si>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</si>
  <si>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</si>
  <si>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</si>
  <si>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</si>
  <si>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</si>
  <si>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</si>
  <si>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</si>
  <si>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</si>
  <si>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</si>
  <si>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</si>
  <si>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</si>
  <si>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</si>
  <si>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</si>
  <si>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</si>
  <si>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</si>
  <si>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</si>
  <si>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</si>
  <si>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</si>
  <si>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</si>
  <si>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</si>
  <si>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</si>
  <si>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</si>
  <si>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</si>
  <si>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</si>
  <si>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</si>
  <si>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</si>
  <si>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</si>
  <si>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</si>
  <si>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</si>
  <si>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</si>
  <si>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</si>
  <si>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</si>
  <si>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</si>
  <si>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</si>
  <si>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</si>
  <si>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</si>
  <si>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</si>
  <si>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</si>
  <si>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</si>
  <si>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</si>
  <si>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</si>
  <si>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</si>
  <si>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</si>
  <si>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</si>
  <si>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</si>
  <si>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</si>
  <si>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</si>
  <si>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</si>
  <si>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</si>
  <si>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</si>
  <si>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</si>
  <si>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</si>
  <si>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</si>
  <si>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</si>
  <si>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</si>
  <si>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</si>
  <si>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</si>
  <si>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</si>
  <si>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</si>
  <si>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</si>
  <si>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</si>
  <si>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</si>
  <si>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</si>
  <si>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</si>
  <si>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</si>
  <si>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</si>
  <si>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</si>
  <si>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</si>
  <si>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</si>
  <si>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</si>
  <si>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</si>
  <si>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</si>
  <si>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</si>
  <si>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</si>
  <si>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</si>
  <si>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</si>
  <si>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</si>
  <si>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</si>
  <si>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</si>
  <si>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</si>
  <si>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</si>
  <si>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</si>
  <si>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</si>
  <si>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</si>
  <si>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</si>
  <si>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</si>
  <si>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</si>
  <si>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</si>
  <si>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</si>
  <si>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</si>
  <si>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</si>
  <si>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</si>
  <si>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</si>
  <si>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</si>
  <si>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</si>
  <si>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</si>
  <si>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</si>
  <si>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</si>
  <si>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</si>
  <si>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</si>
  <si>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</si>
  <si>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</si>
  <si>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</si>
  <si>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</si>
  <si>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</si>
  <si>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</si>
  <si>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</si>
  <si>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</si>
  <si>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</si>
  <si>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</si>
  <si>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</si>
  <si>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</si>
  <si>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</si>
  <si>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</si>
  <si>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</si>
  <si>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</si>
  <si>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</si>
  <si>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</si>
  <si>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</si>
  <si>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</si>
  <si>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</si>
  <si>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</si>
  <si>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</si>
  <si>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</si>
  <si>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</si>
  <si>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</si>
  <si>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</si>
  <si>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</si>
  <si>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</si>
  <si>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</si>
  <si>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</si>
  <si>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</si>
  <si>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</si>
  <si>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</si>
  <si>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</si>
  <si>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</si>
  <si>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</si>
  <si>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</si>
  <si>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</si>
  <si>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</si>
  <si>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</si>
  <si>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</si>
  <si>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</si>
  <si>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</si>
  <si>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</si>
  <si>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</si>
  <si>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</si>
  <si>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</si>
  <si>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</si>
  <si>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</si>
  <si>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</si>
  <si>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</si>
  <si>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</si>
  <si>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</si>
  <si>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</si>
  <si>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</si>
  <si>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</si>
  <si>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</si>
  <si>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</si>
  <si>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</si>
  <si>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</si>
  <si>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</si>
  <si>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</si>
  <si>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</si>
  <si>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</si>
  <si>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</si>
  <si>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</si>
  <si>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</si>
  <si>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</si>
  <si>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</si>
  <si>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</si>
  <si>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</si>
  <si>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</si>
  <si>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</si>
  <si>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</si>
  <si>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</si>
  <si>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</si>
  <si>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</si>
  <si>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</si>
  <si>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</si>
  <si>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</si>
  <si>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</si>
  <si>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</si>
  <si>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</si>
  <si>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</si>
  <si>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</si>
  <si>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</si>
  <si>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</si>
  <si>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</si>
  <si>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</si>
  <si>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</si>
  <si>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</si>
  <si>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</si>
  <si>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</si>
  <si>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</si>
  <si>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</si>
  <si>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</si>
  <si>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</si>
  <si>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</si>
  <si>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</si>
  <si>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</si>
  <si>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</si>
  <si>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</si>
  <si>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</si>
  <si>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</si>
  <si>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</si>
  <si>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</si>
  <si>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</si>
  <si>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</si>
  <si>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</si>
  <si>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</si>
  <si>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</si>
  <si>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</si>
  <si>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</si>
  <si>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</si>
  <si>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</si>
  <si>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</si>
  <si>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</si>
  <si>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</si>
  <si>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</si>
  <si>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</si>
  <si>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</si>
  <si>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</si>
  <si>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</si>
  <si>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</si>
  <si>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</si>
  <si>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</si>
  <si>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</si>
  <si>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</si>
  <si>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</si>
  <si>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</si>
  <si>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</si>
  <si>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</si>
  <si>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</si>
  <si>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</si>
  <si>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</si>
  <si>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</si>
  <si>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</si>
  <si>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</si>
  <si>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</si>
  <si>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</si>
  <si>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</si>
  <si>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</si>
  <si>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</si>
  <si>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</si>
  <si>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</si>
  <si>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</si>
  <si>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</si>
  <si>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</si>
  <si>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</si>
  <si>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</si>
  <si>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</si>
  <si>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</si>
  <si>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</si>
  <si>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</si>
  <si>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</si>
  <si>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</si>
  <si>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</si>
  <si>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</si>
  <si>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</si>
  <si>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</si>
  <si>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</si>
  <si>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</si>
  <si>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</si>
  <si>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</si>
  <si>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</si>
  <si>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</si>
  <si>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</si>
  <si>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</si>
  <si>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</si>
  <si>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</si>
  <si>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</si>
  <si>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</si>
  <si>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</si>
  <si>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</si>
  <si>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</si>
  <si>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</si>
  <si>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</si>
  <si>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</si>
  <si>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</si>
  <si>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</si>
  <si>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</si>
  <si>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</si>
  <si>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</si>
  <si>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</si>
  <si>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</si>
  <si>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</si>
  <si>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</si>
  <si>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</si>
  <si>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</si>
  <si>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</si>
  <si>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</si>
  <si>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</si>
  <si>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</si>
  <si>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</si>
  <si>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</si>
  <si>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</si>
  <si>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</si>
  <si>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</si>
  <si>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</si>
  <si>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</si>
  <si>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</si>
  <si>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</si>
  <si>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</si>
  <si>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</si>
  <si>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</si>
  <si>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</si>
  <si>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</si>
  <si>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</si>
  <si>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</si>
  <si>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</si>
  <si>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</si>
  <si>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</si>
  <si>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</si>
  <si>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</si>
  <si>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</si>
  <si>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</si>
  <si>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</si>
  <si>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</si>
  <si>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</si>
  <si>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</si>
  <si>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</si>
  <si>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</si>
  <si>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</si>
  <si>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</si>
  <si>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</si>
  <si>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</si>
  <si>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</si>
  <si>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</si>
  <si>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</si>
  <si>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</si>
  <si>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</si>
  <si>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</si>
  <si>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</si>
  <si>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</si>
  <si>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</si>
  <si>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</si>
  <si>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</si>
  <si>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</si>
  <si>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</si>
  <si>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</si>
  <si>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</si>
  <si>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</si>
  <si>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</si>
  <si>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</si>
  <si>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</si>
  <si>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</si>
  <si>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</si>
  <si>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</si>
  <si>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</si>
  <si>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</si>
  <si>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</si>
  <si>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</si>
  <si>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</si>
  <si>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</si>
  <si>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</si>
  <si>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</si>
  <si>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</si>
  <si>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</si>
  <si>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</si>
  <si>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</si>
  <si>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</si>
  <si>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</si>
  <si>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</si>
  <si>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</si>
  <si>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</si>
  <si>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</si>
  <si>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</si>
  <si>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</si>
  <si>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</si>
  <si>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</si>
  <si>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</si>
  <si>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</si>
  <si>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</si>
  <si>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</si>
  <si>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</si>
  <si>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</si>
  <si>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</si>
  <si>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</si>
  <si>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</si>
  <si>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</si>
  <si>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</si>
  <si>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</si>
  <si>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</si>
  <si>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</si>
  <si>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</si>
  <si>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</si>
  <si>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</si>
  <si>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</si>
  <si>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</si>
  <si>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</si>
  <si>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</si>
  <si>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</si>
  <si>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</si>
  <si>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</si>
  <si>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</si>
  <si>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</si>
  <si>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</si>
  <si>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</si>
  <si>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</si>
  <si>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</si>
  <si>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</si>
  <si>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</si>
  <si>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</si>
  <si>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</si>
  <si>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</si>
  <si>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</si>
  <si>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</si>
  <si>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</si>
  <si>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</si>
  <si>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</si>
  <si>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</si>
  <si>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</si>
  <si>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</si>
  <si>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</si>
  <si>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</si>
  <si>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</si>
  <si>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</si>
  <si>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</si>
  <si>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</si>
  <si>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</si>
  <si>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</si>
  <si>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</si>
  <si>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</si>
  <si>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</si>
  <si>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</si>
  <si>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</si>
  <si>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</si>
  <si>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</si>
  <si>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</si>
  <si>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</si>
  <si>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</si>
  <si>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</si>
  <si>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</si>
  <si>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</si>
  <si>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</si>
  <si>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</si>
  <si>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</si>
  <si>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</si>
  <si>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</si>
  <si>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</si>
  <si>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</si>
  <si>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</si>
  <si>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</si>
  <si>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</si>
  <si>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</si>
  <si>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</si>
  <si>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</si>
  <si>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</si>
  <si>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</si>
  <si>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</si>
  <si>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</si>
  <si>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</si>
  <si>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</si>
  <si>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</si>
  <si>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</si>
  <si>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</si>
  <si>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</si>
  <si>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</si>
  <si>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</si>
  <si>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</si>
  <si>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</si>
  <si>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</si>
  <si>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</si>
  <si>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</si>
  <si>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</si>
  <si>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</si>
  <si>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</si>
  <si>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</si>
  <si>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</si>
  <si>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</si>
  <si>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</si>
  <si>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</si>
  <si>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</si>
  <si>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</si>
  <si>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</si>
  <si>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</si>
  <si>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</si>
  <si>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</si>
  <si>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</si>
  <si>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</si>
  <si>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</si>
  <si>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</si>
  <si>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</si>
  <si>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</si>
  <si>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</si>
  <si>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</si>
  <si>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</si>
  <si>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</si>
  <si>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</si>
  <si>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</si>
  <si>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</si>
  <si>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</si>
  <si>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</si>
  <si>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</si>
  <si>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</si>
  <si>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</si>
  <si>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</si>
  <si>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</si>
  <si>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</si>
  <si>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</si>
  <si>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</si>
  <si>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</si>
  <si>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</si>
  <si>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</si>
  <si>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</si>
  <si>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</si>
  <si>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</si>
  <si>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</si>
  <si>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</si>
  <si>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</si>
  <si>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</si>
  <si>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</si>
  <si>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</si>
  <si>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</si>
  <si>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</si>
  <si>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</si>
  <si>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</si>
  <si>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</si>
  <si>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</si>
  <si>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</si>
  <si>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</si>
  <si>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</si>
  <si>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</si>
  <si>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</si>
  <si>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</si>
  <si>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</si>
  <si>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</si>
  <si>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</si>
  <si>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</si>
  <si>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</si>
  <si>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</si>
  <si>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</si>
  <si>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</si>
  <si>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</si>
  <si>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</si>
  <si>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</si>
  <si>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</si>
  <si>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</si>
  <si>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</si>
  <si>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</si>
  <si>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</si>
  <si>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</si>
  <si>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</si>
  <si>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</si>
  <si>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</si>
  <si>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</si>
  <si>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</si>
  <si>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</si>
  <si>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</si>
  <si>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</si>
  <si>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</si>
  <si>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</si>
  <si>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</si>
  <si>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</si>
  <si>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</si>
  <si>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</si>
  <si>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</si>
  <si>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</si>
  <si>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</si>
  <si>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</si>
  <si>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</si>
  <si>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</si>
  <si>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</si>
  <si>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</si>
  <si>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</si>
  <si>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</si>
  <si>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</si>
  <si>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</si>
  <si>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</si>
  <si>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</si>
  <si>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</si>
  <si>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</si>
  <si>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</si>
  <si>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</si>
  <si>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</si>
  <si>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</si>
  <si>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</si>
  <si>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</si>
  <si>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</si>
  <si>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</si>
  <si>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</si>
  <si>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</si>
  <si>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</si>
  <si>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</si>
  <si>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</si>
  <si>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</si>
  <si>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</si>
  <si>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</si>
  <si>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</si>
  <si>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</si>
  <si>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</si>
  <si>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</si>
  <si>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</si>
  <si>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</si>
  <si>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</si>
  <si>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</si>
  <si>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</si>
  <si>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</si>
  <si>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</si>
  <si>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</si>
  <si>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</si>
  <si>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</si>
  <si>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</si>
  <si>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</si>
  <si>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</si>
  <si>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</si>
  <si>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</si>
  <si>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</si>
  <si>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</si>
  <si>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</si>
  <si>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</si>
  <si>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</si>
  <si>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</si>
  <si>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</si>
  <si>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</si>
  <si>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</si>
  <si>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</si>
  <si>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</si>
  <si>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</si>
  <si>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</si>
  <si>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</si>
  <si>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</si>
  <si>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</si>
  <si>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</si>
  <si>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</si>
  <si>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</si>
  <si>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</si>
  <si>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</si>
  <si>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</si>
  <si>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</si>
  <si>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</si>
  <si>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</si>
  <si>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</si>
  <si>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</si>
  <si>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</si>
  <si>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</si>
  <si>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</si>
  <si>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</si>
  <si>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</si>
  <si>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</si>
  <si>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</si>
  <si>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</si>
  <si>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</si>
  <si>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</si>
  <si>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</si>
  <si>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</si>
  <si>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</si>
  <si>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</si>
  <si>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</si>
  <si>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</si>
  <si>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</si>
  <si>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</si>
  <si>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</si>
  <si>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</si>
  <si>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</si>
  <si>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</si>
  <si>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</si>
  <si>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</si>
  <si>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</si>
  <si>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</si>
  <si>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</si>
  <si>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</si>
  <si>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</si>
  <si>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</si>
  <si>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</si>
  <si>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</si>
  <si>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</si>
  <si>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</si>
  <si>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</si>
  <si>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</si>
  <si>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</si>
  <si>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</si>
  <si>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</si>
  <si>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</si>
  <si>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</si>
  <si>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</si>
  <si>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</si>
  <si>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</si>
  <si>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</si>
  <si>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</si>
  <si>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</si>
  <si>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</si>
  <si>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</si>
  <si>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</si>
  <si>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</si>
  <si>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</si>
  <si>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</si>
  <si>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</si>
  <si>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</si>
  <si>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</si>
  <si>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</si>
  <si>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</si>
  <si>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</si>
  <si>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</si>
  <si>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</si>
  <si>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</si>
  <si>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</si>
  <si>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</si>
  <si>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</si>
  <si>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</si>
  <si>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</si>
  <si>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</si>
  <si>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</si>
  <si>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</si>
  <si>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</si>
  <si>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</si>
  <si>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</si>
  <si>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</si>
  <si>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</si>
  <si>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</si>
  <si>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</si>
  <si>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</si>
  <si>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</si>
  <si>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</si>
  <si>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</si>
  <si>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</si>
  <si>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</si>
  <si>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</si>
  <si>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</si>
  <si>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</si>
  <si>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</si>
  <si>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</si>
  <si>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</si>
  <si>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</si>
  <si>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</si>
  <si>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</si>
  <si>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</si>
  <si>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</si>
  <si>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</si>
  <si>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</si>
  <si>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</si>
  <si>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</si>
  <si>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</si>
  <si>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</si>
  <si>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</si>
  <si>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</si>
  <si>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</si>
  <si>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</si>
  <si>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</si>
  <si>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</si>
  <si>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</si>
  <si>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</si>
  <si>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</si>
  <si>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</si>
  <si>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</si>
  <si>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</si>
  <si>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</si>
  <si>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</si>
  <si>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</si>
  <si>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</si>
  <si>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</si>
  <si>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</si>
  <si>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</si>
  <si>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</si>
  <si>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</si>
  <si>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</si>
  <si>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</si>
  <si>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</si>
  <si>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</si>
  <si>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</si>
  <si>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</si>
  <si>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</si>
  <si>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</si>
  <si>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</si>
  <si>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</si>
  <si>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</si>
  <si>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</si>
  <si>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</si>
  <si>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</si>
  <si>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</si>
  <si>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</si>
  <si>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</si>
  <si>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</si>
  <si>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</si>
  <si>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</si>
  <si>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</si>
  <si>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</si>
  <si>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</si>
  <si>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</si>
  <si>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</si>
  <si>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</si>
  <si>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</si>
  <si>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</si>
  <si>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</si>
  <si>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</si>
  <si>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</si>
  <si>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</si>
  <si>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</si>
  <si>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</si>
  <si>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</si>
  <si>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</si>
  <si>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</si>
  <si>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</si>
  <si>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</si>
  <si>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</si>
  <si>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</si>
  <si>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</si>
  <si>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</si>
  <si>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</si>
  <si>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</si>
  <si>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</si>
  <si>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</si>
  <si>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</si>
  <si>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</si>
  <si>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</si>
  <si>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</si>
  <si>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</si>
  <si>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</si>
  <si>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</si>
  <si>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</si>
  <si>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</si>
  <si>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</si>
  <si>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</si>
  <si>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</si>
  <si>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</si>
  <si>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</si>
  <si>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</si>
  <si>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</si>
  <si>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</si>
  <si>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</si>
  <si>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</si>
  <si>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</si>
  <si>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</si>
  <si>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</si>
  <si>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</si>
  <si>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</si>
  <si>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</si>
  <si>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</si>
  <si>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</si>
  <si>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</si>
  <si>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</si>
  <si>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</si>
  <si>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</si>
  <si>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</si>
  <si>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</si>
  <si>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</si>
  <si>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</si>
  <si>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</si>
  <si>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</si>
  <si>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</si>
  <si>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</si>
  <si>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</si>
  <si>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</si>
  <si>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</si>
  <si>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</si>
  <si>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</si>
  <si>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</si>
  <si>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</si>
  <si>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</si>
  <si>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</si>
  <si>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</si>
  <si>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</si>
  <si>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</si>
  <si>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</si>
  <si>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</si>
  <si>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</si>
  <si>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</si>
  <si>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</si>
  <si>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</si>
  <si>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</si>
  <si>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</si>
  <si>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</si>
  <si>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</si>
  <si>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</si>
  <si>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</si>
  <si>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</si>
  <si>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</si>
  <si>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</si>
  <si>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</si>
  <si>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</si>
  <si>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</si>
  <si>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</si>
  <si>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</si>
  <si>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</si>
  <si>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</si>
  <si>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</si>
  <si>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</si>
  <si>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</si>
  <si>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</si>
  <si>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</si>
  <si>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</si>
  <si>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</si>
  <si>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</si>
  <si>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</si>
  <si>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</si>
  <si>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</si>
  <si>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</si>
  <si>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</si>
  <si>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</si>
  <si>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</si>
  <si>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</si>
  <si>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</si>
  <si>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</si>
  <si>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</si>
  <si>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</si>
  <si>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</si>
  <si>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</si>
  <si>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</si>
  <si>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</si>
  <si>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</si>
  <si>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</si>
  <si>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</si>
  <si>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</si>
  <si>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</si>
  <si>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</si>
  <si>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</si>
  <si>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</si>
  <si>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</si>
  <si>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</si>
  <si>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</si>
  <si>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</si>
  <si>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</si>
  <si>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</si>
  <si>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</si>
  <si>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</si>
  <si>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</si>
  <si>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</si>
  <si>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</si>
  <si>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</si>
  <si>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</si>
  <si>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</si>
  <si>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</si>
  <si>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</si>
  <si>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</si>
  <si>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</si>
  <si>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</si>
  <si>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</si>
  <si>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</si>
  <si>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</si>
  <si>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</si>
  <si>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</si>
  <si>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</si>
  <si>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</si>
  <si>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</si>
  <si>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</si>
  <si>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</si>
  <si>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</si>
  <si>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</si>
  <si>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</si>
  <si>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</si>
  <si>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</si>
  <si>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</si>
  <si>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</si>
  <si>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</si>
  <si>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</si>
  <si>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</si>
  <si>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</si>
  <si>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</si>
  <si>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</si>
  <si>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</si>
  <si>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</si>
  <si>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</si>
  <si>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</si>
  <si>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</si>
  <si>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</si>
  <si>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</si>
  <si>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</si>
  <si>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</si>
  <si>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</si>
  <si>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</si>
  <si>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</si>
  <si>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</si>
  <si>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</si>
  <si>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</si>
  <si>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</si>
  <si>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</si>
  <si>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</si>
  <si>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</si>
  <si>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</si>
  <si>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</si>
  <si>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</si>
  <si>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</si>
  <si>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</si>
  <si>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</si>
  <si>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</si>
  <si>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</si>
  <si>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</si>
  <si>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</si>
  <si>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</si>
  <si>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</si>
  <si>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</si>
  <si>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</si>
  <si>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</si>
  <si>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</si>
  <si>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</si>
  <si>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</si>
  <si>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</si>
  <si>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</si>
  <si>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</si>
  <si>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</si>
  <si>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</si>
  <si>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</si>
  <si>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</si>
  <si>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</si>
  <si>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</si>
  <si>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</si>
  <si>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</si>
  <si>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</si>
  <si>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</si>
  <si>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</si>
  <si>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</si>
  <si>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</si>
  <si>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</si>
  <si>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</si>
  <si>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</si>
  <si>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</si>
  <si>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</si>
  <si>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</si>
  <si>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</si>
  <si>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</si>
  <si>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</si>
  <si>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</si>
  <si>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</si>
  <si>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</si>
  <si>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</si>
  <si>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</si>
  <si>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</si>
  <si>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</si>
  <si>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</si>
  <si>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</si>
  <si>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</si>
  <si>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</si>
  <si>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</si>
  <si>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</si>
  <si>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</si>
  <si>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</si>
  <si>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</si>
  <si>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</si>
  <si>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</si>
  <si>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</si>
  <si>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</si>
  <si>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</si>
  <si>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</si>
  <si>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</si>
  <si>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</si>
  <si>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</si>
  <si>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</si>
  <si>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</si>
  <si>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</si>
  <si>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</si>
  <si>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</si>
  <si>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</si>
  <si>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</si>
  <si>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</si>
  <si>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</si>
  <si>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</si>
  <si>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</si>
  <si>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</si>
  <si>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</si>
  <si>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</si>
  <si>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</si>
  <si>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</si>
  <si>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</si>
  <si>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</si>
  <si>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</si>
  <si>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</si>
  <si>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</si>
  <si>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</si>
  <si>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</si>
  <si>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</si>
  <si>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</si>
  <si>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</si>
  <si>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</si>
  <si>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</si>
  <si>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</si>
  <si>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</si>
  <si>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</si>
  <si>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</si>
  <si>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</si>
  <si>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</si>
  <si>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</si>
  <si>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</si>
  <si>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</si>
  <si>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</si>
  <si>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</si>
  <si>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</si>
  <si>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</si>
  <si>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</si>
  <si>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</si>
  <si>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</si>
  <si>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</si>
  <si>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</si>
  <si>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</si>
  <si>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</si>
  <si>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</si>
  <si>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</si>
  <si>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</si>
  <si>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</si>
  <si>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</si>
  <si>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</si>
  <si>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</si>
  <si>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</si>
  <si>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</si>
  <si>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</si>
  <si>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</si>
  <si>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</si>
  <si>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</si>
  <si>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</si>
  <si>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</si>
  <si>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</si>
  <si>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</si>
  <si>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</si>
  <si>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</si>
  <si>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</si>
  <si>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</si>
  <si>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</si>
  <si>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</si>
  <si>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</si>
  <si>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</si>
  <si>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</si>
  <si>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</si>
  <si>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</si>
  <si>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</si>
  <si>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</si>
  <si>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</si>
  <si>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</si>
  <si>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</si>
  <si>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</si>
  <si>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</si>
  <si>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</si>
  <si>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</si>
  <si>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</si>
  <si>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</si>
  <si>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</si>
  <si>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</si>
  <si>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</si>
  <si>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</si>
  <si>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</si>
  <si>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</si>
  <si>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</si>
  <si>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</si>
  <si>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</si>
  <si>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</si>
  <si>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</si>
  <si>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</si>
  <si>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</si>
  <si>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</si>
  <si>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</si>
  <si>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</si>
  <si>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</si>
  <si>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</si>
  <si>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</si>
  <si>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</si>
  <si>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</si>
  <si>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</si>
  <si>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</si>
  <si>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</si>
  <si>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</si>
  <si>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</si>
  <si>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</si>
  <si>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</si>
  <si>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</si>
  <si>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</si>
  <si>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</si>
  <si>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</si>
  <si>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</si>
  <si>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</si>
  <si>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</si>
  <si>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</si>
  <si>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</si>
  <si>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</si>
  <si>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</si>
  <si>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</si>
  <si>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</si>
  <si>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</si>
  <si>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</si>
  <si>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</si>
  <si>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</si>
  <si>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</si>
  <si>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</si>
  <si>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</si>
  <si>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</si>
  <si>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</si>
  <si>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</si>
  <si>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</si>
  <si>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</si>
  <si>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</si>
  <si>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</si>
  <si>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</si>
  <si>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</si>
  <si>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</si>
  <si>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</si>
  <si>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</si>
  <si>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</si>
  <si>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</si>
  <si>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</si>
  <si>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</si>
  <si>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</si>
  <si>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</si>
  <si>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</si>
  <si>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</si>
  <si>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</si>
  <si>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</si>
  <si>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</si>
  <si>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</si>
  <si>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</si>
  <si>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</si>
  <si>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</si>
  <si>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</si>
  <si>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</si>
  <si>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</si>
  <si>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</si>
  <si>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</si>
  <si>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</si>
  <si>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</si>
  <si>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</si>
  <si>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</si>
  <si>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</si>
  <si>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</si>
  <si>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</si>
  <si>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</si>
  <si>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</si>
  <si>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</si>
  <si>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</si>
  <si>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</si>
  <si>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</si>
  <si>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</si>
  <si>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</si>
  <si>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</si>
  <si>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</si>
  <si>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</si>
  <si>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</si>
  <si>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</si>
  <si>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</si>
  <si>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</si>
  <si>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</si>
  <si>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</si>
  <si>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</si>
  <si>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</si>
  <si>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</si>
  <si>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</si>
  <si>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</si>
  <si>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</si>
  <si>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</si>
  <si>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</si>
  <si>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</si>
  <si>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</si>
  <si>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</si>
  <si>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</si>
  <si>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</si>
  <si>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</si>
  <si>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</si>
  <si>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</si>
  <si>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</si>
  <si>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</si>
  <si>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</si>
  <si>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</si>
  <si>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</si>
  <si>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</si>
  <si>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</si>
  <si>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</si>
  <si>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</si>
  <si>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</si>
  <si>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</si>
  <si>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</si>
  <si>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</si>
  <si>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</si>
  <si>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</si>
  <si>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</si>
  <si>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</si>
  <si>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</si>
  <si>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</si>
  <si>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</si>
  <si>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</si>
  <si>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</si>
  <si>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</si>
  <si>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</si>
  <si>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</si>
  <si>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</si>
  <si>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</si>
  <si>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</si>
  <si>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</si>
  <si>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</si>
  <si>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</si>
  <si>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</si>
  <si>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</si>
  <si>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</si>
  <si>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</si>
  <si>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</si>
  <si>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</si>
  <si>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</si>
  <si>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</si>
  <si>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</si>
  <si>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</si>
  <si>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</si>
  <si>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</si>
  <si>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</si>
  <si>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</si>
  <si>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</si>
  <si>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</si>
  <si>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</si>
  <si>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</si>
  <si>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</si>
  <si>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</si>
  <si>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</si>
  <si>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</si>
  <si>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</si>
  <si>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</si>
  <si>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</si>
  <si>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</si>
  <si>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</si>
  <si>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</si>
  <si>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</si>
  <si>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</si>
  <si>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</si>
  <si>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</si>
  <si>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</si>
  <si>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</si>
  <si>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</si>
  <si>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</si>
  <si>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</si>
  <si>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</si>
  <si>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</si>
  <si>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</si>
  <si>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</si>
  <si>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</si>
  <si>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</si>
  <si>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</si>
  <si>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</si>
  <si>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</si>
  <si>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</si>
  <si>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</si>
  <si>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</si>
  <si>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</si>
  <si>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</si>
  <si>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</si>
  <si>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</si>
  <si>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</si>
  <si>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</si>
  <si>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</si>
  <si>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</si>
  <si>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</si>
  <si>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</si>
  <si>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</si>
  <si>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</si>
  <si>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</si>
  <si>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</si>
  <si>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</si>
  <si>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</si>
  <si>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</si>
  <si>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</si>
  <si>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</si>
  <si>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</si>
  <si>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</si>
  <si>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</si>
  <si>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</si>
  <si>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</si>
  <si>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</si>
  <si>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</si>
  <si>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</si>
  <si>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</si>
  <si>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</si>
  <si>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</si>
  <si>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</si>
  <si>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</si>
  <si>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</si>
  <si>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</si>
  <si>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</si>
  <si>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</si>
  <si>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</si>
  <si>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</si>
  <si>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</si>
  <si>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</si>
  <si>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</si>
  <si>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</si>
  <si>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</si>
  <si>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</si>
  <si>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</si>
  <si>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</si>
  <si>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</si>
  <si>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</si>
  <si>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</si>
  <si>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</si>
  <si>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</si>
  <si>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</si>
  <si>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</si>
  <si>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</si>
  <si>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</si>
  <si>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</si>
  <si>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</si>
  <si>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</si>
  <si>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</si>
  <si>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</si>
  <si>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</si>
  <si>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</si>
  <si>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</si>
  <si>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</si>
  <si>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</si>
  <si>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</si>
  <si>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</si>
  <si>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</si>
  <si>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</si>
  <si>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</si>
  <si>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</si>
  <si>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</si>
  <si>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</si>
  <si>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</si>
  <si>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</si>
  <si>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</si>
  <si>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</si>
  <si>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</si>
  <si>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</si>
  <si>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</si>
  <si>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</si>
  <si>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</si>
  <si>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</si>
  <si>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</si>
  <si>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</si>
  <si>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</si>
  <si>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</si>
  <si>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</si>
  <si>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</si>
  <si>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</si>
  <si>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</si>
  <si>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</si>
  <si>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</si>
  <si>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</si>
  <si>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</si>
  <si>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</si>
  <si>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</si>
  <si>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</si>
  <si>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</si>
  <si>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</si>
  <si>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</si>
  <si>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</si>
  <si>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</si>
  <si>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</si>
  <si>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</si>
  <si>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</si>
  <si>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</si>
  <si>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</si>
  <si>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</si>
  <si>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</si>
  <si>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</si>
  <si>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</si>
  <si>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</si>
  <si>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</si>
  <si>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</si>
  <si>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</si>
  <si>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</si>
  <si>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</si>
  <si>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</si>
  <si>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</si>
  <si>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</si>
  <si>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</si>
  <si>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</si>
  <si>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</si>
  <si>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</si>
  <si>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</si>
  <si>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</si>
  <si>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</si>
  <si>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</si>
  <si>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</si>
  <si>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</si>
  <si>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</si>
  <si>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</si>
  <si>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</si>
  <si>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</si>
  <si>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</si>
  <si>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</si>
  <si>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</si>
  <si>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</si>
  <si>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</si>
  <si>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</si>
  <si>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</si>
  <si>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</si>
  <si>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</si>
  <si>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</si>
  <si>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</si>
  <si>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</si>
  <si>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</si>
  <si>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</si>
  <si>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</si>
  <si>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</si>
  <si>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</si>
  <si>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</si>
  <si>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</si>
  <si>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</si>
  <si>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</si>
  <si>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</si>
  <si>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</si>
  <si>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</si>
  <si>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</si>
  <si>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</si>
  <si>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</si>
  <si>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</si>
  <si>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</si>
  <si>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</si>
  <si>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</si>
  <si>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</si>
  <si>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</si>
  <si>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</si>
  <si>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</si>
  <si>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</si>
  <si>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</si>
  <si>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</si>
  <si>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</si>
  <si>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</si>
  <si>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</si>
  <si>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</si>
  <si>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</si>
  <si>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</si>
  <si>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</si>
  <si>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</si>
  <si>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</si>
  <si>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</si>
  <si>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</si>
  <si>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</si>
  <si>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</si>
  <si>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</si>
  <si>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</si>
  <si>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</si>
  <si>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</si>
  <si>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</si>
  <si>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</si>
  <si>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</si>
  <si>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</si>
  <si>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</si>
  <si>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</si>
  <si>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</si>
  <si>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</si>
  <si>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</si>
  <si>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</si>
  <si>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</si>
  <si>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</si>
  <si>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</si>
  <si>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</si>
  <si>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</si>
  <si>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</si>
  <si>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</si>
  <si>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</si>
  <si>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</si>
  <si>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</si>
  <si>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</si>
  <si>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</si>
  <si>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</si>
  <si>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</si>
  <si>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</si>
  <si>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</si>
  <si>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</si>
  <si>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</si>
  <si>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</si>
  <si>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</si>
  <si>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</si>
  <si>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</si>
  <si>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</si>
  <si>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</si>
  <si>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</si>
  <si>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</si>
  <si>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</si>
  <si>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</si>
  <si>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</si>
  <si>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</si>
  <si>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</si>
  <si>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</si>
  <si>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</si>
  <si>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</si>
  <si>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</si>
  <si>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</si>
  <si>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</si>
  <si>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</si>
  <si>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</si>
  <si>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</si>
  <si>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</si>
  <si>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</si>
  <si>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</si>
  <si>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</si>
  <si>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</si>
  <si>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</si>
  <si>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</si>
  <si>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</si>
  <si>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</si>
  <si>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</si>
  <si>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</si>
  <si>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</si>
  <si>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</si>
  <si>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</si>
  <si>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</si>
  <si>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</si>
  <si>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</si>
  <si>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</si>
  <si>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</si>
  <si>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</si>
  <si>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</si>
  <si>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</si>
  <si>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</si>
  <si>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</si>
  <si>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</si>
  <si>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</si>
  <si>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</si>
  <si>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</si>
  <si>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</si>
  <si>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</si>
  <si>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</si>
  <si>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</si>
  <si>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</si>
  <si>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</si>
  <si>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</si>
  <si>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</si>
  <si>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</si>
  <si>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</si>
  <si>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</si>
  <si>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</si>
  <si>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</si>
  <si>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</si>
  <si>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</si>
  <si>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</si>
  <si>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</si>
  <si>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</si>
  <si>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</si>
  <si>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</si>
  <si>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</si>
  <si>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</si>
  <si>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</si>
  <si>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</si>
  <si>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</si>
  <si>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</si>
  <si>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</si>
  <si>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</si>
  <si>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</si>
  <si>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</si>
  <si>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</si>
  <si>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</si>
  <si>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</si>
  <si>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</si>
  <si>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</si>
  <si>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</si>
  <si>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</si>
  <si>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</si>
  <si>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</si>
  <si>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</si>
  <si>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</si>
  <si>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</si>
  <si>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</si>
  <si>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</si>
  <si>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</si>
  <si>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</si>
  <si>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</si>
  <si>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</si>
  <si>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</si>
  <si>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</si>
  <si>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</si>
  <si>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</si>
  <si>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</si>
  <si>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</si>
  <si>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</si>
  <si>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</si>
  <si>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</si>
  <si>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</si>
  <si>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</si>
  <si>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</si>
  <si>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</si>
  <si>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</si>
  <si>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</si>
  <si>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</si>
  <si>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</si>
  <si>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</si>
  <si>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</si>
  <si>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</si>
  <si>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</si>
  <si>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</si>
  <si>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</si>
  <si>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</si>
  <si>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</si>
  <si>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</si>
  <si>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</si>
  <si>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</si>
  <si>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</si>
  <si>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</si>
  <si>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</si>
  <si>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</si>
  <si>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</si>
  <si>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</si>
  <si>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</si>
  <si>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</si>
  <si>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</si>
  <si>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</si>
  <si>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</si>
  <si>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</si>
  <si>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</si>
  <si>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</si>
  <si>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</si>
  <si>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</si>
  <si>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</si>
  <si>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</si>
  <si>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</si>
  <si>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</si>
  <si>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</si>
  <si>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</si>
  <si>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</si>
  <si>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</si>
  <si>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</si>
  <si>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</si>
  <si>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</si>
  <si>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</si>
  <si>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</si>
  <si>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</si>
  <si>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</si>
  <si>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</si>
  <si>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</si>
  <si>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</si>
  <si>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</si>
  <si>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</si>
  <si>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</si>
  <si>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</si>
  <si>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</si>
  <si>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</si>
  <si>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</si>
  <si>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</si>
  <si>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</si>
  <si>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</si>
  <si>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</si>
  <si>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</si>
  <si>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</si>
  <si>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</si>
  <si>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</si>
  <si>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</si>
  <si>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</si>
  <si>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</si>
  <si>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</si>
  <si>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</si>
  <si>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</si>
  <si>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</si>
  <si>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</si>
  <si>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</si>
  <si>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</si>
  <si>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</si>
  <si>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</si>
  <si>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</si>
  <si>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</si>
  <si>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</si>
  <si>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</si>
  <si>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</si>
  <si>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</si>
  <si>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</si>
  <si>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</si>
  <si>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</si>
  <si>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</si>
  <si>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</si>
  <si>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</si>
  <si>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</si>
  <si>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</si>
  <si>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</si>
  <si>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</si>
  <si>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</si>
  <si>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</si>
  <si>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</si>
  <si>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</si>
  <si>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</si>
  <si>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</si>
  <si>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</si>
  <si>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</si>
  <si>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</si>
  <si>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</si>
  <si>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</si>
  <si>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</si>
  <si>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</si>
  <si>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</si>
  <si>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</si>
  <si>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</si>
  <si>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</si>
  <si>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</si>
  <si>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</si>
  <si>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</si>
  <si>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</si>
  <si>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</si>
  <si>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</si>
  <si>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</si>
  <si>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</si>
  <si>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</si>
  <si>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</si>
  <si>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</si>
  <si>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</si>
  <si>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</si>
  <si>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</si>
  <si>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</si>
  <si>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</si>
  <si>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</si>
  <si>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</si>
  <si>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</si>
  <si>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</si>
  <si>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</si>
  <si>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</si>
  <si>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</si>
  <si>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</si>
  <si>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</si>
  <si>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</si>
  <si>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</si>
  <si>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</si>
  <si>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</si>
  <si>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</si>
  <si>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</si>
  <si>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</si>
  <si>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</si>
  <si>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</si>
  <si>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</si>
  <si>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</si>
  <si>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</si>
  <si>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</si>
  <si>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</si>
  <si>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</si>
  <si>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</si>
  <si>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</si>
  <si>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</si>
  <si>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</si>
  <si>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</si>
  <si>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</si>
  <si>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</si>
  <si>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</si>
  <si>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</si>
  <si>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</si>
  <si>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</si>
  <si>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</si>
  <si>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</si>
  <si>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</si>
  <si>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</si>
  <si>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</si>
  <si>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</si>
  <si>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</si>
  <si>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</si>
  <si>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</si>
  <si>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</si>
  <si>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</si>
  <si>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</si>
  <si>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</si>
  <si>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</si>
  <si>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</si>
  <si>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</si>
  <si>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</si>
  <si>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</si>
  <si>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</si>
  <si>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</si>
  <si>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</si>
  <si>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</si>
  <si>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</si>
  <si>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</si>
  <si>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</si>
  <si>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</si>
  <si>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</si>
  <si>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</si>
  <si>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</si>
  <si>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</si>
  <si>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</si>
  <si>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</si>
  <si>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</si>
  <si>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</si>
  <si>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</si>
  <si>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</si>
  <si>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</si>
  <si>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</si>
  <si>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</si>
  <si>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</si>
  <si>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</si>
  <si>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</si>
  <si>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</si>
  <si>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</si>
  <si>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</si>
  <si>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</si>
  <si>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</si>
  <si>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</si>
  <si>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</si>
  <si>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</si>
  <si>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</si>
  <si>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</si>
  <si>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</si>
  <si>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</si>
  <si>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</si>
  <si>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</si>
  <si>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</si>
  <si>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</si>
  <si>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</si>
  <si>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</si>
  <si>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</si>
  <si>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</si>
  <si>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</si>
  <si>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</si>
  <si>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</si>
  <si>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</si>
  <si>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</si>
  <si>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</si>
  <si>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</si>
  <si>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</si>
  <si>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</si>
  <si>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</si>
  <si>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</si>
  <si>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</si>
  <si>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</si>
  <si>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</si>
  <si>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</si>
  <si>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</si>
  <si>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</si>
  <si>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</si>
  <si>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</si>
  <si>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</si>
  <si>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</si>
  <si>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</si>
  <si>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</si>
  <si>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</si>
  <si>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</si>
  <si>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</si>
  <si>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</si>
  <si>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</si>
  <si>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</si>
  <si>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</si>
  <si>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</si>
  <si>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</si>
  <si>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</si>
  <si>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</si>
  <si>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</si>
  <si>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</si>
  <si>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</si>
  <si>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</si>
  <si>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</si>
  <si>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</si>
  <si>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</si>
  <si>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</si>
  <si>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</si>
  <si>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</si>
  <si>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</si>
  <si>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</si>
  <si>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</si>
  <si>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</si>
  <si>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</si>
  <si>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</si>
  <si>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</si>
  <si>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</si>
  <si>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</si>
  <si>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</si>
  <si>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</si>
  <si>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</si>
  <si>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</si>
  <si>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</si>
  <si>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</si>
  <si>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</si>
  <si>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</si>
  <si>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</si>
  <si>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</si>
  <si>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</si>
  <si>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</si>
  <si>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</si>
  <si>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</si>
  <si>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</si>
  <si>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</si>
  <si>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</si>
  <si>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</si>
  <si>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</si>
  <si>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</si>
  <si>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</si>
  <si>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</si>
  <si>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</si>
  <si>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</si>
  <si>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</si>
  <si>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</si>
  <si>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</si>
  <si>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</si>
  <si>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</si>
  <si>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</si>
  <si>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</si>
  <si>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</si>
  <si>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</si>
  <si>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</si>
  <si>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</si>
  <si>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</si>
  <si>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</si>
  <si>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</si>
  <si>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</si>
  <si>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</si>
  <si>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</si>
  <si>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</si>
  <si>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</si>
  <si>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</si>
  <si>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</si>
  <si>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</si>
  <si>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</si>
  <si>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</si>
  <si>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</si>
  <si>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</si>
  <si>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</si>
  <si>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</si>
  <si>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</si>
  <si>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</si>
  <si>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</si>
  <si>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</si>
  <si>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</si>
  <si>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</si>
  <si>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</si>
  <si>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</si>
  <si>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</si>
  <si>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</si>
  <si>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</si>
  <si>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</si>
  <si>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</si>
  <si>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</si>
  <si>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</si>
  <si>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</si>
  <si>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</si>
  <si>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</si>
  <si>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</si>
  <si>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</si>
  <si>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</si>
  <si>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</si>
  <si>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</si>
  <si>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</si>
  <si>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</si>
  <si>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</si>
  <si>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</si>
  <si>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</si>
  <si>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</si>
  <si>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</si>
  <si>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</si>
  <si>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</si>
  <si>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</si>
  <si>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</si>
  <si>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</si>
  <si>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</si>
  <si>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</si>
  <si>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</si>
  <si>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</si>
  <si>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</si>
  <si>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</si>
  <si>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</si>
  <si>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</si>
  <si>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</si>
  <si>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</si>
  <si>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</si>
  <si>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</si>
  <si>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</si>
  <si>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</si>
  <si>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</si>
  <si>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</si>
  <si>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</si>
  <si>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</si>
  <si>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</si>
  <si>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</si>
  <si>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</si>
  <si>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</si>
  <si>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</si>
  <si>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</si>
  <si>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</si>
  <si>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</si>
  <si>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</si>
  <si>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</si>
  <si>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</si>
  <si>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</si>
  <si>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</si>
  <si>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</si>
  <si>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</si>
  <si>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</si>
  <si>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</si>
  <si>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</si>
  <si>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</si>
  <si>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</si>
  <si>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</si>
  <si>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</si>
  <si>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</si>
  <si>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</si>
  <si>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</si>
  <si>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</si>
  <si>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</si>
  <si>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</si>
  <si>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</si>
  <si>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</si>
  <si>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</si>
  <si>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</si>
  <si>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</si>
  <si>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</si>
  <si>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</si>
  <si>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</si>
  <si>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</si>
  <si>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</si>
  <si>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</si>
  <si>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</si>
  <si>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</si>
  <si>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</si>
  <si>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</si>
  <si>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</si>
  <si>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</si>
  <si>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</si>
  <si>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</si>
  <si>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</si>
  <si>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</si>
  <si>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</si>
  <si>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</si>
  <si>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</si>
  <si>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</si>
  <si>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</si>
  <si>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</si>
  <si>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</si>
  <si>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</si>
  <si>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</si>
  <si>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</si>
  <si>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</si>
  <si>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</si>
  <si>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</si>
  <si>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</si>
  <si>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</si>
  <si>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</si>
  <si>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</si>
  <si>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</si>
  <si>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</si>
  <si>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</si>
  <si>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</si>
  <si>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</si>
  <si>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</si>
  <si>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</si>
  <si>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</si>
  <si>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</si>
  <si>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</si>
  <si>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</si>
  <si>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</si>
  <si>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</si>
  <si>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</si>
  <si>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</si>
  <si>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</si>
  <si>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</si>
  <si>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</si>
  <si>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</si>
  <si>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</si>
  <si>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</si>
  <si>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</si>
  <si>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</si>
  <si>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</si>
  <si>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</si>
  <si>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</si>
  <si>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</si>
  <si>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</si>
  <si>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</si>
  <si>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</si>
  <si>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</si>
  <si>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</si>
  <si>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</si>
  <si>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</si>
  <si>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</si>
  <si>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</si>
  <si>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</si>
  <si>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</si>
  <si>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</si>
  <si>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</si>
  <si>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</si>
  <si>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</si>
  <si>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</si>
  <si>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</si>
  <si>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</si>
  <si>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</si>
  <si>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</si>
  <si>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</si>
  <si>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</si>
  <si>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</si>
  <si>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</si>
  <si>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</si>
  <si>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</si>
  <si>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</si>
  <si>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</si>
  <si>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</si>
  <si>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</si>
  <si>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</si>
  <si>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</si>
  <si>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</si>
  <si>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</si>
  <si>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</si>
  <si>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</si>
  <si>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</si>
  <si>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</si>
  <si>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</si>
  <si>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</si>
  <si>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</si>
  <si>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</si>
  <si>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</si>
  <si>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</si>
  <si>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</si>
  <si>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</si>
  <si>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</si>
  <si>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</si>
  <si>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</si>
  <si>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</si>
  <si>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</si>
  <si>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</si>
  <si>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</si>
  <si>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</si>
  <si>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</si>
  <si>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</si>
  <si>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</si>
  <si>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</si>
  <si>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</si>
  <si>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</si>
  <si>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</si>
  <si>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</si>
  <si>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</si>
  <si>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</si>
  <si>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</si>
  <si>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</si>
  <si>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</si>
  <si>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</si>
  <si>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</si>
  <si>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</si>
  <si>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</si>
  <si>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</si>
  <si>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</si>
  <si>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</si>
  <si>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</si>
  <si>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</si>
  <si>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</si>
  <si>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</si>
  <si>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</si>
  <si>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</si>
  <si>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</si>
  <si>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</si>
  <si>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</si>
  <si>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</si>
  <si>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</si>
  <si>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</si>
  <si>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</si>
  <si>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</si>
  <si>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</si>
  <si>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</si>
  <si>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</si>
  <si>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</si>
  <si>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</si>
  <si>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</si>
  <si>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</si>
  <si>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</si>
  <si>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</si>
  <si>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</si>
  <si>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</si>
  <si>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</si>
  <si>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</si>
  <si>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</si>
  <si>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</si>
  <si>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</si>
  <si>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</si>
  <si>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</si>
  <si>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</si>
  <si>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</si>
  <si>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</si>
  <si>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</si>
  <si>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</si>
  <si>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</si>
  <si>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</si>
  <si>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</si>
  <si>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</si>
  <si>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</si>
  <si>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</si>
  <si>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</si>
  <si>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</si>
  <si>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</si>
  <si>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</si>
  <si>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</si>
  <si>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</si>
  <si>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</si>
  <si>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</si>
  <si>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</si>
  <si>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</si>
  <si>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</si>
  <si>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</si>
  <si>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</si>
  <si>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</si>
  <si>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</si>
  <si>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</si>
  <si>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</si>
  <si>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</si>
  <si>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</si>
  <si>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</si>
  <si>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</si>
  <si>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</si>
  <si>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</si>
  <si>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</si>
  <si>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</si>
  <si>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</si>
  <si>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</si>
  <si>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</si>
  <si>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</si>
  <si>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</si>
  <si>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</si>
  <si>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</si>
  <si>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</si>
  <si>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</si>
  <si>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</si>
  <si>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</si>
  <si>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</si>
  <si>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</si>
  <si>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</si>
  <si>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</si>
  <si>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</si>
  <si>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</si>
  <si>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</si>
  <si>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</si>
  <si>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</si>
  <si>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</si>
  <si>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</si>
  <si>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</si>
  <si>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</si>
  <si>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</si>
  <si>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</si>
  <si>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</si>
  <si>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</si>
  <si>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</si>
  <si>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</si>
  <si>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</si>
  <si>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</si>
  <si>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</si>
  <si>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</si>
  <si>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</si>
  <si>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</si>
  <si>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</si>
  <si>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</si>
  <si>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</si>
  <si>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</si>
  <si>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</si>
  <si>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</si>
  <si>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</si>
  <si>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</si>
  <si>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</si>
  <si>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</si>
  <si>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</si>
  <si>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</si>
  <si>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</si>
  <si>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</si>
  <si>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</si>
  <si>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</si>
  <si>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</si>
  <si>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</si>
  <si>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</si>
  <si>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</si>
  <si>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</si>
  <si>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</si>
  <si>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</si>
  <si>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</si>
  <si>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</si>
  <si>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</si>
  <si>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</si>
  <si>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</si>
  <si>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</si>
  <si>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</si>
  <si>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</si>
  <si>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</si>
  <si>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</si>
  <si>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</si>
  <si>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</si>
  <si>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</si>
  <si>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</si>
  <si>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</si>
  <si>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</si>
  <si>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</si>
  <si>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</si>
  <si>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</si>
  <si>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</si>
  <si>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</si>
  <si>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</si>
  <si>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</si>
  <si>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</si>
  <si>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</si>
  <si>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</si>
  <si>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</si>
  <si>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</si>
  <si>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</si>
  <si>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</si>
  <si>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</si>
  <si>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</si>
  <si>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</si>
  <si>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</si>
  <si>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</si>
  <si>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</si>
  <si>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</si>
  <si>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</si>
  <si>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</si>
  <si>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</si>
  <si>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</si>
  <si>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</si>
  <si>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</si>
  <si>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</si>
  <si>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</si>
  <si>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</si>
  <si>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</si>
  <si>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</si>
  <si>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</si>
  <si>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</si>
  <si>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</si>
  <si>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</si>
  <si>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</si>
  <si>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</si>
  <si>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</si>
  <si>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</si>
  <si>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</si>
  <si>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</si>
  <si>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</si>
  <si>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</si>
  <si>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</si>
  <si>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</si>
  <si>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</si>
  <si>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</si>
  <si>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</si>
  <si>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</si>
  <si>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</si>
  <si>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</si>
  <si>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</si>
  <si>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</si>
  <si>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</si>
  <si>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</si>
  <si>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</si>
  <si>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</si>
  <si>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</si>
  <si>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</si>
  <si>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</si>
  <si>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</si>
  <si>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</si>
  <si>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</si>
  <si>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</si>
  <si>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</si>
  <si>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</si>
  <si>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</si>
  <si>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</si>
  <si>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</si>
  <si>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</si>
  <si>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</si>
  <si>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</si>
  <si>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</si>
  <si>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</si>
  <si>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</si>
  <si>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</si>
  <si>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</si>
  <si>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</si>
  <si>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</si>
  <si>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</si>
  <si>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</si>
  <si>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</si>
  <si>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</si>
  <si>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</si>
  <si>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</si>
  <si>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</si>
  <si>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</si>
  <si>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</si>
  <si>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</si>
  <si>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</si>
  <si>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</si>
  <si>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</si>
  <si>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</si>
  <si>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</si>
  <si>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</si>
  <si>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</si>
  <si>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</si>
  <si>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</si>
  <si>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</si>
  <si>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</si>
  <si>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</si>
  <si>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</si>
  <si>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</si>
  <si>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</si>
  <si>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</si>
  <si>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</si>
  <si>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</si>
  <si>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</si>
  <si>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</si>
  <si>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</si>
  <si>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</si>
  <si>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</si>
  <si>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</si>
  <si>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</si>
  <si>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</si>
  <si>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</si>
  <si>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</si>
  <si>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</si>
  <si>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</si>
  <si>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</si>
  <si>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</si>
  <si>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</si>
  <si>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</si>
  <si>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</si>
  <si>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</si>
  <si>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</si>
  <si>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</si>
  <si>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</si>
  <si>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</si>
  <si>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</si>
  <si>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</si>
  <si>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</si>
  <si>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</si>
  <si>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</si>
  <si>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</si>
  <si>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</si>
  <si>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</si>
  <si>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</si>
  <si>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</si>
  <si>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</si>
  <si>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</si>
  <si>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</si>
  <si>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</si>
  <si>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</si>
  <si>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</si>
  <si>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</si>
  <si>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</si>
  <si>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</si>
  <si>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</si>
  <si>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</si>
  <si>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</si>
  <si>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</si>
  <si>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</si>
  <si>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</si>
  <si>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</si>
  <si>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</si>
  <si>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</si>
  <si>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</si>
  <si>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</si>
  <si>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</si>
  <si>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</si>
  <si>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</si>
  <si>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</si>
  <si>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</si>
  <si>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</si>
  <si>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</si>
  <si>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</si>
  <si>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</si>
  <si>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</si>
  <si>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</si>
  <si>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</si>
  <si>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</si>
  <si>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</si>
  <si>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</si>
  <si>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</si>
  <si>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</si>
  <si>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</si>
  <si>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</si>
  <si>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</si>
  <si>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</si>
  <si>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</si>
  <si>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</si>
  <si>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</si>
  <si>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</si>
  <si>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</si>
  <si>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</si>
  <si>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</si>
  <si>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</si>
  <si>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</si>
  <si>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</si>
  <si>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</si>
  <si>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</si>
  <si>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</si>
  <si>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</si>
  <si>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</si>
  <si>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</si>
  <si>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</si>
  <si>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</si>
  <si>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</si>
  <si>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</si>
  <si>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</si>
  <si>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</si>
  <si>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</si>
  <si>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</si>
  <si>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</si>
  <si>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</si>
  <si>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</si>
  <si>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</si>
  <si>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</si>
  <si>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</si>
  <si>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</si>
  <si>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</si>
  <si>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</si>
  <si>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</si>
  <si>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</si>
  <si>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</si>
  <si>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</si>
  <si>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</si>
  <si>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</si>
  <si>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</si>
  <si>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</si>
  <si>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</si>
  <si>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</si>
  <si>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</si>
  <si>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</si>
  <si>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</si>
  <si>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</si>
  <si>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</si>
  <si>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</si>
  <si>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</si>
  <si>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</si>
  <si>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</si>
  <si>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</si>
  <si>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</si>
  <si>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</si>
  <si>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</si>
  <si>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</si>
  <si>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</si>
  <si>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</si>
  <si>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</si>
  <si>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</si>
  <si>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</si>
  <si>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</si>
  <si>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</si>
  <si>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</si>
  <si>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</si>
  <si>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</si>
  <si>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</si>
  <si>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</si>
  <si>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</si>
  <si>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</si>
  <si>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</si>
  <si>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</si>
  <si>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</si>
  <si>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</si>
  <si>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</si>
  <si>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</si>
  <si>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</si>
  <si>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</si>
  <si>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</si>
  <si>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</si>
  <si>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</si>
  <si>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</si>
  <si>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</si>
  <si>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</si>
  <si>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</si>
  <si>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</si>
  <si>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</si>
  <si>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</si>
  <si>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</si>
  <si>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</si>
  <si>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</si>
  <si>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</si>
  <si>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</si>
  <si>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</si>
  <si>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</si>
  <si>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</si>
  <si>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</si>
  <si>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</si>
  <si>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</si>
  <si>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</si>
  <si>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</si>
  <si>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</si>
  <si>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</si>
  <si>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</si>
  <si>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</si>
  <si>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</si>
  <si>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</si>
  <si>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</si>
  <si>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</si>
  <si>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</si>
  <si>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</si>
  <si>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</si>
  <si>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</si>
  <si>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</si>
  <si>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</si>
  <si>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</si>
  <si>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</si>
  <si>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</si>
  <si>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</si>
  <si>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</si>
  <si>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</si>
  <si>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</si>
  <si>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</si>
  <si>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</si>
  <si>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</si>
  <si>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</si>
  <si>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</si>
  <si>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</si>
  <si>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</si>
  <si>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</si>
  <si>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</si>
  <si>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</si>
  <si>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</si>
  <si>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</si>
  <si>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</si>
  <si>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</si>
  <si>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</si>
  <si>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</si>
  <si>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</si>
  <si>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</si>
  <si>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</si>
  <si>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</si>
  <si>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</si>
  <si>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</si>
  <si>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</si>
  <si>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</si>
  <si>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</si>
  <si>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</si>
  <si>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</si>
  <si>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</si>
  <si>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</si>
  <si>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</si>
  <si>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</si>
  <si>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</si>
  <si>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</si>
  <si>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</si>
  <si>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</si>
  <si>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</si>
  <si>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</si>
  <si>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</si>
  <si>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</si>
  <si>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</si>
  <si>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</si>
  <si>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</si>
  <si>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</si>
  <si>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</si>
  <si>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</si>
  <si>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</si>
  <si>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</si>
  <si>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</si>
  <si>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</si>
  <si>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</si>
  <si>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</si>
  <si>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</si>
  <si>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</si>
  <si>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</si>
  <si>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</si>
  <si>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</si>
  <si>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</si>
  <si>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</si>
  <si>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</si>
  <si>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</si>
  <si>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</si>
  <si>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</si>
  <si>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</si>
  <si>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</si>
  <si>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</si>
  <si>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</si>
  <si>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</si>
  <si>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</si>
  <si>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</si>
  <si>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</si>
  <si>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</si>
  <si>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</si>
  <si>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</si>
  <si>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</si>
  <si>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</si>
  <si>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</si>
  <si>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</si>
  <si>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</si>
  <si>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</si>
  <si>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</si>
  <si>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</si>
  <si>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</si>
  <si>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</si>
  <si>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</si>
  <si>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</si>
  <si>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</si>
  <si>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</si>
  <si>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</si>
  <si>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</si>
  <si>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</si>
  <si>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</si>
  <si>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</si>
  <si>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</si>
  <si>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</si>
  <si>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</si>
  <si>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</si>
  <si>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</si>
  <si>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</si>
  <si>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</si>
  <si>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</si>
  <si>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</si>
  <si>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</si>
  <si>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</si>
  <si>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</si>
  <si>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</si>
  <si>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</si>
  <si>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</si>
  <si>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</si>
  <si>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</si>
  <si>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</si>
  <si>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</si>
  <si>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</si>
  <si>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</si>
  <si>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</si>
  <si>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</si>
  <si>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</si>
  <si>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</si>
  <si>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</si>
  <si>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</si>
  <si>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</si>
  <si>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</si>
  <si>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</si>
  <si>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</si>
  <si>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</si>
  <si>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</si>
  <si>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</si>
  <si>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</si>
  <si>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</si>
  <si>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</si>
  <si>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</si>
  <si>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</si>
  <si>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</si>
  <si>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</si>
  <si>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</si>
  <si>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</si>
  <si>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</si>
  <si>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</si>
  <si>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</si>
  <si>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</si>
  <si>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</si>
  <si>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</si>
  <si>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</si>
  <si>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</si>
  <si>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</si>
  <si>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</si>
  <si>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</si>
  <si>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</si>
  <si>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</si>
  <si>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</si>
  <si>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</si>
  <si>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</si>
  <si>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</si>
  <si>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</si>
  <si>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</si>
  <si>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</si>
  <si>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</si>
  <si>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</si>
  <si>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</si>
  <si>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</si>
  <si>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</si>
  <si>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</si>
  <si>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</si>
  <si>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</si>
  <si>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</si>
  <si>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</si>
  <si>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</si>
  <si>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</si>
  <si>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</si>
  <si>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</si>
  <si>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</si>
  <si>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</si>
  <si>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</si>
  <si>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</si>
  <si>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</si>
  <si>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</si>
  <si>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</si>
  <si>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</si>
  <si>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</si>
  <si>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</si>
  <si>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</si>
  <si>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</si>
  <si>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</si>
  <si>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</si>
  <si>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</si>
  <si>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</si>
  <si>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</si>
  <si>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</si>
  <si>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</si>
  <si>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</si>
  <si>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</si>
  <si>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</si>
  <si>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</si>
  <si>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</si>
  <si>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</si>
  <si>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</si>
  <si>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</si>
  <si>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</si>
  <si>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</si>
  <si>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</si>
  <si>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</si>
  <si>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</si>
  <si>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</si>
  <si>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</si>
  <si>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</si>
  <si>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</si>
  <si>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</si>
  <si>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</si>
  <si>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</si>
  <si>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</si>
  <si>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</si>
  <si>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</si>
  <si>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</si>
  <si>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</si>
  <si>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</si>
  <si>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</si>
  <si>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</si>
  <si>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</si>
  <si>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</si>
  <si>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</si>
  <si>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</si>
  <si>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</si>
  <si>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</si>
  <si>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</si>
  <si>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</si>
  <si>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</si>
  <si>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</si>
  <si>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</si>
  <si>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</si>
  <si>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</si>
  <si>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</si>
  <si>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</si>
  <si>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</si>
  <si>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</si>
  <si>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</si>
  <si>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</si>
  <si>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</si>
  <si>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</si>
  <si>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</si>
  <si>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</si>
  <si>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</si>
  <si>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</si>
  <si>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</si>
  <si>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</si>
  <si>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</si>
  <si>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</si>
  <si>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</si>
  <si>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</si>
  <si>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</si>
  <si>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</si>
  <si>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</si>
  <si>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</si>
  <si>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</si>
  <si>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</si>
  <si>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</si>
  <si>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</si>
  <si>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</si>
  <si>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</si>
  <si>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</si>
  <si>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</si>
  <si>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</si>
  <si>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</si>
  <si>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</si>
  <si>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</si>
  <si>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</si>
  <si>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</si>
  <si>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</si>
  <si>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</si>
  <si>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</si>
  <si>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</si>
  <si>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</si>
  <si>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</si>
  <si>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</si>
  <si>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</si>
  <si>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</si>
  <si>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</si>
  <si>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</si>
  <si>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</si>
  <si>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</si>
  <si>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</si>
  <si>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</si>
  <si>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</si>
  <si>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</si>
  <si>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</si>
  <si>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</si>
  <si>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</si>
  <si>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</si>
  <si>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</si>
  <si>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</si>
  <si>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</si>
  <si>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</si>
  <si>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</si>
  <si>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</si>
  <si>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</si>
  <si>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</si>
  <si>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</si>
  <si>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</si>
  <si>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</si>
  <si>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</si>
  <si>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</si>
  <si>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</si>
  <si>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</si>
  <si>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</si>
  <si>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</si>
  <si>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</si>
  <si>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</si>
  <si>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</si>
  <si>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</si>
  <si>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</si>
  <si>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</si>
  <si>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</si>
  <si>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</si>
  <si>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</si>
  <si>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</si>
  <si>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</si>
  <si>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</si>
  <si>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</si>
  <si>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</si>
  <si>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</si>
  <si>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</si>
  <si>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</si>
  <si>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</si>
  <si>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</si>
  <si>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</si>
  <si>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</si>
  <si>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</si>
  <si>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</si>
  <si>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</si>
  <si>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</si>
  <si>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</si>
  <si>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</si>
  <si>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</si>
  <si>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</si>
  <si>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</si>
  <si>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</si>
  <si>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</si>
  <si>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</si>
  <si>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</si>
  <si>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</si>
  <si>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</si>
  <si>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</si>
  <si>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</si>
  <si>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</si>
  <si>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</si>
  <si>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</si>
  <si>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</si>
  <si>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</si>
  <si>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</si>
  <si>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</si>
  <si>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</si>
  <si>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</si>
  <si>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</si>
  <si>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</si>
  <si>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</si>
  <si>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</si>
  <si>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</si>
  <si>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</si>
  <si>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</si>
  <si>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</si>
  <si>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</si>
  <si>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</si>
  <si>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</si>
  <si>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</si>
  <si>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</si>
  <si>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</si>
  <si>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</si>
  <si>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</si>
  <si>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</si>
  <si>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</si>
  <si>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</si>
  <si>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</si>
  <si>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</si>
  <si>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</si>
  <si>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</si>
  <si>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</si>
  <si>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</si>
  <si>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</si>
  <si>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</si>
  <si>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</si>
  <si>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</si>
  <si>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</si>
  <si>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</si>
  <si>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</si>
  <si>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</si>
  <si>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</si>
  <si>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</si>
  <si>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</si>
  <si>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</si>
  <si>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</si>
  <si>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</si>
  <si>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</si>
  <si>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</si>
  <si>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</si>
  <si>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</si>
  <si>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</si>
  <si>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</si>
  <si>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</si>
  <si>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</si>
  <si>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</si>
  <si>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</si>
  <si>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</si>
  <si>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</si>
  <si>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</si>
  <si>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</si>
  <si>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</si>
  <si>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</si>
  <si>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</si>
  <si>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</si>
  <si>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</si>
  <si>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</si>
  <si>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</si>
  <si>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</si>
  <si>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</si>
  <si>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</si>
  <si>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</si>
  <si>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</si>
  <si>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</si>
  <si>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</si>
  <si>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</si>
  <si>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</si>
  <si>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</si>
  <si>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</si>
  <si>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</si>
  <si>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</si>
  <si>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</si>
  <si>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</si>
  <si>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</si>
  <si>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</si>
  <si>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</si>
  <si>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</si>
  <si>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</si>
  <si>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</si>
  <si>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</si>
  <si>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</si>
  <si>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</si>
  <si>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</si>
  <si>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</si>
  <si>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</si>
  <si>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</si>
  <si>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</si>
  <si>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</si>
  <si>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</si>
  <si>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</si>
  <si>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</si>
  <si>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</si>
  <si>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</si>
  <si>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</si>
  <si>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</si>
  <si>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</si>
  <si>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</si>
  <si>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</si>
  <si>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</si>
  <si>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</si>
  <si>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</si>
  <si>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</si>
  <si>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</si>
  <si>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</si>
  <si>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</si>
  <si>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</si>
  <si>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</si>
  <si>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</si>
  <si>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</si>
  <si>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</si>
  <si>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</si>
  <si>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</si>
  <si>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</si>
  <si>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</si>
  <si>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</si>
  <si>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</si>
  <si>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</si>
  <si>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</si>
  <si>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</si>
  <si>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</si>
  <si>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</si>
  <si>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</si>
  <si>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</si>
  <si>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</si>
  <si>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</si>
  <si>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</si>
  <si>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</si>
  <si>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</si>
  <si>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</si>
  <si>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</si>
  <si>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</si>
  <si>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</si>
  <si>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</si>
  <si>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</si>
  <si>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</si>
  <si>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</si>
  <si>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</si>
  <si>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</si>
  <si>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</si>
  <si>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</si>
  <si>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</si>
  <si>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</si>
  <si>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</si>
  <si>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</si>
  <si>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</si>
  <si>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</si>
  <si>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</si>
  <si>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</si>
  <si>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</si>
  <si>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</si>
  <si>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</si>
  <si>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</si>
  <si>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</si>
  <si>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</si>
  <si>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</si>
  <si>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</si>
  <si>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</si>
  <si>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</si>
  <si>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</si>
  <si>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</si>
  <si>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</si>
  <si>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</si>
  <si>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</si>
  <si>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</si>
  <si>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</si>
  <si>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</si>
  <si>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</si>
  <si>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</si>
  <si>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</si>
  <si>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</si>
  <si>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</si>
  <si>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</si>
  <si>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</si>
  <si>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</si>
  <si>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</si>
  <si>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</si>
  <si>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</si>
  <si>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</si>
  <si>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</si>
  <si>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</si>
  <si>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</si>
  <si>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</si>
  <si>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</si>
  <si>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</si>
  <si>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</si>
  <si>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</si>
  <si>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</si>
  <si>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</si>
  <si>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</si>
  <si>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</si>
  <si>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</si>
  <si>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</si>
  <si>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</si>
  <si>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</si>
  <si>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</si>
  <si>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</si>
  <si>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</si>
  <si>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</si>
  <si>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</si>
  <si>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</si>
  <si>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</si>
  <si>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</si>
  <si>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</si>
  <si>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</si>
  <si>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</si>
  <si>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</si>
  <si>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</si>
  <si>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</si>
  <si>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</si>
  <si>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</si>
  <si>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</si>
  <si>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</si>
  <si>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</si>
  <si>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</si>
  <si>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</si>
  <si>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</si>
  <si>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</si>
  <si>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</si>
  <si>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</si>
  <si>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</si>
  <si>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</si>
  <si>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</si>
  <si>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</si>
  <si>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</si>
  <si>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</si>
  <si>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</si>
  <si>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</si>
  <si>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</si>
  <si>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</si>
  <si>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</si>
  <si>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</si>
  <si>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</si>
  <si>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</si>
  <si>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</si>
  <si>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</si>
  <si>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</si>
  <si>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</si>
  <si>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</si>
  <si>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</si>
  <si>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</si>
  <si>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</si>
  <si>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</si>
  <si>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</si>
  <si>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</si>
  <si>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</si>
  <si>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</si>
  <si>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</si>
  <si>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</si>
  <si>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</si>
  <si>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</si>
  <si>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</si>
  <si>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</si>
  <si>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</si>
  <si>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</si>
  <si>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</si>
  <si>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</si>
  <si>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</si>
  <si>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</si>
  <si>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</si>
  <si>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</si>
  <si>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</si>
  <si>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</si>
  <si>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</si>
  <si>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</si>
  <si>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</si>
  <si>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</si>
  <si>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</si>
  <si>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</si>
  <si>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</si>
  <si>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</si>
  <si>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</si>
  <si>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</si>
  <si>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</si>
  <si>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</si>
  <si>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</si>
  <si>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</si>
  <si>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</si>
  <si>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</si>
  <si>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</si>
  <si>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</si>
  <si>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</si>
  <si>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</si>
  <si>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</si>
  <si>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</si>
  <si>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</si>
  <si>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</si>
  <si>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</si>
  <si>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</si>
  <si>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</si>
  <si>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</si>
  <si>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</si>
  <si>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</si>
  <si>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</si>
  <si>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</si>
  <si>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</si>
  <si>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</si>
  <si>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</si>
  <si>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</si>
  <si>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</si>
  <si>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</si>
  <si>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</si>
  <si>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</si>
  <si>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</si>
  <si>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</si>
  <si>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</si>
  <si>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</si>
  <si>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</si>
  <si>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</si>
  <si>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</si>
  <si>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</si>
  <si>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</si>
  <si>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</si>
  <si>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</si>
  <si>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</si>
  <si>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</si>
  <si>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</si>
  <si>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</si>
  <si>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</si>
  <si>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</si>
  <si>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</si>
  <si>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</si>
  <si>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</si>
  <si>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</si>
  <si>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</si>
  <si>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</si>
  <si>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</si>
  <si>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</si>
  <si>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</si>
  <si>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</si>
  <si>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</si>
  <si>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</si>
  <si>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</si>
  <si>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</si>
  <si>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</si>
  <si>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</si>
  <si>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</si>
  <si>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</si>
  <si>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</si>
  <si>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</si>
  <si>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</si>
  <si>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</si>
  <si>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</si>
  <si>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</si>
  <si>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</si>
  <si>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</si>
  <si>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</si>
  <si>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</si>
  <si>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</si>
  <si>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</si>
  <si>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</si>
  <si>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</si>
  <si>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</si>
  <si>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</si>
  <si>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</si>
  <si>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</si>
  <si>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</si>
  <si>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</si>
  <si>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</si>
  <si>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</si>
  <si>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</si>
  <si>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</si>
  <si>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</si>
  <si>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</si>
  <si>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</si>
  <si>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</si>
  <si>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</si>
  <si>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</si>
  <si>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</si>
  <si>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</si>
  <si>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</si>
  <si>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</si>
  <si>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</si>
  <si>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</si>
  <si>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</si>
  <si>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</si>
  <si>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</si>
  <si>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</si>
  <si>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</si>
  <si>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</si>
  <si>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</si>
  <si>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</si>
  <si>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</si>
  <si>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</si>
  <si>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</si>
  <si>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</si>
  <si>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</si>
  <si>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</si>
  <si>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</si>
  <si>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</si>
  <si>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</si>
  <si>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</si>
  <si>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</si>
  <si>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</si>
  <si>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</si>
  <si>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</si>
  <si>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</si>
  <si>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</si>
  <si>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</si>
  <si>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</si>
  <si>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</si>
  <si>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</si>
  <si>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</si>
  <si>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</si>
  <si>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</si>
  <si>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</si>
  <si>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</si>
  <si>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</si>
  <si>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</si>
  <si>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</si>
  <si>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</si>
  <si>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</si>
  <si>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</si>
  <si>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</si>
  <si>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</si>
  <si>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</si>
  <si>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</si>
  <si>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</si>
  <si>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</si>
  <si>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</si>
  <si>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</si>
  <si>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</si>
  <si>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</si>
  <si>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</si>
  <si>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</si>
  <si>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</si>
  <si>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</si>
  <si>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</si>
  <si>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</si>
  <si>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</si>
  <si>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</si>
  <si>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</si>
  <si>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</si>
  <si>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</si>
  <si>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</si>
  <si>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</si>
  <si>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</si>
  <si>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</si>
  <si>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</si>
  <si>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</si>
  <si>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</si>
  <si>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</si>
  <si>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</si>
  <si>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</si>
  <si>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</si>
  <si>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</si>
  <si>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</si>
  <si>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</si>
  <si>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</si>
  <si>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</si>
  <si>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</si>
  <si>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</si>
  <si>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</si>
  <si>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</si>
  <si>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</si>
  <si>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</si>
  <si>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</si>
  <si>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</si>
  <si>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</si>
  <si>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</si>
  <si>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</si>
  <si>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</si>
  <si>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</si>
  <si>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</si>
  <si>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</si>
  <si>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</si>
  <si>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</si>
  <si>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</si>
  <si>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</si>
  <si>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</si>
  <si>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</si>
  <si>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</si>
  <si>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</si>
  <si>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</si>
  <si>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</si>
  <si>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</si>
  <si>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</si>
  <si>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</si>
  <si>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</si>
  <si>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</si>
  <si>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</si>
  <si>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</si>
  <si>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</si>
  <si>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</si>
  <si>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</si>
  <si>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</si>
  <si>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</si>
  <si>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</si>
  <si>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</si>
  <si>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</si>
  <si>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</si>
  <si>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</si>
  <si>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</si>
  <si>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</si>
  <si>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</si>
  <si>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</si>
  <si>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</si>
  <si>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</si>
  <si>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</si>
  <si>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</si>
  <si>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</si>
  <si>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</si>
  <si>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</si>
  <si>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</si>
  <si>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</si>
  <si>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</si>
  <si>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</si>
  <si>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</si>
  <si>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</si>
  <si>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</si>
  <si>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</si>
  <si>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</si>
  <si>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</si>
  <si>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</si>
  <si>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</si>
  <si>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</si>
  <si>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</si>
  <si>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</si>
  <si>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</si>
  <si>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</si>
  <si>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</si>
  <si>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</si>
  <si>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</si>
  <si>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</si>
  <si>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</si>
  <si>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</si>
  <si>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</si>
  <si>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</si>
  <si>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</si>
  <si>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</si>
  <si>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</si>
  <si>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</si>
  <si>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</si>
  <si>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</si>
  <si>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</si>
  <si>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</si>
  <si>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</si>
  <si>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</si>
  <si>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</si>
  <si>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</si>
  <si>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</si>
  <si>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</si>
  <si>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</si>
  <si>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</si>
  <si>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</si>
  <si>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</si>
  <si>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</si>
  <si>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</si>
  <si>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</si>
  <si>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</si>
  <si>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</si>
  <si>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</si>
  <si>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</si>
  <si>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</si>
  <si>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</si>
  <si>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</si>
  <si>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</si>
  <si>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</si>
  <si>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</si>
  <si>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</si>
  <si>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</si>
  <si>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</si>
  <si>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</si>
  <si>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</si>
  <si>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</si>
  <si>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</si>
  <si>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</si>
  <si>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</si>
  <si>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</si>
  <si>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</si>
  <si>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</si>
  <si>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</si>
  <si>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</si>
  <si>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</si>
  <si>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</si>
  <si>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</si>
  <si>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</si>
  <si>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</si>
  <si>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</si>
  <si>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</si>
  <si>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</si>
  <si>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</si>
  <si>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</si>
  <si>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</si>
  <si>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</si>
  <si>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</si>
  <si>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</si>
  <si>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</si>
  <si>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</si>
  <si>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</si>
  <si>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</si>
  <si>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</si>
  <si>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</si>
  <si>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</si>
  <si>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</si>
  <si>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</si>
  <si>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</si>
  <si>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</si>
  <si>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</si>
  <si>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</si>
  <si>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</si>
  <si>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</si>
  <si>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</si>
  <si>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</si>
  <si>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</si>
  <si>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</si>
  <si>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</si>
  <si>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</si>
  <si>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</si>
  <si>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</si>
  <si>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</si>
  <si>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</si>
  <si>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</si>
  <si>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</si>
  <si>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</si>
  <si>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</si>
  <si>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</si>
  <si>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</si>
  <si>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</si>
  <si>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</si>
  <si>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</si>
  <si>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</si>
  <si>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</si>
  <si>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</si>
  <si>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</si>
  <si>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</si>
  <si>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</si>
  <si>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</si>
  <si>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</si>
  <si>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</si>
  <si>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</si>
  <si>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</si>
  <si>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</si>
  <si>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</si>
  <si>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</si>
  <si>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</si>
  <si>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</si>
  <si>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</si>
  <si>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</si>
  <si>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</si>
  <si>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</si>
  <si>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</si>
  <si>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</si>
  <si>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</si>
  <si>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</si>
  <si>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</si>
  <si>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</si>
  <si>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</si>
  <si>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</si>
  <si>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</si>
  <si>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</si>
  <si>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</si>
  <si>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</si>
  <si>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</si>
  <si>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</si>
  <si>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</si>
  <si>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</si>
  <si>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</si>
  <si>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</si>
  <si>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</si>
  <si>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</si>
  <si>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</si>
  <si>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</si>
  <si>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</si>
  <si>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</si>
  <si>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</si>
  <si>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</si>
  <si>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</si>
  <si>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</si>
  <si>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</si>
  <si>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</si>
  <si>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</si>
  <si>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</si>
  <si>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</si>
  <si>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</si>
  <si>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</si>
  <si>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</si>
  <si>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</si>
  <si>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</si>
  <si>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</si>
  <si>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</si>
  <si>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</si>
  <si>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</si>
  <si>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</si>
  <si>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</si>
  <si>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</si>
  <si>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</si>
  <si>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</si>
  <si>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</si>
  <si>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</si>
  <si>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</si>
  <si>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</si>
  <si>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</si>
  <si>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</si>
  <si>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</si>
  <si>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</si>
  <si>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</si>
  <si>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</si>
  <si>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</si>
  <si>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</si>
  <si>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</si>
  <si>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</si>
  <si>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</si>
  <si>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</si>
  <si>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</si>
  <si>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</si>
  <si>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</si>
  <si>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</si>
  <si>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</si>
  <si>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</si>
  <si>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</si>
  <si>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</si>
  <si>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</si>
  <si>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</si>
  <si>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</si>
  <si>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</si>
  <si>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</si>
  <si>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</si>
  <si>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</si>
  <si>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</si>
  <si>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</si>
  <si>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</si>
  <si>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</si>
  <si>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</si>
  <si>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</si>
  <si>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</si>
  <si>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</si>
  <si>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</si>
  <si>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</si>
  <si>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</si>
  <si>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</si>
  <si>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</si>
  <si>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</si>
  <si>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</si>
  <si>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</si>
  <si>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</si>
  <si>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</si>
  <si>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</si>
  <si>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</si>
  <si>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</si>
  <si>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</si>
  <si>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</si>
  <si>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</si>
  <si>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</si>
  <si>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</si>
  <si>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</si>
  <si>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</si>
  <si>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</si>
  <si>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</si>
  <si>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</si>
  <si>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</si>
  <si>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</si>
  <si>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</si>
  <si>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</si>
  <si>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</si>
  <si>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</si>
  <si>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</si>
  <si>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</si>
  <si>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</si>
  <si>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</si>
  <si>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</si>
  <si>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</si>
  <si>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</si>
  <si>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</si>
  <si>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</si>
  <si>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</si>
  <si>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</si>
  <si>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</si>
  <si>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</si>
  <si>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</si>
  <si>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</si>
  <si>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</si>
  <si>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</si>
  <si>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</si>
  <si>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</si>
  <si>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</si>
  <si>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</si>
  <si>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</si>
  <si>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</si>
  <si>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</si>
  <si>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</si>
  <si>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</si>
  <si>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</si>
  <si>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</si>
  <si>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</si>
  <si>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</si>
  <si>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</si>
  <si>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</si>
  <si>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</si>
  <si>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</si>
  <si>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</si>
  <si>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</si>
  <si>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</si>
  <si>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</si>
  <si>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</si>
  <si>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</si>
  <si>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</si>
  <si>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</si>
  <si>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</si>
  <si>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</si>
  <si>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</si>
  <si>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</si>
  <si>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</si>
  <si>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</si>
  <si>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</si>
  <si>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</si>
  <si>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</si>
  <si>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</si>
  <si>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</si>
  <si>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</si>
  <si>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</si>
  <si>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</si>
  <si>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</si>
  <si>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</si>
  <si>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</si>
  <si>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</si>
  <si>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</si>
  <si>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</si>
  <si>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</si>
  <si>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</si>
  <si>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</si>
  <si>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</si>
  <si>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</si>
  <si>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</si>
  <si>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</si>
  <si>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</si>
  <si>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</si>
  <si>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</si>
  <si>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</si>
  <si>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</si>
  <si>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</si>
  <si>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</si>
  <si>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</si>
  <si>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</si>
  <si>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</si>
  <si>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</si>
  <si>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</si>
  <si>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</si>
  <si>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</si>
  <si>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</si>
  <si>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</si>
  <si>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</si>
  <si>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</si>
  <si>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</si>
  <si>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</si>
  <si>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</si>
  <si>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</si>
  <si>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</si>
  <si>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</si>
  <si>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</si>
  <si>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</si>
  <si>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</si>
  <si>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</si>
  <si>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</si>
  <si>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</si>
  <si>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</si>
  <si>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</si>
  <si>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</si>
  <si>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</si>
  <si>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</si>
  <si>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</si>
  <si>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</si>
  <si>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</si>
  <si>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</si>
  <si>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</si>
  <si>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</si>
  <si>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</si>
  <si>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</si>
  <si>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</si>
  <si>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</si>
  <si>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</si>
  <si>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</si>
  <si>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</si>
  <si>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</si>
  <si>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</si>
  <si>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</si>
  <si>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</si>
  <si>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</si>
  <si>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</si>
  <si>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</si>
  <si>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</si>
  <si>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</si>
  <si>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</si>
  <si>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</si>
  <si>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</si>
  <si>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</si>
  <si>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</si>
  <si>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</si>
  <si>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</si>
  <si>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</si>
  <si>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</si>
  <si>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</si>
  <si>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</si>
  <si>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</si>
  <si>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</si>
  <si>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</si>
  <si>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</si>
  <si>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</si>
  <si>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</si>
  <si>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</si>
  <si>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</si>
  <si>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</si>
  <si>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</si>
  <si>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</si>
  <si>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</si>
  <si>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</si>
  <si>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</si>
  <si>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</si>
  <si>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</si>
  <si>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</si>
  <si>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</si>
  <si>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</si>
  <si>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</si>
  <si>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</si>
  <si>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</si>
  <si>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</si>
  <si>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</si>
  <si>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</si>
  <si>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</si>
  <si>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</si>
  <si>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</si>
  <si>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</si>
  <si>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</si>
  <si>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</si>
  <si>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</si>
  <si>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</si>
  <si>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</si>
  <si>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</si>
  <si>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</si>
  <si>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</si>
  <si>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</si>
  <si>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</si>
  <si>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</si>
  <si>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</si>
  <si>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</si>
  <si>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</si>
  <si>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</si>
  <si>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</si>
  <si>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</si>
  <si>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</si>
  <si>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</si>
  <si>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</si>
  <si>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</si>
  <si>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</si>
  <si>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</si>
  <si>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</si>
  <si>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</si>
  <si>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</si>
  <si>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</si>
  <si>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</si>
  <si>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</si>
  <si>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</si>
  <si>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</si>
  <si>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</si>
  <si>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</si>
  <si>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</si>
  <si>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</si>
  <si>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</si>
  <si>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</si>
  <si>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</si>
  <si>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</si>
  <si>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</si>
  <si>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</si>
  <si>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</si>
  <si>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</si>
  <si>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</si>
  <si>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</si>
  <si>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</si>
  <si>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</si>
  <si>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</si>
  <si>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</si>
  <si>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</si>
  <si>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</si>
  <si>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</si>
  <si>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</si>
  <si>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</si>
  <si>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</si>
  <si>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</si>
  <si>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</si>
  <si>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</si>
  <si>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</si>
  <si>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</si>
  <si>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</si>
  <si>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</si>
  <si>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</si>
  <si>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</si>
  <si>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</si>
  <si>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</si>
  <si>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</si>
  <si>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</si>
  <si>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</si>
  <si>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</si>
  <si>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</si>
  <si>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</si>
  <si>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</si>
  <si>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</si>
  <si>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</si>
  <si>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</si>
  <si>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</si>
  <si>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</si>
  <si>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</si>
  <si>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</si>
  <si>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</si>
  <si>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</si>
  <si>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</si>
  <si>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</si>
  <si>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</si>
  <si>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</si>
  <si>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</si>
  <si>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</si>
  <si>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</si>
  <si>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</si>
  <si>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</si>
  <si>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</si>
  <si>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</si>
  <si>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</si>
  <si>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</si>
  <si>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</si>
  <si>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</si>
  <si>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</si>
  <si>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</si>
  <si>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</si>
  <si>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</si>
  <si>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</si>
  <si>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</si>
  <si>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</si>
  <si>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</si>
  <si>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</si>
  <si>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</si>
  <si>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</si>
  <si>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</si>
  <si>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</si>
  <si>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</si>
  <si>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</si>
  <si>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</si>
  <si>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</si>
  <si>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</si>
  <si>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</si>
  <si>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</si>
  <si>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</si>
  <si>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</si>
  <si>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</si>
  <si>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</si>
  <si>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</si>
  <si>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</si>
  <si>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</si>
  <si>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</si>
  <si>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</si>
  <si>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</si>
  <si>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</si>
  <si>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</si>
  <si>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</si>
  <si>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</si>
  <si>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</si>
  <si>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</si>
  <si>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</si>
  <si>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</si>
  <si>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</si>
  <si>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</si>
  <si>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</si>
  <si>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</si>
  <si>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</si>
  <si>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</si>
  <si>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</si>
  <si>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</si>
  <si>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</si>
  <si>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</si>
  <si>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</si>
  <si>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</si>
  <si>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</si>
  <si>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</si>
  <si>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</si>
  <si>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</si>
  <si>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</si>
  <si>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</si>
  <si>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</si>
  <si>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</si>
  <si>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</si>
  <si>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</si>
  <si>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</si>
  <si>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</si>
  <si>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</si>
  <si>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</si>
  <si>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</si>
  <si>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</si>
  <si>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</si>
  <si>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</si>
  <si>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</si>
  <si>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</si>
  <si>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</si>
  <si>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</si>
  <si>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</si>
  <si>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</si>
  <si>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</si>
  <si>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</si>
  <si>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</si>
  <si>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</si>
  <si>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</si>
  <si>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</si>
  <si>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</si>
  <si>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</si>
  <si>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</si>
  <si>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</si>
  <si>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</si>
  <si>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</si>
  <si>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</si>
  <si>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</si>
  <si>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</si>
  <si>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</si>
  <si>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</si>
  <si>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</si>
  <si>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</si>
  <si>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</si>
  <si>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</si>
  <si>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</si>
  <si>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</si>
  <si>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</si>
  <si>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</si>
  <si>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</si>
  <si>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</si>
  <si>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</si>
  <si>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</si>
  <si>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</si>
  <si>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</si>
  <si>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</si>
  <si>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</si>
  <si>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</si>
  <si>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</si>
  <si>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</si>
  <si>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</si>
  <si>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</si>
  <si>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</si>
  <si>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</si>
  <si>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</si>
  <si>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</si>
  <si>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</si>
  <si>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</si>
  <si>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</si>
  <si>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</si>
  <si>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</si>
  <si>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</si>
  <si>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</si>
  <si>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</si>
  <si>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</si>
  <si>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</si>
  <si>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</si>
  <si>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</si>
  <si>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</si>
  <si>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</si>
  <si>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</si>
  <si>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</si>
  <si>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</si>
  <si>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</si>
  <si>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</si>
  <si>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</si>
  <si>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</si>
  <si>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</si>
  <si>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</si>
  <si>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</si>
  <si>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</si>
  <si>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</si>
  <si>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</si>
  <si>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</si>
  <si>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</si>
  <si>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</si>
  <si>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</si>
  <si>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</si>
  <si>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</si>
  <si>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</si>
  <si>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</si>
  <si>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</si>
  <si>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</si>
  <si>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</si>
  <si>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</si>
  <si>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</si>
  <si>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</si>
  <si>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</si>
  <si>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</si>
  <si>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</si>
  <si>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</si>
  <si>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</si>
  <si>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</si>
  <si>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</si>
  <si>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</si>
  <si>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</si>
  <si>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</si>
  <si>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</si>
  <si>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</si>
  <si>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</si>
  <si>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</si>
  <si>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</si>
  <si>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</si>
  <si>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</si>
  <si>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</si>
  <si>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</si>
  <si>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</si>
  <si>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</si>
  <si>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</si>
  <si>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</si>
  <si>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</si>
  <si>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</si>
  <si>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</si>
  <si>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</si>
  <si>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</si>
  <si>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</si>
  <si>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</si>
  <si>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</si>
  <si>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</si>
  <si>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</si>
  <si>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</si>
  <si>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</si>
  <si>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</si>
  <si>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</si>
  <si>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</si>
  <si>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</si>
  <si>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</si>
  <si>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</si>
  <si>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</si>
  <si>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</si>
  <si>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</si>
  <si>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</si>
  <si>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</si>
  <si>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</si>
  <si>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</si>
  <si>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</si>
  <si>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</si>
  <si>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</si>
  <si>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</si>
  <si>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</si>
  <si>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</si>
  <si>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</si>
  <si>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</si>
  <si>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</si>
  <si>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</si>
  <si>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</si>
  <si>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</si>
  <si>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</si>
  <si>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</si>
  <si>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</si>
  <si>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</si>
  <si>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</si>
  <si>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</si>
  <si>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</si>
  <si>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</si>
  <si>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</si>
  <si>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</si>
  <si>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</si>
  <si>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</si>
  <si>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</si>
  <si>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</si>
  <si>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</si>
  <si>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</si>
  <si>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</si>
  <si>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</si>
  <si>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</si>
  <si>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</si>
  <si>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</si>
  <si>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</si>
  <si>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</si>
  <si>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</si>
  <si>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</si>
  <si>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</si>
  <si>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</si>
  <si>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</si>
  <si>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</si>
  <si>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</si>
  <si>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</si>
  <si>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</si>
  <si>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</si>
  <si>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</si>
  <si>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</si>
  <si>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</si>
  <si>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</si>
  <si>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</si>
  <si>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</si>
  <si>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</si>
  <si>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</si>
  <si>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</si>
  <si>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</si>
  <si>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</si>
  <si>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</si>
  <si>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</si>
  <si>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</si>
  <si>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</si>
  <si>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</si>
  <si>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</si>
  <si>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</si>
  <si>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</si>
  <si>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</si>
  <si>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</si>
  <si>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</si>
  <si>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</si>
  <si>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</si>
  <si>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</si>
  <si>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</si>
  <si>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</si>
  <si>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</si>
  <si>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</si>
  <si>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</si>
  <si>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</si>
  <si>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</si>
  <si>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</si>
  <si>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</si>
  <si>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</si>
  <si>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</si>
  <si>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</si>
  <si>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</si>
  <si>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</si>
  <si>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</si>
  <si>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</si>
  <si>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</si>
  <si>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</si>
  <si>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</si>
  <si>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</si>
  <si>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</si>
  <si>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</si>
  <si>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</si>
  <si>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</si>
  <si>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</si>
  <si>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</si>
  <si>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</si>
  <si>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</si>
  <si>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</si>
  <si>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</si>
  <si>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</si>
  <si>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</si>
  <si>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</si>
  <si>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</si>
  <si>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</si>
  <si>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</si>
  <si>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</si>
  <si>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</si>
  <si>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</si>
  <si>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</si>
  <si>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</si>
  <si>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</si>
  <si>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</si>
  <si>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</si>
  <si>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</si>
  <si>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</si>
  <si>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</si>
  <si>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</si>
  <si>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</si>
  <si>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</si>
  <si>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</si>
  <si>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</si>
  <si>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</si>
  <si>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</si>
  <si>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</si>
  <si>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</si>
  <si>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</si>
  <si>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</si>
  <si>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</si>
  <si>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</si>
  <si>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</si>
  <si>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</si>
  <si>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</si>
  <si>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</si>
  <si>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</si>
  <si>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</si>
  <si>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</si>
  <si>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</si>
  <si>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</si>
  <si>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</si>
  <si>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</si>
  <si>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</si>
  <si>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</si>
  <si>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</si>
  <si>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</si>
  <si>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</si>
  <si>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</si>
  <si>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</si>
  <si>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</si>
  <si>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</si>
  <si>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</si>
  <si>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</si>
  <si>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</si>
  <si>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</si>
  <si>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</si>
  <si>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</si>
  <si>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</si>
  <si>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</si>
  <si>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</si>
  <si>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</si>
  <si>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</si>
  <si>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</si>
  <si>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</si>
  <si>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</si>
  <si>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</si>
  <si>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</si>
  <si>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</si>
  <si>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</si>
  <si>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</si>
  <si>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</si>
  <si>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</si>
  <si>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</si>
  <si>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</si>
  <si>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</si>
  <si>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</si>
  <si>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</si>
  <si>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</si>
  <si>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</si>
  <si>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</si>
  <si>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</si>
  <si>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</si>
  <si>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</si>
  <si>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</si>
  <si>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</si>
  <si>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</si>
  <si>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</si>
  <si>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</si>
  <si>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</si>
  <si>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</si>
  <si>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</si>
  <si>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</si>
  <si>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</si>
  <si>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</si>
  <si>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</si>
  <si>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</si>
  <si>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</si>
  <si>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</si>
  <si>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</si>
  <si>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</si>
  <si>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</si>
  <si>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</si>
  <si>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</si>
  <si>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</si>
  <si>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</si>
  <si>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</si>
  <si>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</si>
  <si>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</si>
  <si>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</si>
  <si>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</si>
  <si>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</si>
  <si>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</si>
  <si>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</si>
  <si>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</si>
  <si>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</si>
  <si>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</si>
  <si>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</si>
  <si>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</si>
  <si>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</si>
  <si>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</si>
  <si>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</si>
  <si>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</si>
  <si>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</si>
  <si>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</si>
  <si>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</si>
  <si>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</si>
  <si>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</si>
  <si>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</si>
  <si>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</si>
  <si>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</si>
  <si>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</si>
  <si>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</si>
  <si>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</si>
  <si>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</si>
  <si>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</si>
  <si>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</si>
  <si>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</si>
  <si>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</si>
  <si>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</si>
  <si>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</si>
  <si>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</si>
  <si>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</si>
  <si>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</si>
  <si>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</si>
  <si>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</si>
  <si>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</si>
  <si>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</si>
  <si>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</si>
  <si>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</si>
  <si>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</si>
  <si>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</si>
  <si>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</si>
  <si>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</si>
  <si>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</si>
  <si>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</si>
  <si>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</si>
  <si>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</si>
  <si>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</si>
  <si>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</si>
  <si>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</si>
  <si>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</si>
  <si>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</si>
  <si>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</si>
  <si>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</si>
  <si>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</si>
  <si>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</si>
  <si>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</si>
  <si>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</si>
  <si>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</si>
  <si>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</si>
  <si>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</si>
  <si>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</si>
  <si>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</si>
  <si>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</si>
  <si>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</si>
  <si>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</si>
  <si>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</si>
  <si>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</si>
  <si>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</si>
  <si>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</si>
  <si>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</si>
  <si>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</si>
  <si>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</si>
  <si>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</si>
  <si>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</si>
  <si>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</si>
  <si>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</si>
  <si>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</si>
  <si>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</si>
  <si>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</si>
  <si>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</si>
  <si>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</si>
  <si>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</si>
  <si>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</si>
  <si>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</si>
  <si>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</si>
  <si>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</si>
  <si>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</si>
  <si>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</si>
  <si>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</si>
  <si>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</si>
  <si>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</si>
  <si>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</si>
  <si>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</si>
  <si>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</si>
  <si>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</si>
  <si>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</si>
  <si>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</si>
  <si>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</si>
  <si>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</si>
  <si>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</si>
  <si>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</si>
  <si>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</si>
  <si>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</si>
  <si>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</si>
  <si>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</si>
  <si>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</si>
  <si>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</si>
  <si>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</si>
  <si>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</si>
  <si>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</si>
  <si>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</si>
  <si>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</si>
  <si>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</si>
  <si>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</si>
  <si>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</si>
  <si>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</si>
  <si>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</si>
  <si>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</si>
  <si>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</si>
  <si>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</si>
  <si>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</si>
  <si>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</si>
  <si>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</si>
  <si>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</si>
  <si>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</si>
  <si>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</si>
  <si>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</si>
  <si>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</si>
  <si>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</si>
  <si>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</si>
  <si>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</si>
  <si>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</si>
  <si>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</si>
  <si>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</si>
  <si>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</si>
  <si>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</si>
  <si>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</si>
  <si>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</si>
  <si>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</si>
  <si>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</si>
  <si>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</si>
  <si>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</si>
  <si>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</si>
  <si>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</si>
  <si>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</si>
  <si>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</si>
  <si>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</si>
  <si>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</si>
  <si>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</si>
  <si>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</si>
  <si>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</si>
  <si>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</si>
  <si>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</si>
  <si>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</si>
  <si>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</si>
  <si>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</si>
  <si>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</si>
  <si>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</si>
  <si>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</si>
  <si>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</si>
  <si>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</si>
  <si>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</si>
  <si>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</si>
  <si>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</si>
  <si>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</si>
  <si>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</si>
  <si>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</si>
  <si>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</si>
  <si>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</si>
  <si>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</si>
  <si>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</si>
  <si>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</si>
  <si>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</si>
  <si>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</si>
  <si>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</si>
  <si>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</si>
  <si>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</si>
  <si>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</si>
  <si>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</si>
  <si>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</si>
  <si>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</si>
  <si>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</si>
  <si>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</si>
  <si>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</si>
  <si>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</si>
  <si>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</si>
  <si>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</si>
  <si>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</si>
  <si>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</si>
  <si>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</si>
  <si>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</si>
  <si>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</si>
  <si>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</si>
  <si>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</si>
  <si>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</si>
  <si>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</si>
  <si>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</si>
  <si>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</si>
  <si>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</si>
  <si>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</si>
  <si>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</si>
  <si>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</si>
  <si>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</si>
  <si>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</si>
  <si>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</si>
  <si>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</si>
  <si>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</si>
  <si>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</si>
  <si>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</si>
  <si>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</si>
  <si>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</si>
  <si>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</si>
  <si>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</si>
  <si>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</si>
  <si>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</si>
  <si>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</si>
  <si>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</si>
  <si>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</si>
  <si>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</si>
  <si>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</si>
  <si>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</si>
  <si>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</si>
  <si>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</si>
  <si>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</si>
  <si>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</si>
  <si>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</si>
  <si>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</si>
  <si>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</si>
  <si>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</si>
  <si>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</si>
  <si>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</si>
  <si>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</si>
  <si>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</si>
  <si>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</si>
  <si>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</si>
  <si>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</si>
  <si>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</si>
  <si>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</si>
  <si>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</si>
  <si>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</si>
  <si>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</si>
  <si>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</si>
  <si>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</si>
  <si>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</si>
  <si>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</si>
  <si>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</si>
  <si>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</si>
  <si>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</si>
  <si>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</si>
  <si>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</si>
  <si>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</si>
  <si>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</si>
  <si>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</si>
  <si>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</si>
  <si>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</si>
  <si>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</si>
  <si>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</si>
  <si>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</si>
  <si>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</si>
  <si>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</si>
  <si>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</si>
  <si>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</si>
  <si>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</si>
  <si>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</si>
  <si>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</si>
  <si>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</si>
  <si>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</si>
  <si>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</si>
  <si>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</si>
  <si>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</si>
  <si>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</si>
  <si>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</si>
  <si>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</si>
  <si>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</si>
  <si>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</si>
  <si>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</si>
  <si>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</si>
  <si>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</si>
  <si>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</si>
  <si>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</si>
  <si>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</si>
  <si>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</si>
  <si>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</si>
  <si>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</si>
  <si>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</si>
  <si>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</si>
  <si>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</si>
  <si>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</si>
  <si>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</si>
  <si>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</si>
  <si>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</si>
  <si>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</si>
  <si>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</si>
  <si>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</si>
  <si>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</si>
  <si>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</si>
  <si>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</si>
  <si>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</si>
  <si>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</si>
  <si>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</si>
  <si>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</si>
  <si>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</si>
  <si>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</si>
  <si>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</si>
  <si>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</si>
  <si>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</si>
  <si>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</si>
  <si>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</si>
  <si>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</si>
  <si>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</si>
  <si>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</si>
  <si>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</si>
  <si>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</si>
  <si>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</si>
  <si>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</si>
  <si>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</si>
  <si>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</si>
  <si>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</si>
  <si>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</si>
  <si>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</si>
  <si>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</si>
  <si>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</si>
  <si>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</si>
  <si>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</si>
  <si>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</si>
  <si>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</si>
  <si>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</si>
  <si>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</si>
  <si>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</si>
  <si>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</si>
  <si>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</si>
  <si>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</si>
  <si>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</si>
  <si>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</si>
  <si>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</si>
  <si>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</si>
  <si>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</si>
  <si>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</si>
  <si>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</si>
  <si>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</si>
  <si>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</si>
  <si>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</si>
  <si>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</si>
  <si>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</si>
  <si>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</si>
  <si>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</si>
  <si>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</si>
  <si>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</si>
  <si>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</si>
  <si>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</si>
  <si>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</si>
  <si>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</si>
  <si>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</si>
  <si>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</si>
  <si>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</si>
  <si>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</si>
  <si>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</si>
  <si>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</si>
  <si>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</si>
  <si>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</si>
  <si>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</si>
  <si>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</si>
  <si>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</si>
  <si>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</si>
  <si>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</si>
  <si>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</si>
  <si>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</si>
  <si>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</si>
  <si>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</si>
  <si>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</si>
  <si>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</si>
  <si>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</si>
  <si>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</si>
  <si>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</si>
  <si>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</si>
  <si>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</si>
  <si>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</si>
  <si>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</si>
  <si>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</si>
  <si>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</si>
  <si>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</si>
  <si>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</si>
  <si>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</si>
  <si>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</si>
  <si>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</si>
  <si>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</si>
  <si>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</si>
  <si>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</si>
  <si>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</si>
  <si>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</si>
  <si>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</si>
  <si>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</si>
  <si>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</si>
  <si>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</si>
  <si>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</si>
  <si>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</si>
  <si>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</si>
  <si>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</si>
  <si>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</si>
  <si>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</si>
  <si>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</si>
  <si>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</si>
  <si>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</si>
  <si>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</si>
  <si>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</si>
  <si>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</si>
  <si>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</si>
  <si>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</si>
  <si>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</si>
  <si>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</si>
  <si>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</si>
  <si>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</si>
  <si>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</si>
  <si>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</si>
  <si>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</si>
  <si>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</si>
  <si>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</si>
  <si>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</si>
  <si>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</si>
  <si>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</si>
  <si>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</si>
  <si>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</si>
  <si>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</si>
  <si>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</si>
  <si>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</si>
  <si>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</si>
  <si>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</si>
  <si>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</si>
  <si>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</si>
  <si>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</si>
  <si>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</si>
  <si>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</si>
  <si>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</si>
  <si>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</si>
  <si>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</si>
  <si>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</si>
  <si>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</si>
  <si>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</si>
  <si>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</si>
  <si>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</si>
  <si>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</si>
  <si>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</si>
  <si>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</si>
  <si>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</si>
  <si>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</si>
  <si>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</si>
  <si>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</si>
  <si>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</si>
  <si>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</si>
  <si>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</si>
  <si>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</si>
  <si>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</si>
  <si>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</si>
  <si>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</si>
  <si>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</si>
  <si>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</si>
  <si>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</si>
  <si>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</si>
  <si>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</si>
  <si>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</si>
  <si>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</si>
  <si>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</si>
  <si>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</si>
  <si>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</si>
  <si>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</si>
  <si>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</si>
  <si>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</si>
  <si>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</si>
  <si>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</si>
  <si>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</si>
  <si>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</si>
  <si>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</si>
  <si>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</si>
  <si>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</si>
  <si>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</si>
  <si>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</si>
  <si>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</si>
  <si>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</si>
  <si>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</si>
  <si>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</si>
  <si>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</si>
  <si>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</si>
  <si>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</si>
  <si>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</si>
  <si>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</si>
  <si>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</si>
  <si>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</si>
  <si>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</si>
  <si>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</si>
  <si>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</si>
  <si>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</si>
  <si>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</si>
  <si>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</si>
  <si>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</si>
  <si>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</si>
  <si>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</si>
  <si>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</si>
  <si>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</si>
  <si>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</si>
  <si>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</si>
  <si>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</si>
  <si>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</si>
  <si>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</si>
  <si>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</si>
  <si>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</si>
  <si>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</si>
  <si>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</si>
  <si>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</si>
  <si>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</si>
  <si>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</si>
  <si>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</si>
  <si>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</si>
  <si>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</si>
  <si>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</si>
  <si>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</si>
  <si>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</si>
  <si>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</si>
  <si>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</si>
  <si>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</si>
  <si>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</si>
  <si>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</si>
  <si>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</si>
  <si>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</si>
  <si>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</si>
  <si>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</si>
  <si>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</si>
  <si>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</si>
  <si>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</si>
  <si>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</si>
  <si>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</si>
  <si>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</si>
  <si>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</si>
  <si>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</si>
  <si>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</si>
  <si>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</si>
  <si>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</si>
  <si>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</si>
  <si>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</si>
  <si>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</si>
  <si>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</si>
  <si>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</si>
  <si>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</si>
  <si>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</si>
  <si>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</si>
  <si>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</si>
  <si>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</si>
  <si>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</si>
  <si>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</si>
  <si>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</si>
  <si>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</si>
  <si>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</si>
  <si>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</si>
  <si>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</si>
  <si>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</si>
  <si>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</si>
  <si>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</si>
  <si>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</si>
  <si>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</si>
  <si>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</si>
  <si>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</si>
  <si>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</si>
  <si>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</si>
  <si>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</si>
  <si>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</si>
  <si>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</si>
  <si>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</si>
  <si>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</si>
  <si>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</si>
  <si>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</si>
  <si>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</si>
  <si>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</si>
  <si>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</si>
  <si>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</si>
  <si>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</si>
  <si>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</si>
  <si>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</si>
  <si>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</si>
  <si>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</si>
  <si>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</si>
  <si>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</si>
  <si>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</si>
  <si>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</si>
  <si>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</si>
  <si>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</si>
  <si>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</si>
  <si>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</si>
  <si>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</si>
  <si>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</si>
  <si>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</si>
  <si>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</si>
  <si>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</si>
  <si>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</si>
  <si>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</si>
  <si>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</si>
  <si>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</si>
  <si>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</si>
  <si>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</si>
  <si>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</si>
  <si>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</si>
  <si>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</si>
  <si>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</si>
  <si>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</si>
  <si>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</si>
  <si>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</si>
  <si>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</si>
  <si>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</si>
  <si>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</si>
  <si>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</si>
  <si>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</si>
  <si>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</si>
  <si>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</si>
  <si>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</si>
  <si>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</si>
  <si>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</si>
  <si>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</si>
  <si>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</si>
  <si>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</si>
  <si>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</si>
  <si>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</si>
  <si>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</si>
  <si>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</si>
  <si>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</si>
  <si>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</si>
  <si>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</si>
  <si>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</si>
  <si>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</si>
  <si>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</si>
  <si>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</si>
  <si>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</si>
  <si>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</si>
  <si>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</si>
  <si>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</si>
  <si>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</si>
  <si>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</si>
  <si>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</si>
  <si>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</si>
  <si>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</si>
  <si>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</si>
  <si>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</si>
  <si>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</si>
  <si>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</si>
  <si>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</si>
  <si>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</si>
  <si>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</si>
  <si>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</si>
  <si>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</si>
  <si>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</si>
  <si>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</si>
  <si>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</si>
  <si>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</si>
  <si>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</si>
  <si>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</si>
  <si>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</si>
  <si>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</si>
  <si>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</si>
  <si>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</si>
  <si>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</si>
  <si>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</si>
  <si>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</si>
  <si>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</si>
  <si>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</si>
  <si>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</si>
  <si>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</si>
  <si>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</si>
  <si>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</si>
  <si>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</si>
  <si>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</si>
  <si>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</si>
  <si>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</si>
  <si>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</si>
  <si>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</si>
  <si>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</si>
  <si>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</si>
  <si>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</si>
  <si>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</si>
  <si>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</si>
  <si>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</si>
  <si>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</si>
  <si>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</si>
  <si>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</si>
  <si>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</si>
  <si>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</si>
  <si>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</si>
  <si>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</si>
  <si>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</si>
  <si>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</si>
  <si>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</si>
  <si>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</si>
  <si>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</si>
  <si>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</si>
  <si>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</si>
  <si>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</si>
  <si>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</si>
  <si>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</si>
  <si>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</si>
  <si>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</si>
  <si>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</si>
  <si>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</si>
  <si>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</si>
  <si>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</si>
  <si>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</si>
  <si>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</si>
  <si>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</si>
  <si>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</si>
  <si>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</si>
  <si>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</si>
  <si>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</si>
  <si>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</si>
  <si>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</si>
  <si>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</si>
  <si>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</si>
  <si>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</si>
  <si>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</si>
  <si>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</si>
  <si>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</si>
  <si>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</si>
  <si>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</si>
  <si>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</si>
  <si>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</si>
  <si>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</si>
  <si>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</si>
  <si>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</si>
  <si>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</si>
  <si>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</si>
  <si>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</si>
  <si>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</si>
  <si>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</si>
  <si>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</si>
  <si>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</si>
  <si>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</si>
  <si>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</si>
  <si>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</si>
  <si>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</si>
  <si>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</si>
  <si>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</si>
  <si>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</si>
  <si>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</si>
  <si>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</si>
  <si>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</si>
  <si>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</si>
  <si>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</si>
  <si>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</si>
  <si>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</si>
  <si>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</si>
  <si>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</si>
  <si>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</si>
  <si>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</si>
  <si>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</si>
  <si>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</si>
  <si>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</si>
  <si>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</si>
  <si>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</si>
  <si>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</si>
  <si>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</si>
  <si>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</si>
  <si>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</si>
  <si>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</si>
  <si>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</si>
  <si>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</si>
  <si>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</si>
  <si>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</si>
  <si>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</si>
  <si>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</si>
  <si>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</si>
  <si>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</si>
  <si>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</si>
  <si>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</si>
  <si>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</si>
  <si>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</si>
  <si>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</si>
  <si>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</si>
  <si>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</si>
  <si>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</si>
  <si>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</si>
  <si>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</si>
  <si>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</si>
  <si>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</si>
  <si>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</si>
  <si>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</si>
  <si>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</si>
  <si>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</si>
  <si>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</si>
  <si>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</si>
  <si>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</si>
  <si>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</si>
  <si>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</si>
  <si>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</si>
  <si>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</si>
  <si>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</si>
  <si>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</si>
  <si>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</si>
  <si>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</si>
  <si>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</si>
  <si>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</si>
  <si>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</si>
  <si>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</si>
  <si>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</si>
  <si>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</si>
  <si>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</si>
  <si>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</si>
  <si>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</si>
  <si>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</si>
  <si>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</si>
  <si>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</si>
  <si>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</si>
  <si>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</si>
  <si>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</si>
  <si>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</si>
  <si>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</si>
  <si>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</si>
  <si>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</si>
  <si>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</si>
  <si>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</si>
  <si>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</si>
  <si>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</si>
  <si>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</si>
  <si>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</si>
  <si>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</si>
  <si>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</si>
  <si>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</si>
  <si>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</si>
  <si>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</si>
  <si>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</si>
  <si>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</si>
  <si>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</si>
  <si>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</si>
  <si>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</si>
  <si>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</si>
  <si>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</si>
  <si>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</si>
  <si>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</si>
  <si>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</si>
  <si>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</si>
  <si>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</si>
  <si>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</si>
  <si>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</si>
  <si>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</si>
  <si>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</si>
  <si>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</si>
  <si>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</si>
  <si>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</si>
  <si>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</si>
  <si>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</si>
  <si>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</si>
  <si>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</si>
  <si>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</si>
  <si>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</si>
  <si>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</si>
  <si>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</si>
  <si>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</si>
  <si>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</si>
  <si>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</si>
  <si>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</si>
  <si>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</si>
  <si>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</si>
  <si>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</si>
  <si>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</si>
  <si>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</si>
  <si>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</si>
  <si>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</si>
  <si>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</si>
  <si>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</si>
  <si>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</si>
  <si>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</si>
  <si>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</si>
  <si>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</si>
  <si>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</si>
  <si>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</si>
  <si>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</si>
  <si>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</si>
  <si>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</si>
  <si>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</si>
  <si>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</si>
  <si>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</si>
  <si>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</si>
  <si>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</si>
  <si>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</si>
  <si>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</si>
  <si>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</si>
  <si>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</si>
  <si>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</si>
  <si>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</si>
  <si>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</si>
  <si>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</si>
  <si>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</si>
  <si>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</si>
  <si>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</si>
  <si>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</si>
  <si>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</si>
  <si>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</si>
  <si>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</si>
  <si>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</si>
  <si>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</si>
  <si>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</si>
  <si>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</si>
  <si>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</si>
  <si>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</si>
  <si>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</si>
  <si>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</si>
  <si>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</si>
  <si>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</si>
  <si>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</si>
  <si>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</si>
  <si>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</si>
  <si>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</si>
  <si>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</si>
  <si>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</si>
  <si>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</si>
  <si>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</si>
  <si>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</si>
  <si>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</si>
  <si>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</si>
  <si>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</si>
  <si>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</si>
  <si>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</si>
  <si>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</si>
  <si>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</si>
  <si>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</si>
  <si>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</si>
  <si>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</si>
  <si>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</si>
  <si>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</si>
  <si>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</si>
  <si>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</si>
  <si>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</si>
  <si>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</si>
  <si>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</si>
  <si>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</si>
  <si>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</si>
  <si>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</si>
  <si>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</si>
  <si>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</si>
  <si>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</si>
  <si>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</si>
  <si>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</si>
  <si>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</si>
  <si>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</si>
  <si>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</si>
  <si>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</si>
  <si>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</si>
  <si>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</si>
  <si>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</si>
  <si>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</si>
  <si>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</si>
  <si>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</si>
  <si>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</si>
  <si>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</si>
  <si>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</si>
  <si>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</si>
  <si>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</si>
  <si>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</si>
  <si>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</si>
  <si>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</si>
  <si>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</si>
  <si>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</si>
  <si>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</si>
  <si>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</si>
  <si>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</si>
  <si>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</si>
  <si>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</si>
  <si>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</si>
  <si>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</si>
  <si>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</si>
  <si>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</si>
  <si>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</si>
  <si>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</si>
  <si>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</si>
  <si>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</si>
  <si>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</si>
  <si>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</si>
  <si>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</si>
  <si>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</si>
  <si>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</si>
  <si>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</si>
  <si>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</si>
  <si>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</si>
  <si>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</si>
  <si>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</si>
  <si>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</si>
  <si>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</si>
  <si>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</si>
  <si>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</si>
  <si>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</si>
  <si>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</si>
  <si>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</si>
  <si>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</si>
  <si>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</si>
  <si>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</si>
  <si>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</si>
  <si>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</si>
  <si>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</si>
  <si>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</si>
  <si>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</si>
  <si>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</si>
  <si>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</si>
  <si>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</si>
  <si>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</si>
  <si>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</si>
  <si>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</si>
  <si>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</si>
  <si>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</si>
  <si>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</si>
  <si>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</si>
  <si>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</si>
  <si>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</si>
  <si>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</si>
  <si>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</si>
  <si>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</si>
  <si>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</si>
  <si>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</si>
  <si>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</si>
  <si>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</si>
  <si>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</si>
  <si>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</si>
  <si>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</si>
  <si>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</si>
  <si>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</si>
  <si>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</si>
  <si>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</si>
  <si>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</si>
  <si>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</si>
  <si>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</si>
  <si>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</si>
  <si>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</si>
  <si>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</si>
  <si>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</si>
  <si>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</si>
  <si>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</si>
  <si>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</si>
  <si>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</si>
  <si>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</si>
  <si>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</si>
  <si>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</si>
  <si>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</si>
  <si>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</si>
  <si>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</si>
  <si>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</si>
  <si>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</si>
  <si>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</si>
  <si>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</si>
  <si>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</si>
  <si>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</si>
  <si>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</si>
  <si>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</si>
  <si>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</si>
  <si>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</si>
  <si>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</si>
  <si>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</si>
  <si>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</si>
  <si>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</si>
  <si>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</si>
  <si>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</si>
  <si>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</si>
  <si>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</si>
  <si>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</si>
  <si>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</si>
  <si>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</si>
  <si>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</si>
  <si>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</si>
  <si>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</si>
  <si>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</si>
  <si>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</si>
  <si>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</si>
  <si>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</si>
  <si>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</si>
  <si>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</si>
  <si>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</si>
  <si>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</si>
  <si>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</si>
  <si>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</si>
  <si>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</si>
  <si>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</si>
  <si>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</si>
  <si>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</si>
  <si>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</si>
  <si>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</si>
  <si>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</si>
  <si>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</si>
  <si>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</si>
  <si>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</si>
  <si>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</si>
  <si>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</si>
  <si>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</si>
  <si>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</si>
  <si>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</si>
  <si>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</si>
  <si>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</si>
  <si>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</si>
  <si>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</si>
  <si>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</si>
  <si>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</si>
  <si>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</si>
  <si>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</si>
  <si>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</si>
  <si>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</si>
  <si>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</si>
  <si>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</si>
  <si>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</si>
  <si>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</si>
  <si>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</si>
  <si>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</si>
  <si>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</si>
  <si>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</si>
  <si>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</si>
  <si>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</si>
  <si>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</si>
  <si>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</si>
  <si>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</si>
  <si>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</si>
  <si>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</si>
  <si>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</si>
  <si>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</si>
  <si>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</si>
  <si>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</si>
  <si>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</si>
  <si>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</si>
  <si>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</si>
  <si>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</si>
  <si>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</si>
  <si>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</si>
  <si>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</si>
  <si>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</si>
  <si>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</si>
  <si>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</si>
  <si>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</si>
  <si>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</si>
  <si>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</si>
  <si>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</si>
  <si>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</si>
  <si>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</si>
  <si>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</si>
  <si>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</si>
  <si>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</si>
  <si>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</si>
  <si>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</si>
  <si>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</si>
  <si>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</si>
  <si>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</si>
  <si>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</si>
  <si>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</si>
  <si>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</si>
  <si>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</si>
  <si>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</si>
  <si>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</si>
  <si>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</si>
  <si>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</si>
  <si>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</si>
  <si>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</si>
  <si>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</si>
  <si>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</si>
  <si>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</si>
  <si>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</si>
  <si>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</si>
  <si>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</si>
  <si>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</si>
  <si>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</si>
  <si>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</si>
  <si>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</si>
  <si>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</si>
  <si>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</si>
  <si>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</si>
  <si>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</si>
  <si>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</si>
  <si>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</si>
  <si>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</si>
  <si>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</si>
  <si>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</si>
  <si>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</si>
  <si>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</si>
  <si>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</si>
  <si>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</si>
  <si>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</si>
  <si>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</si>
  <si>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</si>
  <si>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</si>
  <si>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</si>
  <si>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</si>
  <si>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</si>
  <si>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</si>
  <si>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</si>
  <si>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</si>
  <si>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</si>
  <si>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</si>
  <si>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</si>
  <si>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</si>
  <si>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</si>
  <si>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</si>
  <si>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</si>
  <si>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</si>
  <si>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</si>
  <si>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</si>
  <si>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</si>
  <si>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</si>
  <si>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</si>
  <si>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</si>
  <si>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</si>
  <si>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</si>
  <si>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</si>
  <si>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</si>
  <si>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</si>
  <si>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</si>
  <si>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</si>
  <si>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</si>
  <si>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</si>
  <si>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</si>
  <si>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</si>
  <si>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</si>
  <si>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</si>
  <si>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</si>
  <si>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</si>
  <si>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</si>
  <si>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</si>
  <si>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</si>
  <si>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</si>
  <si>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</si>
  <si>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</si>
  <si>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</si>
  <si>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</si>
  <si>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</si>
  <si>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</si>
  <si>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</si>
  <si>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</si>
  <si>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</si>
  <si>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</si>
  <si>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</si>
  <si>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</si>
  <si>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</si>
  <si>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</si>
  <si>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</si>
  <si>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</si>
  <si>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</si>
  <si>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</si>
  <si>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</si>
  <si>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</si>
  <si>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</si>
  <si>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</si>
  <si>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</si>
  <si>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</si>
  <si>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</si>
  <si>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</si>
  <si>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</si>
  <si>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</si>
  <si>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</si>
  <si>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</si>
  <si>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</si>
  <si>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</si>
  <si>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</si>
  <si>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</si>
  <si>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</si>
  <si>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</si>
  <si>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</si>
  <si>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</si>
  <si>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</si>
  <si>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</si>
  <si>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</si>
  <si>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</si>
  <si>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</si>
  <si>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</si>
  <si>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</si>
  <si>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</si>
  <si>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</si>
  <si>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</si>
  <si>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</si>
  <si>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</si>
  <si>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</si>
  <si>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</si>
  <si>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</si>
  <si>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</si>
  <si>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</si>
  <si>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</si>
  <si>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</si>
  <si>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</si>
  <si>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</si>
  <si>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</si>
  <si>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</si>
  <si>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</si>
  <si>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</si>
  <si>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</si>
  <si>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</si>
  <si>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</si>
  <si>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</si>
  <si>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</si>
  <si>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</si>
  <si>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</si>
  <si>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</si>
  <si>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</si>
  <si>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</si>
  <si>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</si>
  <si>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</si>
  <si>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</si>
  <si>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</si>
  <si>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</si>
  <si>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</si>
  <si>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</si>
  <si>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</si>
  <si>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</si>
  <si>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</si>
  <si>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</si>
  <si>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</si>
  <si>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</si>
  <si>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</si>
  <si>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</si>
  <si>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</si>
  <si>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</si>
  <si>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</si>
  <si>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</si>
  <si>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</si>
  <si>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</si>
  <si>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</si>
  <si>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</si>
  <si>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</si>
  <si>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</si>
  <si>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</si>
  <si>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</si>
  <si>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</si>
  <si>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</si>
  <si>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</si>
  <si>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</si>
  <si>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</si>
  <si>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</si>
  <si>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</si>
  <si>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</si>
  <si>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</si>
  <si>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</si>
  <si>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</si>
  <si>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</si>
  <si>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</si>
  <si>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</si>
  <si>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</si>
  <si>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</si>
  <si>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</si>
  <si>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</si>
  <si>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</si>
  <si>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</si>
  <si>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</si>
  <si>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</si>
  <si>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</si>
  <si>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</si>
  <si>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</si>
  <si>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</si>
  <si>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</si>
  <si>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</si>
  <si>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</si>
  <si>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</si>
  <si>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</si>
  <si>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</si>
  <si>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</si>
  <si>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</si>
  <si>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</si>
  <si>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</si>
  <si>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</si>
  <si>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</si>
  <si>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</si>
  <si>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</si>
  <si>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</si>
  <si>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</si>
  <si>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</si>
  <si>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</si>
  <si>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</si>
  <si>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</si>
  <si>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</si>
  <si>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</si>
  <si>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</si>
  <si>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</si>
  <si>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</si>
  <si>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</si>
  <si>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</si>
  <si>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</si>
  <si>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</si>
  <si>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</si>
  <si>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</si>
  <si>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</si>
  <si>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</si>
  <si>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</si>
  <si>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</si>
  <si>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</si>
  <si>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</si>
  <si>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</si>
  <si>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</si>
  <si>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</si>
  <si>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</si>
  <si>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</si>
  <si>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</si>
  <si>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</si>
  <si>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</si>
  <si>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</si>
  <si>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</si>
  <si>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</si>
  <si>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</si>
  <si>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</si>
  <si>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</si>
  <si>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</si>
  <si>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</si>
  <si>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</si>
  <si>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</si>
  <si>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</si>
  <si>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</si>
  <si>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</si>
  <si>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</si>
  <si>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</si>
  <si>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</si>
  <si>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</si>
  <si>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</si>
  <si>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</si>
  <si>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</si>
  <si>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</si>
  <si>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</si>
  <si>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</si>
  <si>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</si>
  <si>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</si>
  <si>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</si>
  <si>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</si>
  <si>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</si>
  <si>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</si>
  <si>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</si>
  <si>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</si>
  <si>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</si>
  <si>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</si>
  <si>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</si>
  <si>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</si>
  <si>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</si>
  <si>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</si>
  <si>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</si>
  <si>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</si>
  <si>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</si>
  <si>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</si>
  <si>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</si>
  <si>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</si>
  <si>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</si>
  <si>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</si>
  <si>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</si>
  <si>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</si>
  <si>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</si>
  <si>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</si>
  <si>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</si>
  <si>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</si>
  <si>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</si>
  <si>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</si>
  <si>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</si>
  <si>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</si>
  <si>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</si>
  <si>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</si>
  <si>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</si>
  <si>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</si>
  <si>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</si>
  <si>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</si>
  <si>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</si>
  <si>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</si>
  <si>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</si>
  <si>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</si>
  <si>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</si>
  <si>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</si>
  <si>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</si>
  <si>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</si>
  <si>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</si>
  <si>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</si>
  <si>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</si>
  <si>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</si>
  <si>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</si>
  <si>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</si>
  <si>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</si>
  <si>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</si>
  <si>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</si>
  <si>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</si>
  <si>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</si>
  <si>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</si>
  <si>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</si>
  <si>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</si>
  <si>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</si>
  <si>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</si>
  <si>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</si>
  <si>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</si>
  <si>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</si>
  <si>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</si>
  <si>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</si>
  <si>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</si>
  <si>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</si>
  <si>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</si>
  <si>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</si>
  <si>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</si>
  <si>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</si>
  <si>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</si>
  <si>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</si>
  <si>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</si>
  <si>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</si>
  <si>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</si>
  <si>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</si>
  <si>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</si>
  <si>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</si>
  <si>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</si>
  <si>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</si>
  <si>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</si>
  <si>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</si>
  <si>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</si>
  <si>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</si>
  <si>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</si>
  <si>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</si>
  <si>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</si>
  <si>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</si>
  <si>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</si>
  <si>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</si>
  <si>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</si>
  <si>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</si>
  <si>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</si>
  <si>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</si>
  <si>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</si>
  <si>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</si>
  <si>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</si>
  <si>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</si>
  <si>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</si>
  <si>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</si>
  <si>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</si>
  <si>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</si>
  <si>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</si>
  <si>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</si>
  <si>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</si>
  <si>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</si>
  <si>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</si>
  <si>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</si>
  <si>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</si>
  <si>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</si>
  <si>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</si>
  <si>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</si>
  <si>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</si>
  <si>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</si>
  <si>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</si>
  <si>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</si>
  <si>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</si>
  <si>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</si>
  <si>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</si>
  <si>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</si>
  <si>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</si>
  <si>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</si>
  <si>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</si>
  <si>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</si>
  <si>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</si>
  <si>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</si>
  <si>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</si>
  <si>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</si>
  <si>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</si>
  <si>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</si>
  <si>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</si>
  <si>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</si>
  <si>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</si>
  <si>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</si>
  <si>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</si>
  <si>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</si>
  <si>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</si>
  <si>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</si>
  <si>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</si>
  <si>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</si>
  <si>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</si>
  <si>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</si>
  <si>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</si>
  <si>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</si>
  <si>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</si>
  <si>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</si>
  <si>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</si>
  <si>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</si>
  <si>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</si>
  <si>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</si>
  <si>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</si>
  <si>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</si>
  <si>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</si>
  <si>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</si>
  <si>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</si>
  <si>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</si>
  <si>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</si>
  <si>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</si>
  <si>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</si>
  <si>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</si>
  <si>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</si>
  <si>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</si>
  <si>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</si>
  <si>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</si>
  <si>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</si>
  <si>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</si>
  <si>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</si>
  <si>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</si>
  <si>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</si>
  <si>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</si>
  <si>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</si>
  <si>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</si>
  <si>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</si>
  <si>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</si>
  <si>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</si>
  <si>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</si>
  <si>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</si>
  <si>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</si>
  <si>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</si>
  <si>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</si>
  <si>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</si>
  <si>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</si>
  <si>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</si>
  <si>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</si>
  <si>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</si>
  <si>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</si>
  <si>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</si>
  <si>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</si>
  <si>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</si>
  <si>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</si>
  <si>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</si>
  <si>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</si>
  <si>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</si>
  <si>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</si>
  <si>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</si>
  <si>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</si>
  <si>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</si>
  <si>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</si>
  <si>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</si>
  <si>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</si>
  <si>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</si>
  <si>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</si>
  <si>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</si>
  <si>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</si>
  <si>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</si>
  <si>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</si>
  <si>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</si>
  <si>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</si>
  <si>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</si>
  <si>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</si>
  <si>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</si>
  <si>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</si>
  <si>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</si>
  <si>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</si>
  <si>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</si>
  <si>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</si>
  <si>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</si>
  <si>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</si>
  <si>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</si>
  <si>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</si>
  <si>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</si>
  <si>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</si>
  <si>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</si>
  <si>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</si>
  <si>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</si>
  <si>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</si>
  <si>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</si>
  <si>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</si>
  <si>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</si>
  <si>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</si>
  <si>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</si>
  <si>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</si>
  <si>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</si>
  <si>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</si>
  <si>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</si>
  <si>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</si>
  <si>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</si>
  <si>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</si>
  <si>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</si>
  <si>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</si>
  <si>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</si>
  <si>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</si>
  <si>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</si>
  <si>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</si>
  <si>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</si>
  <si>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</si>
  <si>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</si>
  <si>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</si>
  <si>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</si>
  <si>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</si>
  <si>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</si>
  <si>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</si>
  <si>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</si>
  <si>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</si>
  <si>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</si>
  <si>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</si>
  <si>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</si>
  <si>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</si>
  <si>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</si>
  <si>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</si>
  <si>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</si>
  <si>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</si>
  <si>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</si>
  <si>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</si>
  <si>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</si>
  <si>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</si>
  <si>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</si>
  <si>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</si>
  <si>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</si>
  <si>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</si>
  <si>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</si>
  <si>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</si>
  <si>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</si>
  <si>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</si>
  <si>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</si>
  <si>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</si>
  <si>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</si>
  <si>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</si>
  <si>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</si>
  <si>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</si>
  <si>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</si>
  <si>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</si>
  <si>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</si>
  <si>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</si>
  <si>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</si>
  <si>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</si>
  <si>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</si>
  <si>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</si>
  <si>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</si>
  <si>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</si>
  <si>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</si>
  <si>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</si>
  <si>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</si>
  <si>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</si>
  <si>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</si>
  <si>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</si>
  <si>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</si>
  <si>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</si>
  <si>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</si>
  <si>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</si>
  <si>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</si>
  <si>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</si>
  <si>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</si>
  <si>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</si>
  <si>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</si>
  <si>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</si>
  <si>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</si>
  <si>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</si>
  <si>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</si>
  <si>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</si>
  <si>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</si>
  <si>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</si>
  <si>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</si>
  <si>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</si>
  <si>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</si>
  <si>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</si>
  <si>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</si>
  <si>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</si>
  <si>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</si>
  <si>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</si>
  <si>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</si>
  <si>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</si>
  <si>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</si>
  <si>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</si>
  <si>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</si>
  <si>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</si>
  <si>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</si>
  <si>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</si>
  <si>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</si>
  <si>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</si>
  <si>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</si>
  <si>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</si>
  <si>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</si>
  <si>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</si>
  <si>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</si>
  <si>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</si>
  <si>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</si>
  <si>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</si>
  <si>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</si>
  <si>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</si>
  <si>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</si>
  <si>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</si>
  <si>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</si>
  <si>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</si>
  <si>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</si>
  <si>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</si>
  <si>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</si>
  <si>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</si>
  <si>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</si>
  <si>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</si>
  <si>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</si>
  <si>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</si>
  <si>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</si>
  <si>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</si>
  <si>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</si>
  <si>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</si>
  <si>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</si>
  <si>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</si>
  <si>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</si>
  <si>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</si>
  <si>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</si>
  <si>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</si>
  <si>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</si>
  <si>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</si>
  <si>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</si>
  <si>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</si>
  <si>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</si>
  <si>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</si>
  <si>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</si>
  <si>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</si>
  <si>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</si>
  <si>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</si>
  <si>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</si>
  <si>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</si>
  <si>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</si>
  <si>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</si>
  <si>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</si>
  <si>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</si>
  <si>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</si>
  <si>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</si>
  <si>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</si>
  <si>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</si>
  <si>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</si>
  <si>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</si>
  <si>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</si>
  <si>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</si>
  <si>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</si>
  <si>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</si>
  <si>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</si>
  <si>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</si>
  <si>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</si>
  <si>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</si>
  <si>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</si>
  <si>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</si>
  <si>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</si>
  <si>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</si>
  <si>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</si>
  <si>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</si>
  <si>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</si>
  <si>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</si>
  <si>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</si>
  <si>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</si>
  <si>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</si>
  <si>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</si>
  <si>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</si>
  <si>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</si>
  <si>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</si>
  <si>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</si>
  <si>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</si>
  <si>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</si>
  <si>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</si>
  <si>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</si>
  <si>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</si>
  <si>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</si>
  <si>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</si>
  <si>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</si>
  <si>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</si>
  <si>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</si>
  <si>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</si>
  <si>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</si>
  <si>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</si>
  <si>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</si>
  <si>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</si>
  <si>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</si>
  <si>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</si>
  <si>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</si>
  <si>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</si>
  <si>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</si>
  <si>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</si>
  <si>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</si>
  <si>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</si>
  <si>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</si>
  <si>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</si>
  <si>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</si>
  <si>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</si>
  <si>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</si>
  <si>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</si>
  <si>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</si>
  <si>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</si>
  <si>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</si>
  <si>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</si>
  <si>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</si>
  <si>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</si>
  <si>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</si>
  <si>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</si>
  <si>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</si>
  <si>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</si>
  <si>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</si>
  <si>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</si>
  <si>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</si>
  <si>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</si>
  <si>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</si>
  <si>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</si>
  <si>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</si>
  <si>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</si>
  <si>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</si>
  <si>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</si>
  <si>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</si>
  <si>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</si>
  <si>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</si>
  <si>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</si>
  <si>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</si>
  <si>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</si>
  <si>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</si>
  <si>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</si>
  <si>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</si>
  <si>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</si>
  <si>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</si>
  <si>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</si>
  <si>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</si>
  <si>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</si>
  <si>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</si>
  <si>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</si>
  <si>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</si>
  <si>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</si>
  <si>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</si>
  <si>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</si>
  <si>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</si>
  <si>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</si>
  <si>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</si>
  <si>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</si>
  <si>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</si>
  <si>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</si>
  <si>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</si>
  <si>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</si>
  <si>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</si>
  <si>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</si>
  <si>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</si>
  <si>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</si>
  <si>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</si>
  <si>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</si>
  <si>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</si>
  <si>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</si>
  <si>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</si>
  <si>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</si>
  <si>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</si>
  <si>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</si>
  <si>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</si>
  <si>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</si>
  <si>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</si>
  <si>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</si>
  <si>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</si>
  <si>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</si>
  <si>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</si>
  <si>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</si>
  <si>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</si>
  <si>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</si>
  <si>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</si>
  <si>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</si>
  <si>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</si>
  <si>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</si>
  <si>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</si>
  <si>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</si>
  <si>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</si>
  <si>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</si>
  <si>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</si>
  <si>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</si>
  <si>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</si>
  <si>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</si>
  <si>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</si>
  <si>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</si>
  <si>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</si>
  <si>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</si>
  <si>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</si>
  <si>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</si>
  <si>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</si>
  <si>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</si>
  <si>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</si>
  <si>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</si>
  <si>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</si>
  <si>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</si>
  <si>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</si>
  <si>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</si>
  <si>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</si>
  <si>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</si>
  <si>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</si>
  <si>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</si>
  <si>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</si>
  <si>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</si>
  <si>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</si>
  <si>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</si>
  <si>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</si>
  <si>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</si>
  <si>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</si>
  <si>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</si>
  <si>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</si>
  <si>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</si>
  <si>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</si>
  <si>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</si>
  <si>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</si>
  <si>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</si>
  <si>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</si>
  <si>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</si>
  <si>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</si>
  <si>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</si>
  <si>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</si>
  <si>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</si>
  <si>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</si>
  <si>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</si>
  <si>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</si>
  <si>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</si>
  <si>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</si>
  <si>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</si>
  <si>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</si>
  <si>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</si>
  <si>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</si>
  <si>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</si>
  <si>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</si>
  <si>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</si>
  <si>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</si>
  <si>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</si>
  <si>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</si>
  <si>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</si>
  <si>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</si>
  <si>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</si>
  <si>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</si>
  <si>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</si>
  <si>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</si>
  <si>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</si>
  <si>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</si>
  <si>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</si>
  <si>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</si>
  <si>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</si>
  <si>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</si>
  <si>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</si>
  <si>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</si>
  <si>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</si>
  <si>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</si>
  <si>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</si>
  <si>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</si>
  <si>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</si>
  <si>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</si>
  <si>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</si>
  <si>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</si>
  <si>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</si>
  <si>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</si>
  <si>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</si>
  <si>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</si>
  <si>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</si>
  <si>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</si>
  <si>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</si>
  <si>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</si>
  <si>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</si>
  <si>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</si>
  <si>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</si>
  <si>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</si>
  <si>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</si>
  <si>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</si>
  <si>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</si>
  <si>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</si>
  <si>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</si>
  <si>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</si>
  <si>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</si>
  <si>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</si>
  <si>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</si>
  <si>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</si>
  <si>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</si>
  <si>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</si>
  <si>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</si>
  <si>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</si>
  <si>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</si>
  <si>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</si>
  <si>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</si>
  <si>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</si>
  <si>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</si>
  <si>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</si>
  <si>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</si>
  <si>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</si>
  <si>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</si>
  <si>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</si>
  <si>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</si>
  <si>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</si>
  <si>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</si>
  <si>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</si>
  <si>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</si>
  <si>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</si>
  <si>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</si>
  <si>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</si>
  <si>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</si>
  <si>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</si>
  <si>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</si>
  <si>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</si>
  <si>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</si>
  <si>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</si>
  <si>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</si>
  <si>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</si>
  <si>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</si>
  <si>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</si>
  <si>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</si>
  <si>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</si>
  <si>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</si>
  <si>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</si>
  <si>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</si>
  <si>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</si>
  <si>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</si>
  <si>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</si>
  <si>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</si>
  <si>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</si>
  <si>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</si>
  <si>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</si>
  <si>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</si>
  <si>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</si>
  <si>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</si>
  <si>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</si>
  <si>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</si>
  <si>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</si>
  <si>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</si>
  <si>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</si>
  <si>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</si>
  <si>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</si>
  <si>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</si>
  <si>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</si>
  <si>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</si>
  <si>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</si>
  <si>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</si>
  <si>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</si>
  <si>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</si>
  <si>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</si>
  <si>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</si>
  <si>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</si>
  <si>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</si>
  <si>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</si>
  <si>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</si>
  <si>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</si>
  <si>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</si>
  <si>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</si>
  <si>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</si>
  <si>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</si>
  <si>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</si>
  <si>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</si>
  <si>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</si>
  <si>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</si>
  <si>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</si>
  <si>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</si>
  <si>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</si>
  <si>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</si>
  <si>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</si>
  <si>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</si>
  <si>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</si>
  <si>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</si>
  <si>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</si>
  <si>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</si>
  <si>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</si>
  <si>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</si>
  <si>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</si>
  <si>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</si>
  <si>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</si>
  <si>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</si>
  <si>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</si>
  <si>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</si>
  <si>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</si>
  <si>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</si>
  <si>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</si>
  <si>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</si>
  <si>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</si>
  <si>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</si>
  <si>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</si>
  <si>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</si>
  <si>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</si>
  <si>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</si>
  <si>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</si>
  <si>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</si>
  <si>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</si>
  <si>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</si>
  <si>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</si>
  <si>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</si>
  <si>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</si>
  <si>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</si>
  <si>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</si>
  <si>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</si>
  <si>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</si>
  <si>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</si>
  <si>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</si>
  <si>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</si>
  <si>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</si>
  <si>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</si>
  <si>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</si>
  <si>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</si>
  <si>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</si>
  <si>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</si>
  <si>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</si>
  <si>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</si>
  <si>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</si>
  <si>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</si>
  <si>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</si>
  <si>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</si>
  <si>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</si>
  <si>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</si>
  <si>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</si>
  <si>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</si>
  <si>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</si>
  <si>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</si>
  <si>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</si>
  <si>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</si>
  <si>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</si>
  <si>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</si>
  <si>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</si>
  <si>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</si>
  <si>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</si>
  <si>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</si>
  <si>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</si>
  <si>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</si>
  <si>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</si>
  <si>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</si>
  <si>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</si>
  <si>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</si>
  <si>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</si>
  <si>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</si>
  <si>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</si>
  <si>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</si>
  <si>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</si>
  <si>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</si>
  <si>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</si>
  <si>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</si>
  <si>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</si>
  <si>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</si>
  <si>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</si>
  <si>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</si>
  <si>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</si>
  <si>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</si>
  <si>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</si>
  <si>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</si>
  <si>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</si>
  <si>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</si>
  <si>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</si>
  <si>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</si>
  <si>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</si>
  <si>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</si>
  <si>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</si>
  <si>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</si>
  <si>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</si>
  <si>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</si>
  <si>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</si>
  <si>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</si>
  <si>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</si>
  <si>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</si>
  <si>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</si>
  <si>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</si>
  <si>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</si>
  <si>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</si>
  <si>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</si>
  <si>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</si>
  <si>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</si>
  <si>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</si>
  <si>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</si>
  <si>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</si>
  <si>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</si>
  <si>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</si>
  <si>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</si>
  <si>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</si>
  <si>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</si>
  <si>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</si>
  <si>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</si>
  <si>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</si>
  <si>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</si>
  <si>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</si>
  <si>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</si>
  <si>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</si>
  <si>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</si>
  <si>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</si>
  <si>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</si>
  <si>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</si>
  <si>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</si>
  <si>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</si>
  <si>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</si>
  <si>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</si>
  <si>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</si>
  <si>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</si>
  <si>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</si>
  <si>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</si>
  <si>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</si>
  <si>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</si>
  <si>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</si>
  <si>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</si>
  <si>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</si>
  <si>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</si>
  <si>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</si>
  <si>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</si>
  <si>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</si>
  <si>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</si>
  <si>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</si>
  <si>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</si>
  <si>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</si>
  <si>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</si>
  <si>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</si>
  <si>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</si>
  <si>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</si>
  <si>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</si>
  <si>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</si>
  <si>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</si>
  <si>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</si>
  <si>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</si>
  <si>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</si>
  <si>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</si>
  <si>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</si>
  <si>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</si>
  <si>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</si>
  <si>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</si>
  <si>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</si>
  <si>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</si>
  <si>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</si>
  <si>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</si>
  <si>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</si>
  <si>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</si>
  <si>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</si>
  <si>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</si>
  <si>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</si>
  <si>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</si>
  <si>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</si>
  <si>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</si>
  <si>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</si>
  <si>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</si>
  <si>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</si>
  <si>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</si>
  <si>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</si>
  <si>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</si>
  <si>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</si>
  <si>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</si>
  <si>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</si>
  <si>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</si>
  <si>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</si>
  <si>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</si>
  <si>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</si>
  <si>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</si>
  <si>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</si>
  <si>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</si>
  <si>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</si>
  <si>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</si>
  <si>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</si>
  <si>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</si>
  <si>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</si>
  <si>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</si>
  <si>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</si>
  <si>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</si>
  <si>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</si>
  <si>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</si>
  <si>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</si>
  <si>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</si>
  <si>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</si>
  <si>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</si>
  <si>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</si>
  <si>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</si>
  <si>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</si>
  <si>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</si>
  <si>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</si>
  <si>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</si>
  <si>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</si>
  <si>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</si>
  <si>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</si>
  <si>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</si>
  <si>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</si>
  <si>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</si>
  <si>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</si>
  <si>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</si>
  <si>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</si>
  <si>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</si>
  <si>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</si>
  <si>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</si>
  <si>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</si>
  <si>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</si>
  <si>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</si>
  <si>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</si>
  <si>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</si>
  <si>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</si>
  <si>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</si>
  <si>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</si>
  <si>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</si>
  <si>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</si>
  <si>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</si>
  <si>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</si>
  <si>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</si>
  <si>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</si>
  <si>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</si>
  <si>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</si>
  <si>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</si>
  <si>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</si>
  <si>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</si>
  <si>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</si>
  <si>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</si>
  <si>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</si>
  <si>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</si>
  <si>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</si>
  <si>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</si>
  <si>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</si>
  <si>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</si>
  <si>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</si>
  <si>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</si>
  <si>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</si>
  <si>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</si>
  <si>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</si>
  <si>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</si>
  <si>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</si>
  <si>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</si>
  <si>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</si>
  <si>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</si>
  <si>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</si>
  <si>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</si>
  <si>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</si>
  <si>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</si>
  <si>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</si>
  <si>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</si>
  <si>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</si>
  <si>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</si>
  <si>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</si>
  <si>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</si>
  <si>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</si>
  <si>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</si>
  <si>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</si>
  <si>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</si>
  <si>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</si>
  <si>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</si>
  <si>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</si>
  <si>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</si>
  <si>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</si>
  <si>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</si>
  <si>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</si>
  <si>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</si>
  <si>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</si>
  <si>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</si>
  <si>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</si>
  <si>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</si>
  <si>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</si>
  <si>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</si>
  <si>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</si>
  <si>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</si>
  <si>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</si>
  <si>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</si>
  <si>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</si>
  <si>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</si>
  <si>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</si>
  <si>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</si>
  <si>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</si>
  <si>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</si>
  <si>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</si>
  <si>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</si>
  <si>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</si>
  <si>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</si>
  <si>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</si>
  <si>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</si>
  <si>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</si>
  <si>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</si>
  <si>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</si>
  <si>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</si>
  <si>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</si>
  <si>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</si>
  <si>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</si>
  <si>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</si>
  <si>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</si>
  <si>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</si>
  <si>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</si>
  <si>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</si>
  <si>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</si>
  <si>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</si>
  <si>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</si>
  <si>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</si>
  <si>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</si>
  <si>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</si>
  <si>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</si>
  <si>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</si>
  <si>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</si>
  <si>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</si>
  <si>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</si>
  <si>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</si>
  <si>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</si>
  <si>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</si>
  <si>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</si>
  <si>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</si>
  <si>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</si>
  <si>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</si>
  <si>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</si>
  <si>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</si>
  <si>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</si>
  <si>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</si>
  <si>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</si>
  <si>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</si>
  <si>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</si>
  <si>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</si>
  <si>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</si>
  <si>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</si>
  <si>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</si>
  <si>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</si>
  <si>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</si>
  <si>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</si>
  <si>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</si>
  <si>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</si>
  <si>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</si>
  <si>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</si>
  <si>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</si>
  <si>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</si>
  <si>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</si>
  <si>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</si>
  <si>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</si>
  <si>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</si>
  <si>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</si>
  <si>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</si>
  <si>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</si>
  <si>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</si>
  <si>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</si>
  <si>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</si>
  <si>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</si>
  <si>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</si>
  <si>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</si>
  <si>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</si>
  <si>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</si>
  <si>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</si>
  <si>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</si>
  <si>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</si>
  <si>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</si>
  <si>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</si>
  <si>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</si>
  <si>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</si>
  <si>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</si>
  <si>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</si>
  <si>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</si>
  <si>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</si>
  <si>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</si>
  <si>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</si>
  <si>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</si>
  <si>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</si>
  <si>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</si>
  <si>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</si>
  <si>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</si>
  <si>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</si>
  <si>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</si>
  <si>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</si>
  <si>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</si>
  <si>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</si>
  <si>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</si>
  <si>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</si>
  <si>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</si>
  <si>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</si>
  <si>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</si>
  <si>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</si>
  <si>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</si>
  <si>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</si>
  <si>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</si>
  <si>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</si>
  <si>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</si>
  <si>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</si>
  <si>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</si>
  <si>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</si>
  <si>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</si>
  <si>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</si>
  <si>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</si>
  <si>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</si>
  <si>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</si>
  <si>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</si>
  <si>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</si>
  <si>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</si>
  <si>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</si>
  <si>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</si>
  <si>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</si>
  <si>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</si>
  <si>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</si>
  <si>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</si>
  <si>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</si>
  <si>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</si>
  <si>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</si>
  <si>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</si>
  <si>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</si>
  <si>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</si>
  <si>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</si>
  <si>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</si>
  <si>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</si>
  <si>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</si>
  <si>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</si>
  <si>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</si>
  <si>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</si>
  <si>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</si>
  <si>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</si>
  <si>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</si>
  <si>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</si>
  <si>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</si>
  <si>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</si>
  <si>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</si>
  <si>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</si>
  <si>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</si>
  <si>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</si>
  <si>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</si>
  <si>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</si>
  <si>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</si>
  <si>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</si>
  <si>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</si>
  <si>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</si>
  <si>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</si>
  <si>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</si>
  <si>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</si>
  <si>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</si>
  <si>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</si>
  <si>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</si>
  <si>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</si>
  <si>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</si>
  <si>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</si>
  <si>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</si>
  <si>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</si>
  <si>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</si>
  <si>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</si>
  <si>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</si>
  <si>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</si>
  <si>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</si>
  <si>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</si>
  <si>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</si>
  <si>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</si>
  <si>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</si>
  <si>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</si>
  <si>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</si>
  <si>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</si>
  <si>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</si>
  <si>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</si>
  <si>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</si>
  <si>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</si>
  <si>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</si>
  <si>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</si>
  <si>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</si>
  <si>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</si>
  <si>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</si>
  <si>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</si>
  <si>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</si>
  <si>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</si>
  <si>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</si>
  <si>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</si>
  <si>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</si>
  <si>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</si>
  <si>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</si>
  <si>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</si>
  <si>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</si>
  <si>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</si>
  <si>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</si>
  <si>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</si>
  <si>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</si>
  <si>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</si>
  <si>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</si>
  <si>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</si>
  <si>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</si>
  <si>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</si>
  <si>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</si>
  <si>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</si>
  <si>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</si>
  <si>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</si>
  <si>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</si>
  <si>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</si>
  <si>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</si>
  <si>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</si>
  <si>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</si>
  <si>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</si>
  <si>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</si>
  <si>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</si>
  <si>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</si>
  <si>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</si>
  <si>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</si>
  <si>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</si>
  <si>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</si>
  <si>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</si>
  <si>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</si>
  <si>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</si>
  <si>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</si>
  <si>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</si>
  <si>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</si>
  <si>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</si>
  <si>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</si>
  <si>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</si>
  <si>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</si>
  <si>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</si>
  <si>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</si>
  <si>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</si>
  <si>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</si>
  <si>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</si>
  <si>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</si>
  <si>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</si>
  <si>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</si>
  <si>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</si>
  <si>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</si>
  <si>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</si>
  <si>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</si>
  <si>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</si>
  <si>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</si>
  <si>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</si>
  <si>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</si>
  <si>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</si>
  <si>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</si>
  <si>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</si>
  <si>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</si>
  <si>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</si>
  <si>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</si>
  <si>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</si>
  <si>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</si>
  <si>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</si>
  <si>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</si>
  <si>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</si>
  <si>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</si>
  <si>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</si>
  <si>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</si>
  <si>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</si>
  <si>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</si>
  <si>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</si>
  <si>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</si>
  <si>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</si>
  <si>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</si>
  <si>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</si>
  <si>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</si>
  <si>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</si>
  <si>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</si>
  <si>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</si>
  <si>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</si>
  <si>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</si>
  <si>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</si>
  <si>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</si>
  <si>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</si>
  <si>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</si>
  <si>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</si>
  <si>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</si>
  <si>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</si>
  <si>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</si>
  <si>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</si>
  <si>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</si>
  <si>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</si>
  <si>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</si>
  <si>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</si>
  <si>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</si>
  <si>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</si>
  <si>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</si>
  <si>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</si>
  <si>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</si>
  <si>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</si>
  <si>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</si>
  <si>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</si>
  <si>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</si>
  <si>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</si>
  <si>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</si>
  <si>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</si>
  <si>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</si>
  <si>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</si>
  <si>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</si>
  <si>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</si>
  <si>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</si>
  <si>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</si>
  <si>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</si>
  <si>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</si>
  <si>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</si>
  <si>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</si>
  <si>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</si>
  <si>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</si>
  <si>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</si>
  <si>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</si>
  <si>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</si>
  <si>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</si>
  <si>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</si>
  <si>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</si>
  <si>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</si>
  <si>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</si>
  <si>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</si>
  <si>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</si>
  <si>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</si>
  <si>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</si>
  <si>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</si>
  <si>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</si>
  <si>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</si>
  <si>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</si>
  <si>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</si>
  <si>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</si>
  <si>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</si>
  <si>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</si>
  <si>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</si>
  <si>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</si>
  <si>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</si>
  <si>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</si>
  <si>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</si>
  <si>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</si>
  <si>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</si>
  <si>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</si>
  <si>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</si>
  <si>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</si>
  <si>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</si>
  <si>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</si>
  <si>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</si>
  <si>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</si>
  <si>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</si>
  <si>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</si>
  <si>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</si>
  <si>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</si>
  <si>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</si>
  <si>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</si>
  <si>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</si>
  <si>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</si>
  <si>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</si>
  <si>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</si>
  <si>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</si>
  <si>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</si>
  <si>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</si>
  <si>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</si>
  <si>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</si>
  <si>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</si>
  <si>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</si>
  <si>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</si>
  <si>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</si>
  <si>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</si>
  <si>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</si>
  <si>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</si>
  <si>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</si>
  <si>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</si>
  <si>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</si>
  <si>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</si>
  <si>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</si>
  <si>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</si>
  <si>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</si>
  <si>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</si>
  <si>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</si>
  <si>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</si>
  <si>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</si>
  <si>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</si>
  <si>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</si>
  <si>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</si>
  <si>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</si>
  <si>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</si>
  <si>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</si>
  <si>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</si>
  <si>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</si>
  <si>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</si>
  <si>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</si>
  <si>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</si>
  <si>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</si>
  <si>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</si>
  <si>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</si>
  <si>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</si>
  <si>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</si>
  <si>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</si>
  <si>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</si>
  <si>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</si>
  <si>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</si>
  <si>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</si>
  <si>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</si>
  <si>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</si>
  <si>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</si>
  <si>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</si>
  <si>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</si>
  <si>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</si>
  <si>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</si>
  <si>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</si>
  <si>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</si>
  <si>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</si>
  <si>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</si>
  <si>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</si>
  <si>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</si>
  <si>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</si>
  <si>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</si>
  <si>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</si>
  <si>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</si>
  <si>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</si>
  <si>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</si>
  <si>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</si>
  <si>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</si>
  <si>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</si>
  <si>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</si>
  <si>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</si>
  <si>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</si>
  <si>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</si>
  <si>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</si>
  <si>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</si>
  <si>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</si>
  <si>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</si>
  <si>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</si>
  <si>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</si>
  <si>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</si>
  <si>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</si>
  <si>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</si>
  <si>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</si>
  <si>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</si>
  <si>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</si>
  <si>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</si>
  <si>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</si>
  <si>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</si>
  <si>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</si>
  <si>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</si>
  <si>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</si>
  <si>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</si>
  <si>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</si>
  <si>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</si>
  <si>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</si>
  <si>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</si>
  <si>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</si>
  <si>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</si>
  <si>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</si>
  <si>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</si>
  <si>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</si>
  <si>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</si>
  <si>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</si>
  <si>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</si>
  <si>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</si>
  <si>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</si>
  <si>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</si>
  <si>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</si>
  <si>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</si>
  <si>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</si>
  <si>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</si>
  <si>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</si>
  <si>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</si>
  <si>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</si>
  <si>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</si>
  <si>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</si>
  <si>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</si>
  <si>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</si>
  <si>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</si>
  <si>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</si>
  <si>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</si>
  <si>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</si>
  <si>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</si>
  <si>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</si>
  <si>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</si>
  <si>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</si>
  <si>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</si>
  <si>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</si>
  <si>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</si>
  <si>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</si>
  <si>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</si>
  <si>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</si>
  <si>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</si>
  <si>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</si>
  <si>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</si>
  <si>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</si>
  <si>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</si>
  <si>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</si>
  <si>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</si>
  <si>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</si>
  <si>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</si>
  <si>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</si>
  <si>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</si>
  <si>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</si>
  <si>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</si>
  <si>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</si>
  <si>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</si>
  <si>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</si>
  <si>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</si>
  <si>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</si>
  <si>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</si>
  <si>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</si>
  <si>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</si>
  <si>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</si>
  <si>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</si>
  <si>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</si>
  <si>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</si>
  <si>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</si>
  <si>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</si>
  <si>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</si>
  <si>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</si>
  <si>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</si>
  <si>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</si>
  <si>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</si>
  <si>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</si>
  <si>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</si>
  <si>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</si>
  <si>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</si>
  <si>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</si>
  <si>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</si>
  <si>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</si>
  <si>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</si>
  <si>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</si>
  <si>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</si>
  <si>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</si>
  <si>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</si>
  <si>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</si>
  <si>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</si>
  <si>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</si>
  <si>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</si>
  <si>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</si>
  <si>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</si>
  <si>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</si>
  <si>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</si>
  <si>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</si>
  <si>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</si>
  <si>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</si>
  <si>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</si>
  <si>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</si>
  <si>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</si>
  <si>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</si>
  <si>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</si>
  <si>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</si>
  <si>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</si>
  <si>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</si>
  <si>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</si>
  <si>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</si>
  <si>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</si>
  <si>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</si>
  <si>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</si>
  <si>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</si>
  <si>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</si>
  <si>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</si>
  <si>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</si>
  <si>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</si>
  <si>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</si>
  <si>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</si>
  <si>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</si>
  <si>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</si>
  <si>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</si>
  <si>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</si>
  <si>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</si>
  <si>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</si>
  <si>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</si>
  <si>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</si>
  <si>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</si>
  <si>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</si>
  <si>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</si>
  <si>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</si>
  <si>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</si>
  <si>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</si>
  <si>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</si>
  <si>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</si>
  <si>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</si>
  <si>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</si>
  <si>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</si>
  <si>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</si>
  <si>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</si>
  <si>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</si>
  <si>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</si>
  <si>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</si>
  <si>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</si>
  <si>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</si>
  <si>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</si>
  <si>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</si>
  <si>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</si>
  <si>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</si>
  <si>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</si>
  <si>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</si>
  <si>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</si>
  <si>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</si>
  <si>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</si>
  <si>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</si>
  <si>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</si>
  <si>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</si>
  <si>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</si>
  <si>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</si>
  <si>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</si>
  <si>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</si>
  <si>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</si>
  <si>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</si>
  <si>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</si>
  <si>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</si>
  <si>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</si>
  <si>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</si>
  <si>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</si>
  <si>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</si>
  <si>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</si>
  <si>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</si>
  <si>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</si>
  <si>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</si>
  <si>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</si>
  <si>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</si>
  <si>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</si>
  <si>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</si>
  <si>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</si>
  <si>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</si>
  <si>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</si>
  <si>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</si>
  <si>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</si>
  <si>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</si>
  <si>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</si>
  <si>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</si>
  <si>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</si>
  <si>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</si>
  <si>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</si>
  <si>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</si>
  <si>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</si>
  <si>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</si>
  <si>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</si>
  <si>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</si>
  <si>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</si>
  <si>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</si>
  <si>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</si>
  <si>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</si>
  <si>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</si>
  <si>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</si>
  <si>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</si>
  <si>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</si>
  <si>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</si>
  <si>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</si>
  <si>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</si>
  <si>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</si>
  <si>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</si>
  <si>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</si>
  <si>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</si>
  <si>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</si>
  <si>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</si>
  <si>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</si>
  <si>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</si>
  <si>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</si>
  <si>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</si>
  <si>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</si>
  <si>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</si>
  <si>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</si>
  <si>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</si>
  <si>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</si>
  <si>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</si>
  <si>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</si>
  <si>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</si>
  <si>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</si>
  <si>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</si>
  <si>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</si>
  <si>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</si>
  <si>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</si>
  <si>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</si>
  <si>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</si>
  <si>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</si>
  <si>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</si>
  <si>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</si>
  <si>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</si>
  <si>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</si>
  <si>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</si>
  <si>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</si>
  <si>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</si>
  <si>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</si>
  <si>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</si>
  <si>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</si>
  <si>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</si>
  <si>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</si>
  <si>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</si>
  <si>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</si>
  <si>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</si>
  <si>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</si>
  <si>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</si>
  <si>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</si>
  <si>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</si>
  <si>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</si>
  <si>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</si>
  <si>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</si>
  <si>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</si>
  <si>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</si>
  <si>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</si>
  <si>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</si>
  <si>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</si>
  <si>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</si>
  <si>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</si>
  <si>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</si>
  <si>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</si>
  <si>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</si>
  <si>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</si>
  <si>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</si>
  <si>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</si>
  <si>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</si>
  <si>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</si>
  <si>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</si>
  <si>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</si>
  <si>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</si>
  <si>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</si>
  <si>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</si>
  <si>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</si>
  <si>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</si>
  <si>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</si>
  <si>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</si>
  <si>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</si>
  <si>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</si>
  <si>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</si>
  <si>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</si>
  <si>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</si>
  <si>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</si>
  <si>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</si>
  <si>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</si>
  <si>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</si>
  <si>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</si>
  <si>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</si>
  <si>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</si>
  <si>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</si>
  <si>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</si>
  <si>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</si>
  <si>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</si>
  <si>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</si>
  <si>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</si>
  <si>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</si>
  <si>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</si>
  <si>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</si>
  <si>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</si>
  <si>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</si>
  <si>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</si>
  <si>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</si>
  <si>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</si>
  <si>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</si>
  <si>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</si>
  <si>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</si>
  <si>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</si>
  <si>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</si>
  <si>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</si>
  <si>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</si>
  <si>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</si>
  <si>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</si>
  <si>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</si>
  <si>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</si>
  <si>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</si>
  <si>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</si>
  <si>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</si>
  <si>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</si>
  <si>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</si>
  <si>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</si>
  <si>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</si>
  <si>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</si>
  <si>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</si>
  <si>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</si>
  <si>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</si>
  <si>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</si>
  <si>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</si>
  <si>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</si>
  <si>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</si>
  <si>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</si>
  <si>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</si>
  <si>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</si>
  <si>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</si>
  <si>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</si>
  <si>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</si>
  <si>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</si>
  <si>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</si>
  <si>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</si>
  <si>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</si>
  <si>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</si>
  <si>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</si>
  <si>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</si>
  <si>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</si>
  <si>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</si>
  <si>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</si>
  <si>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</si>
  <si>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</si>
  <si>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</si>
  <si>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</si>
  <si>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</si>
  <si>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</si>
  <si>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</si>
  <si>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</si>
  <si>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</si>
  <si>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</si>
  <si>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</si>
  <si>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</si>
  <si>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</si>
  <si>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</si>
  <si>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</si>
  <si>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</si>
  <si>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</si>
  <si>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</si>
  <si>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</si>
  <si>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</si>
  <si>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</si>
  <si>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</si>
  <si>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</si>
  <si>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</si>
  <si>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</si>
  <si>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</si>
  <si>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</si>
  <si>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</si>
  <si>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</si>
  <si>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</si>
  <si>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</si>
  <si>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</si>
  <si>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</si>
  <si>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</si>
  <si>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</si>
  <si>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</si>
  <si>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</si>
  <si>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</si>
  <si>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</si>
  <si>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</si>
  <si>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</si>
  <si>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</si>
  <si>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</si>
  <si>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</si>
  <si>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</si>
  <si>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</si>
  <si>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</si>
  <si>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</si>
  <si>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</si>
  <si>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</si>
  <si>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</si>
  <si>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</si>
  <si>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</si>
  <si>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</si>
  <si>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</si>
  <si>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</si>
  <si>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</si>
  <si>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</si>
  <si>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</si>
  <si>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</si>
  <si>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</si>
  <si>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</si>
  <si>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</si>
  <si>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</si>
  <si>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</si>
  <si>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</si>
  <si>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</si>
  <si>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</si>
  <si>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</si>
  <si>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</si>
  <si>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</si>
  <si>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</si>
  <si>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</si>
  <si>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</si>
  <si>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</si>
  <si>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</si>
  <si>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</si>
  <si>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</si>
  <si>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</si>
  <si>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</si>
  <si>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</si>
  <si>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</si>
  <si>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</si>
  <si>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</si>
  <si>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</si>
  <si>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</si>
  <si>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</si>
  <si>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</si>
  <si>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</si>
  <si>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</si>
  <si>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</si>
  <si>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</si>
  <si>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</si>
  <si>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</si>
  <si>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</si>
  <si>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</si>
  <si>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</si>
  <si>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</si>
  <si>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</si>
  <si>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</si>
  <si>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</si>
  <si>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</si>
  <si>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</si>
  <si>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</si>
  <si>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</si>
  <si>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</si>
  <si>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</si>
  <si>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</si>
  <si>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</si>
  <si>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</si>
  <si>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</si>
  <si>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</si>
  <si>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</si>
  <si>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</si>
  <si>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</si>
  <si>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</si>
  <si>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</si>
  <si>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</si>
  <si>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</si>
  <si>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</si>
  <si>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</si>
  <si>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</si>
  <si>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</si>
  <si>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</si>
  <si>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</si>
  <si>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</si>
  <si>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</si>
  <si>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</si>
  <si>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</si>
  <si>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</si>
  <si>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</si>
  <si>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</si>
  <si>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</si>
  <si>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</si>
  <si>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</si>
  <si>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</si>
  <si>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</si>
  <si>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</si>
  <si>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</si>
  <si>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</si>
  <si>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</si>
  <si>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</si>
  <si>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</si>
  <si>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</si>
  <si>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</si>
  <si>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</si>
  <si>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</si>
  <si>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</si>
  <si>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</si>
  <si>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</si>
  <si>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</si>
  <si>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</si>
  <si>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</si>
  <si>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</si>
  <si>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</si>
  <si>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</si>
  <si>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</si>
  <si>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</si>
  <si>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</si>
  <si>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</si>
  <si>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</si>
  <si>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</si>
  <si>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</si>
  <si>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</si>
  <si>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</si>
  <si>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</si>
  <si>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</si>
  <si>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</si>
  <si>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</si>
  <si>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</si>
  <si>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</si>
  <si>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</si>
  <si>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</si>
  <si>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</si>
  <si>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</si>
  <si>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</si>
  <si>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</si>
  <si>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</si>
  <si>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</si>
  <si>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</si>
  <si>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</si>
  <si>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</si>
  <si>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</si>
  <si>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</si>
  <si>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</si>
  <si>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</si>
  <si>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</si>
  <si>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</si>
  <si>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</si>
  <si>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</si>
  <si>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</si>
  <si>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</si>
  <si>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</si>
  <si>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</si>
  <si>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</si>
  <si>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</si>
  <si>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</si>
  <si>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</si>
  <si>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</si>
  <si>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</si>
  <si>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</si>
  <si>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</si>
  <si>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</si>
  <si>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</si>
  <si>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</si>
  <si>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</si>
  <si>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</si>
  <si>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</si>
  <si>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</si>
  <si>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</si>
  <si>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</si>
  <si>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</si>
  <si>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</si>
  <si>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</si>
  <si>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</si>
  <si>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</si>
  <si>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</si>
  <si>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</si>
  <si>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</si>
  <si>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</si>
  <si>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</si>
  <si>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</si>
  <si>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</si>
  <si>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</si>
  <si>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</si>
  <si>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</si>
  <si>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</si>
  <si>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</si>
  <si>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</si>
  <si>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</si>
  <si>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</si>
  <si>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</si>
  <si>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</si>
  <si>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</si>
  <si>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</si>
  <si>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</si>
  <si>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</si>
  <si>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</si>
  <si>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</si>
  <si>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</si>
  <si>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</si>
  <si>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</si>
  <si>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</si>
  <si>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</si>
  <si>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</si>
  <si>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</si>
  <si>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</si>
  <si>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</si>
  <si>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</si>
  <si>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</si>
  <si>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</si>
  <si>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</si>
  <si>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</si>
  <si>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</si>
  <si>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</si>
  <si>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</si>
  <si>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</si>
  <si>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</si>
  <si>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</si>
  <si>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</si>
  <si>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</si>
  <si>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</si>
  <si>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</si>
  <si>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</si>
  <si>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</si>
  <si>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</si>
  <si>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</si>
  <si>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</si>
  <si>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</si>
  <si>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</si>
  <si>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</si>
  <si>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</si>
  <si>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</si>
  <si>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</si>
  <si>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</si>
  <si>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</si>
  <si>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</si>
  <si>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</si>
  <si>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</si>
  <si>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</si>
  <si>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</si>
  <si>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</si>
  <si>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</si>
  <si>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</si>
  <si>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</si>
  <si>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</si>
  <si>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</si>
  <si>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</si>
  <si>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</si>
  <si>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</si>
  <si>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</si>
  <si>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</si>
  <si>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</si>
  <si>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</si>
  <si>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</si>
  <si>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</si>
  <si>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</si>
  <si>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</si>
  <si>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</si>
  <si>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</si>
  <si>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</si>
  <si>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</si>
  <si>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</si>
  <si>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</si>
  <si>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</si>
  <si>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</si>
  <si>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</si>
  <si>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</si>
  <si>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</si>
  <si>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</si>
  <si>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</si>
  <si>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</si>
  <si>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</si>
  <si>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</si>
  <si>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</si>
  <si>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</si>
  <si>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</si>
  <si>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</si>
  <si>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</si>
  <si>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</si>
  <si>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</si>
  <si>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</si>
  <si>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</si>
  <si>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</si>
  <si>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</si>
  <si>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</si>
  <si>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</si>
  <si>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</si>
  <si>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</si>
  <si>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</si>
  <si>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</si>
  <si>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</si>
  <si>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</si>
  <si>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</si>
  <si>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</si>
  <si>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</si>
  <si>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</si>
  <si>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</si>
  <si>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</si>
  <si>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</si>
  <si>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</si>
  <si>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</si>
  <si>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</si>
  <si>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</si>
  <si>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</si>
  <si>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</si>
  <si>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</si>
  <si>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</si>
  <si>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</si>
  <si>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</si>
  <si>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</si>
  <si>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</si>
  <si>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</si>
  <si>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</si>
  <si>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</si>
  <si>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</si>
  <si>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</si>
  <si>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</si>
  <si>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</si>
  <si>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</si>
  <si>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</si>
  <si>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</si>
  <si>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</si>
  <si>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</si>
  <si>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</si>
  <si>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</si>
  <si>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</si>
  <si>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</si>
  <si>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</si>
  <si>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</si>
  <si>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</si>
  <si>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</si>
  <si>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</si>
  <si>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</si>
  <si>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</si>
  <si>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</si>
  <si>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</si>
  <si>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</si>
  <si>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</si>
  <si>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</si>
  <si>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</si>
  <si>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</si>
  <si>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</si>
  <si>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</si>
  <si>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</si>
  <si>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</si>
  <si>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</si>
  <si>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</si>
  <si>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</si>
  <si>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</si>
  <si>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</si>
  <si>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</si>
  <si>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</si>
  <si>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</si>
  <si>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</si>
  <si>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</si>
  <si>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</si>
  <si>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</si>
  <si>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</si>
  <si>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</si>
  <si>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</si>
  <si>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</si>
  <si>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</si>
  <si>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</si>
  <si>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</si>
  <si>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</si>
  <si>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</si>
  <si>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</si>
  <si>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</si>
  <si>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</si>
  <si>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</si>
  <si>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</si>
  <si>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</si>
  <si>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</si>
  <si>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</si>
  <si>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</si>
  <si>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</si>
  <si>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</si>
  <si>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</si>
  <si>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</si>
  <si>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</si>
  <si>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</si>
  <si>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</si>
  <si>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</si>
  <si>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</si>
  <si>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</si>
  <si>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</si>
  <si>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</si>
  <si>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</si>
  <si>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</si>
  <si>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</si>
  <si>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</si>
  <si>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</si>
  <si>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</si>
  <si>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</si>
  <si>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</si>
  <si>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</si>
  <si>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</si>
  <si>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</si>
  <si>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</si>
  <si>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</si>
  <si>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</si>
  <si>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</si>
  <si>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</si>
  <si>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</si>
  <si>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</si>
  <si>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</si>
  <si>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</si>
  <si>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</si>
  <si>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</si>
  <si>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</si>
  <si>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</si>
  <si>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</si>
  <si>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</si>
  <si>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</si>
  <si>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</si>
  <si>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</si>
  <si>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</si>
  <si>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</si>
  <si>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</si>
  <si>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</si>
  <si>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</si>
  <si>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</si>
  <si>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</si>
  <si>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</si>
  <si>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</si>
  <si>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</si>
  <si>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</si>
  <si>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</si>
  <si>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</si>
  <si>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</si>
  <si>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</si>
  <si>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</si>
  <si>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</si>
  <si>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</si>
  <si>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</si>
  <si>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</si>
  <si>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</si>
  <si>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</si>
  <si>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</si>
  <si>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</si>
  <si>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</si>
  <si>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</si>
  <si>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</si>
  <si>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</si>
  <si>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</si>
  <si>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</si>
  <si>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</si>
  <si>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</si>
  <si>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</si>
  <si>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</si>
  <si>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</si>
  <si>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</si>
  <si>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</si>
  <si>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</si>
  <si>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</si>
  <si>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</si>
  <si>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</si>
  <si>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</si>
  <si>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</si>
  <si>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</si>
  <si>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</si>
  <si>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</si>
  <si>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</si>
  <si>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</si>
  <si>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</si>
  <si>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</si>
  <si>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</si>
  <si>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</si>
  <si>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</si>
  <si>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</si>
  <si>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</si>
  <si>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</si>
  <si>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</si>
  <si>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</si>
  <si>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</si>
  <si>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</si>
  <si>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</si>
  <si>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</si>
  <si>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</si>
  <si>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</si>
  <si>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</si>
  <si>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</si>
  <si>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</si>
  <si>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</si>
  <si>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</si>
  <si>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</si>
  <si>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</si>
  <si>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</si>
  <si>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</si>
  <si>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</si>
  <si>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</si>
  <si>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</si>
  <si>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</si>
  <si>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</si>
  <si>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</si>
  <si>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</si>
  <si>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</si>
  <si>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</si>
  <si>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</si>
  <si>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</si>
  <si>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</si>
  <si>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</si>
  <si>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</si>
  <si>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</si>
  <si>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</si>
  <si>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</si>
  <si>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</si>
  <si>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</si>
  <si>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</si>
  <si>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</si>
  <si>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</si>
  <si>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</si>
  <si>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</si>
  <si>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</si>
  <si>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</si>
  <si>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</si>
  <si>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</si>
  <si>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</si>
  <si>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</si>
  <si>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</si>
  <si>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</si>
  <si>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</si>
  <si>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</si>
  <si>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</si>
  <si>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</si>
  <si>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</si>
  <si>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</si>
  <si>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</si>
  <si>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</si>
  <si>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</si>
  <si>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</si>
  <si>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</si>
  <si>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</si>
  <si>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</si>
  <si>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</si>
  <si>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</si>
  <si>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</si>
  <si>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</si>
  <si>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</si>
  <si>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</si>
  <si>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</si>
  <si>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</si>
  <si>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</si>
  <si>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</si>
  <si>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</si>
  <si>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</si>
  <si>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</si>
  <si>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</si>
  <si>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</si>
  <si>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</si>
  <si>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</si>
  <si>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</si>
  <si>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</si>
  <si>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</si>
  <si>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</si>
  <si>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</si>
  <si>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</si>
  <si>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</si>
  <si>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</si>
  <si>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</si>
  <si>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</si>
  <si>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</si>
  <si>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</si>
  <si>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</si>
  <si>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</si>
  <si>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</si>
  <si>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</si>
  <si>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</si>
  <si>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</si>
  <si>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</si>
  <si>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</si>
  <si>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</si>
  <si>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</si>
  <si>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</si>
  <si>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</si>
  <si>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</si>
  <si>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</si>
  <si>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</si>
  <si>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</si>
  <si>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</si>
  <si>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</si>
  <si>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</si>
  <si>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</si>
  <si>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</si>
  <si>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</si>
  <si>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</si>
  <si>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</si>
  <si>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</si>
  <si>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</si>
  <si>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</si>
  <si>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</si>
  <si>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</si>
  <si>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</si>
  <si>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</si>
  <si>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</si>
  <si>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</si>
  <si>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</si>
  <si>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</si>
  <si>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</si>
  <si>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</si>
  <si>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</si>
  <si>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</si>
  <si>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</si>
  <si>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</si>
  <si>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</si>
  <si>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</si>
  <si>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</si>
  <si>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</si>
  <si>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</si>
  <si>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</si>
  <si>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</si>
  <si>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</si>
  <si>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</si>
  <si>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</si>
  <si>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</si>
  <si>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</si>
  <si>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</si>
  <si>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</si>
  <si>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</si>
  <si>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</si>
  <si>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</si>
  <si>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</si>
  <si>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</si>
  <si>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</si>
  <si>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</si>
  <si>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</si>
  <si>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</si>
  <si>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</si>
  <si>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</si>
  <si>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</si>
  <si>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</si>
  <si>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</si>
  <si>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</si>
  <si>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</si>
  <si>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</si>
  <si>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</si>
  <si>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</si>
  <si>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</si>
  <si>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</si>
  <si>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</si>
  <si>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</si>
  <si>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</si>
  <si>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</si>
  <si>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</si>
  <si>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</si>
  <si>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</si>
  <si>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</si>
  <si>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</si>
  <si>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</si>
  <si>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</si>
  <si>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</si>
  <si>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</si>
  <si>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</si>
  <si>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</si>
  <si>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</si>
  <si>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</si>
  <si>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</si>
  <si>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</si>
  <si>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</si>
  <si>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</si>
  <si>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</si>
  <si>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</si>
  <si>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</si>
  <si>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</si>
  <si>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</si>
  <si>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</si>
  <si>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</si>
  <si>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</si>
  <si>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</si>
  <si>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</si>
  <si>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</si>
  <si>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</si>
  <si>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</si>
  <si>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</si>
  <si>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</si>
  <si>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</si>
  <si>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</si>
  <si>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</si>
  <si>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</si>
  <si>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</si>
  <si>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</si>
  <si>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</si>
  <si>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</si>
  <si>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</si>
  <si>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</si>
  <si>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</si>
  <si>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</si>
  <si>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</si>
  <si>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</si>
  <si>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</si>
  <si>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</si>
  <si>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</si>
  <si>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</si>
  <si>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</si>
  <si>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</si>
  <si>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</si>
  <si>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</si>
  <si>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</si>
  <si>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</si>
  <si>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</si>
  <si>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</si>
  <si>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</si>
  <si>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</si>
  <si>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</si>
  <si>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</si>
  <si>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</si>
  <si>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</si>
  <si>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</si>
  <si>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</si>
  <si>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</si>
  <si>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</si>
  <si>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</si>
  <si>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</si>
  <si>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</si>
  <si>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</si>
  <si>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</si>
  <si>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</si>
  <si>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</si>
  <si>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</si>
  <si>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</si>
  <si>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</si>
  <si>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</si>
  <si>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</si>
  <si>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</si>
  <si>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</si>
  <si>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</si>
  <si>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</si>
  <si>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</si>
  <si>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</si>
  <si>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</si>
  <si>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</si>
  <si>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</si>
  <si>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</si>
  <si>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</si>
  <si>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</si>
  <si>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</si>
  <si>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</si>
  <si>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</si>
  <si>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</si>
  <si>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</si>
  <si>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</si>
  <si>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</si>
  <si>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</si>
  <si>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</si>
  <si>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</si>
  <si>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</si>
  <si>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</si>
  <si>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</si>
  <si>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</si>
  <si>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</si>
  <si>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</si>
  <si>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</si>
  <si>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</si>
  <si>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</si>
  <si>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</si>
  <si>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</si>
  <si>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</si>
  <si>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</si>
  <si>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</si>
  <si>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</si>
  <si>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</si>
  <si>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</si>
  <si>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</si>
  <si>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</si>
  <si>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</si>
  <si>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</si>
  <si>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</si>
  <si>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</si>
  <si>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</si>
  <si>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</si>
  <si>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</si>
  <si>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</si>
  <si>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</si>
  <si>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</si>
  <si>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</si>
  <si>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</si>
  <si>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</si>
  <si>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</si>
  <si>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</si>
  <si>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</si>
  <si>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</si>
  <si>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</si>
  <si>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</si>
  <si>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</si>
  <si>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</si>
  <si>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</si>
  <si>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</si>
  <si>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</si>
  <si>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</si>
  <si>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</si>
  <si>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</si>
  <si>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</si>
  <si>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</si>
  <si>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</si>
  <si>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</si>
  <si>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</si>
  <si>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</si>
  <si>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</si>
  <si>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</si>
  <si>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</si>
  <si>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</si>
  <si>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</si>
  <si>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</si>
  <si>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</si>
  <si>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</si>
  <si>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</si>
  <si>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</si>
  <si>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</si>
  <si>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</si>
  <si>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</si>
  <si>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</si>
  <si>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</si>
  <si>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</si>
  <si>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</si>
  <si>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</si>
  <si>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</si>
  <si>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</si>
  <si>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</si>
  <si>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</si>
  <si>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</si>
  <si>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</si>
  <si>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</si>
  <si>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</si>
  <si>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</si>
  <si>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</si>
  <si>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</si>
  <si>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</si>
  <si>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</si>
  <si>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</si>
  <si>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</si>
  <si>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</si>
  <si>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</si>
  <si>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</si>
  <si>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</si>
  <si>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</si>
  <si>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</si>
  <si>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</si>
  <si>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</si>
  <si>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</si>
  <si>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</si>
  <si>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</si>
  <si>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</si>
  <si>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</si>
  <si>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</si>
  <si>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</si>
  <si>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</si>
  <si>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</si>
  <si>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</si>
  <si>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</si>
  <si>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</si>
  <si>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</si>
  <si>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</si>
  <si>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</si>
  <si>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</si>
  <si>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</si>
  <si>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</si>
  <si>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</si>
  <si>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</si>
  <si>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</si>
  <si>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</si>
  <si>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</si>
  <si>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</si>
  <si>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</si>
  <si>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</si>
  <si>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</si>
  <si>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</si>
  <si>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</si>
  <si>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</si>
  <si>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</si>
  <si>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</si>
  <si>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</si>
  <si>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</si>
  <si>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</si>
  <si>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</si>
  <si>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</si>
  <si>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</si>
  <si>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</si>
  <si>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</si>
  <si>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</si>
  <si>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</si>
  <si>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</si>
  <si>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</si>
  <si>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</si>
  <si>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</si>
  <si>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</si>
  <si>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</si>
  <si>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</si>
  <si>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</si>
  <si>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</si>
  <si>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</si>
  <si>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</si>
  <si>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</si>
  <si>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</si>
  <si>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</si>
  <si>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</si>
  <si>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</si>
  <si>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</si>
  <si>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</si>
  <si>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</si>
  <si>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</si>
  <si>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</si>
  <si>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</si>
  <si>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</si>
  <si>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</si>
  <si>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</si>
  <si>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</si>
  <si>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</si>
  <si>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</si>
  <si>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</si>
  <si>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</si>
  <si>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</si>
  <si>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</si>
  <si>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</si>
  <si>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</si>
  <si>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</si>
  <si>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</si>
  <si>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</si>
  <si>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</si>
  <si>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</si>
  <si>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</si>
  <si>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</si>
  <si>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</si>
  <si>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</si>
  <si>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</si>
  <si>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</si>
  <si>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</si>
  <si>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</si>
  <si>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</si>
  <si>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</si>
  <si>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</si>
  <si>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</si>
  <si>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</si>
  <si>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</si>
  <si>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</si>
  <si>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</si>
  <si>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</si>
  <si>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</si>
  <si>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</si>
  <si>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</si>
  <si>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</si>
  <si>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</si>
  <si>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</si>
  <si>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</si>
  <si>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</si>
  <si>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</si>
  <si>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</si>
  <si>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</si>
  <si>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</si>
  <si>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</si>
  <si>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</si>
  <si>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</si>
  <si>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</si>
  <si>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</si>
  <si>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</si>
  <si>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</si>
  <si>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</si>
  <si>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</si>
  <si>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</si>
  <si>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</si>
  <si>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</si>
  <si>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</si>
  <si>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</si>
  <si>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</si>
  <si>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</si>
  <si>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</si>
  <si>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</si>
  <si>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</si>
  <si>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</si>
  <si>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</si>
  <si>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</si>
  <si>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</si>
  <si>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</si>
  <si>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</si>
  <si>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</si>
  <si>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</si>
  <si>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</si>
  <si>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</si>
  <si>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</si>
  <si>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</si>
  <si>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</si>
  <si>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</si>
  <si>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</si>
  <si>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</si>
  <si>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</si>
  <si>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</si>
  <si>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</si>
  <si>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</si>
  <si>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</si>
  <si>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</si>
  <si>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</si>
  <si>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</si>
  <si>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</si>
  <si>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</si>
  <si>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</si>
  <si>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</si>
  <si>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</si>
  <si>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</si>
  <si>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</si>
  <si>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</si>
  <si>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</si>
  <si>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</si>
  <si>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</si>
  <si>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</si>
  <si>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</si>
  <si>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</si>
  <si>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</si>
  <si>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</si>
  <si>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</si>
  <si>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</si>
  <si>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</si>
  <si>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</si>
  <si>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</si>
  <si>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</si>
  <si>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</si>
  <si>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</si>
  <si>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</si>
  <si>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</si>
  <si>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</si>
  <si>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</si>
  <si>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</si>
  <si>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</si>
  <si>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</si>
  <si>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</si>
  <si>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</si>
  <si>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</si>
  <si>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</si>
  <si>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</si>
  <si>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</si>
  <si>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</si>
  <si>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</si>
  <si>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</si>
  <si>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</si>
  <si>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</si>
  <si>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</si>
  <si>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</si>
  <si>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</si>
  <si>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</si>
  <si>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</si>
  <si>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</si>
  <si>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</si>
  <si>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</si>
  <si>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</si>
  <si>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</si>
  <si>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</si>
  <si>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</si>
  <si>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</si>
  <si>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</si>
  <si>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</si>
  <si>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</si>
  <si>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</si>
  <si>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</si>
  <si>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</si>
  <si>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</si>
  <si>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</si>
  <si>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</si>
  <si>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</si>
  <si>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</si>
  <si>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</si>
  <si>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</si>
  <si>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</si>
  <si>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</si>
  <si>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</si>
  <si>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</si>
  <si>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</si>
  <si>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</si>
  <si>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</si>
  <si>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</si>
  <si>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</si>
  <si>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</si>
  <si>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</si>
  <si>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</si>
  <si>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</si>
  <si>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</si>
  <si>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</si>
  <si>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</si>
  <si>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</si>
  <si>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</si>
  <si>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</si>
  <si>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</si>
  <si>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</si>
  <si>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</si>
  <si>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</si>
  <si>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</si>
  <si>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</si>
  <si>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</si>
  <si>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</si>
  <si>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</si>
  <si>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</si>
  <si>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</si>
  <si>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</si>
  <si>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</si>
  <si>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</si>
  <si>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</si>
  <si>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</si>
  <si>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</si>
  <si>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</si>
  <si>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</si>
  <si>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</si>
  <si>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</si>
  <si>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</si>
  <si>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</si>
  <si>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</si>
  <si>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</si>
  <si>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</si>
  <si>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</si>
  <si>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</si>
  <si>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</si>
  <si>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</si>
  <si>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</si>
  <si>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</si>
  <si>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</si>
  <si>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</si>
  <si>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</si>
  <si>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</si>
  <si>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</si>
  <si>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</si>
  <si>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</si>
  <si>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</si>
  <si>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</si>
  <si>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</si>
  <si>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</si>
  <si>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</si>
  <si>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</si>
  <si>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</si>
  <si>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</si>
  <si>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</si>
  <si>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</si>
  <si>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</si>
  <si>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</si>
  <si>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</si>
  <si>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</si>
  <si>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</si>
  <si>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</si>
  <si>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</si>
  <si>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</si>
  <si>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</si>
  <si>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</si>
  <si>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</si>
  <si>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</si>
  <si>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</si>
  <si>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</si>
  <si>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</si>
  <si>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</si>
  <si>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</si>
  <si>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</si>
  <si>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</si>
  <si>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</si>
  <si>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</si>
  <si>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</si>
  <si>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</si>
  <si>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</si>
  <si>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</si>
  <si>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</si>
  <si>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</si>
  <si>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</si>
  <si>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</si>
  <si>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</si>
  <si>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</si>
  <si>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</si>
  <si>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</si>
  <si>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</si>
  <si>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</si>
  <si>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</si>
  <si>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</si>
  <si>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</si>
  <si>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</si>
  <si>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</si>
  <si>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</si>
  <si>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</si>
  <si>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</si>
  <si>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</si>
  <si>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</si>
  <si>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</si>
  <si>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</si>
  <si>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</si>
  <si>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</si>
  <si>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</si>
  <si>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</si>
  <si>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</si>
  <si>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</si>
  <si>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</si>
  <si>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</si>
  <si>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</si>
  <si>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</si>
  <si>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</si>
  <si>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</si>
  <si>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</si>
  <si>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</si>
  <si>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</si>
  <si>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</si>
  <si>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</si>
  <si>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</si>
  <si>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</si>
  <si>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</si>
  <si>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</si>
  <si>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</si>
  <si>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</si>
  <si>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</si>
  <si>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</si>
  <si>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</si>
  <si>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</si>
  <si>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</si>
  <si>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</si>
  <si>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</si>
  <si>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</si>
  <si>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</si>
  <si>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</si>
  <si>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</si>
  <si>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</si>
  <si>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</si>
  <si>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</si>
  <si>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</si>
  <si>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</si>
  <si>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</si>
  <si>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</si>
  <si>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</si>
  <si>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</si>
  <si>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</si>
  <si>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</si>
  <si>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</si>
  <si>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</si>
  <si>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</si>
  <si>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</si>
  <si>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</si>
  <si>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</si>
  <si>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</si>
  <si>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</si>
  <si>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</si>
  <si>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</si>
  <si>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</si>
  <si>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</si>
  <si>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</si>
  <si>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</si>
  <si>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</si>
  <si>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</si>
  <si>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</si>
  <si>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</si>
  <si>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</si>
  <si>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</si>
  <si>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</si>
  <si>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</si>
  <si>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</si>
  <si>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</si>
  <si>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</si>
  <si>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</si>
  <si>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</si>
  <si>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</si>
  <si>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</si>
  <si>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</si>
  <si>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</si>
  <si>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</si>
  <si>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</si>
  <si>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</si>
  <si>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</si>
  <si>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</si>
  <si>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</si>
  <si>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</si>
  <si>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</si>
  <si>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</si>
  <si>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</si>
  <si>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</si>
  <si>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</si>
  <si>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</si>
  <si>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</si>
  <si>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</si>
  <si>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</si>
  <si>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</si>
  <si>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</si>
  <si>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</si>
  <si>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</si>
  <si>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</si>
  <si>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</si>
  <si>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</si>
  <si>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</si>
  <si>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</si>
  <si>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</si>
  <si>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</si>
  <si>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</si>
  <si>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</si>
  <si>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</si>
  <si>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</si>
  <si>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</si>
  <si>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</si>
  <si>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</si>
  <si>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</si>
  <si>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</si>
  <si>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</si>
  <si>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</si>
  <si>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</si>
  <si>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</si>
  <si>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</si>
  <si>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</si>
  <si>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</si>
  <si>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</si>
  <si>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</si>
  <si>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</si>
  <si>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</si>
  <si>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</si>
  <si>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</si>
  <si>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</si>
  <si>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</si>
  <si>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</si>
  <si>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</si>
  <si>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</si>
  <si>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</si>
  <si>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</si>
  <si>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</si>
  <si>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</si>
  <si>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</si>
  <si>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</si>
  <si>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</si>
  <si>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</si>
  <si>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</si>
  <si>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</si>
  <si>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</si>
  <si>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</si>
  <si>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</si>
  <si>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</si>
  <si>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</si>
  <si>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</si>
  <si>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</si>
  <si>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</si>
  <si>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</si>
  <si>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</si>
  <si>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</si>
  <si>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</si>
  <si>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</si>
  <si>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</si>
  <si>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</si>
  <si>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</si>
  <si>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</si>
  <si>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</si>
  <si>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</si>
  <si>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</si>
  <si>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</si>
  <si>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</si>
  <si>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</si>
  <si>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</si>
  <si>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</si>
  <si>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</si>
  <si>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</si>
  <si>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</si>
  <si>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</si>
  <si>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</si>
  <si>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</si>
  <si>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</si>
  <si>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</si>
  <si>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</si>
  <si>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</si>
  <si>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</si>
  <si>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</si>
  <si>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</si>
  <si>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</si>
  <si>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</si>
  <si>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</si>
  <si>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</si>
  <si>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</si>
  <si>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</si>
  <si>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</si>
  <si>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</si>
  <si>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</si>
  <si>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</si>
  <si>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</si>
  <si>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</si>
  <si>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</si>
  <si>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</si>
  <si>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</si>
  <si>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</si>
  <si>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</si>
  <si>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</si>
  <si>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</si>
  <si>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</si>
  <si>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</si>
  <si>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</si>
  <si>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</si>
  <si>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</si>
  <si>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</si>
  <si>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</si>
  <si>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</si>
  <si>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</si>
  <si>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</si>
  <si>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</si>
  <si>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</si>
  <si>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</si>
  <si>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</si>
  <si>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</si>
  <si>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</si>
  <si>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</si>
  <si>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</si>
  <si>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</si>
  <si>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</si>
  <si>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</si>
  <si>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</si>
  <si>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</si>
  <si>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</si>
  <si>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</si>
  <si>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</si>
  <si>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</si>
  <si>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</si>
  <si>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</si>
  <si>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</si>
  <si>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</si>
  <si>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</si>
  <si>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</si>
  <si>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</si>
  <si>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</si>
  <si>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</si>
  <si>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</si>
  <si>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</si>
  <si>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</si>
  <si>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</si>
  <si>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</si>
  <si>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</si>
  <si>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</si>
  <si>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</si>
  <si>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</si>
  <si>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</si>
  <si>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</si>
  <si>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</si>
  <si>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</si>
  <si>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</si>
  <si>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</si>
  <si>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</si>
  <si>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</si>
  <si>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</si>
  <si>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</si>
  <si>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</si>
  <si>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</si>
  <si>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</si>
  <si>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</si>
  <si>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</si>
  <si>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</si>
  <si>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</si>
  <si>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</si>
  <si>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</si>
  <si>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</si>
  <si>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</si>
  <si>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</si>
  <si>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</si>
  <si>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</si>
  <si>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</si>
  <si>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</si>
  <si>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</si>
  <si>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</si>
  <si>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</si>
  <si>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</si>
  <si>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</si>
  <si>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</si>
  <si>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</si>
  <si>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</si>
  <si>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</si>
  <si>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</si>
  <si>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</si>
  <si>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</si>
  <si>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</si>
  <si>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</si>
  <si>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</si>
  <si>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</si>
  <si>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</si>
  <si>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</si>
  <si>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</si>
  <si>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</si>
  <si>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</si>
  <si>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</si>
  <si>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</si>
  <si>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</si>
  <si>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</si>
  <si>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</si>
  <si>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</si>
  <si>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</si>
  <si>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</si>
  <si>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</si>
  <si>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</si>
  <si>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</si>
  <si>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</si>
  <si>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</si>
  <si>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</si>
  <si>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</si>
  <si>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</si>
  <si>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</si>
  <si>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</si>
  <si>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</si>
  <si>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</si>
  <si>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</si>
  <si>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</si>
  <si>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</si>
  <si>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</si>
  <si>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</si>
  <si>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</si>
  <si>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</si>
  <si>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</si>
  <si>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</si>
  <si>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</si>
  <si>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</si>
  <si>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</si>
  <si>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</si>
  <si>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</si>
  <si>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</si>
  <si>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</si>
  <si>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</si>
  <si>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</si>
  <si>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</si>
  <si>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</si>
  <si>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</si>
  <si>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</si>
  <si>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</si>
  <si>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</si>
  <si>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</si>
  <si>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</si>
  <si>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</si>
  <si>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</si>
  <si>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</si>
  <si>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</si>
  <si>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</si>
  <si>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</si>
  <si>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</si>
  <si>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</si>
  <si>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</si>
  <si>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</si>
  <si>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</si>
  <si>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</si>
  <si>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</si>
  <si>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</si>
  <si>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</si>
  <si>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</si>
  <si>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</si>
  <si>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</si>
  <si>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</si>
  <si>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</si>
  <si>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</si>
  <si>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</si>
  <si>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</si>
  <si>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</si>
  <si>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</si>
  <si>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</si>
  <si>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</si>
  <si>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</si>
  <si>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</si>
  <si>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</si>
  <si>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</si>
  <si>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</si>
  <si>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</si>
  <si>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</si>
  <si>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</si>
  <si>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</si>
  <si>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</si>
  <si>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</si>
  <si>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</si>
  <si>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</si>
  <si>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</si>
  <si>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</si>
  <si>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</si>
  <si>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</si>
  <si>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</si>
  <si>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</si>
  <si>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</si>
  <si>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</si>
  <si>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</si>
  <si>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</si>
  <si>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</si>
  <si>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</si>
  <si>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</si>
  <si>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</si>
  <si>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</si>
  <si>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</si>
  <si>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</si>
  <si>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</si>
  <si>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</si>
  <si>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</si>
  <si>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</si>
  <si>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</si>
  <si>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</si>
  <si>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</si>
  <si>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</si>
  <si>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</si>
  <si>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</si>
  <si>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</si>
  <si>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</si>
  <si>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</si>
  <si>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</si>
  <si>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</si>
  <si>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</si>
  <si>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</si>
  <si>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</si>
  <si>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</si>
  <si>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</si>
  <si>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</si>
  <si>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</si>
  <si>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</si>
  <si>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</si>
  <si>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</si>
  <si>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</si>
  <si>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</si>
  <si>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</si>
  <si>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</si>
  <si>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</si>
  <si>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</si>
  <si>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</si>
  <si>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</si>
  <si>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</si>
  <si>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</si>
  <si>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</si>
  <si>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</si>
  <si>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</si>
  <si>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</si>
  <si>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</si>
  <si>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</si>
  <si>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</si>
  <si>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</si>
  <si>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</si>
  <si>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</si>
  <si>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</si>
  <si>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</si>
  <si>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</si>
  <si>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</si>
  <si>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</si>
  <si>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</si>
  <si>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</si>
  <si>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</si>
  <si>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</si>
  <si>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</si>
  <si>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</si>
  <si>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</si>
  <si>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</si>
  <si>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</si>
  <si>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</si>
  <si>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</si>
  <si>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</si>
  <si>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</si>
  <si>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</si>
  <si>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</si>
  <si>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</si>
  <si>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</si>
  <si>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</si>
  <si>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</si>
  <si>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</si>
  <si>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</si>
  <si>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</si>
  <si>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</si>
  <si>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</si>
  <si>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</si>
  <si>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</si>
  <si>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</si>
  <si>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</si>
  <si>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</si>
  <si>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</si>
  <si>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</si>
  <si>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</si>
  <si>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</si>
  <si>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</si>
  <si>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</si>
  <si>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</si>
  <si>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</si>
  <si>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</si>
  <si>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</si>
  <si>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</si>
  <si>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</si>
  <si>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</si>
  <si>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</si>
  <si>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</si>
  <si>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</si>
  <si>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</si>
  <si>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</si>
  <si>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</si>
  <si>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</si>
  <si>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</si>
  <si>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</si>
  <si>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</si>
  <si>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</si>
  <si>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</si>
  <si>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</si>
  <si>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</si>
  <si>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</si>
  <si>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</si>
  <si>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</si>
  <si>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</si>
  <si>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</si>
  <si>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</si>
  <si>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</si>
  <si>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</si>
  <si>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</si>
  <si>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</si>
  <si>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</si>
  <si>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</si>
  <si>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</si>
  <si>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</si>
  <si>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</si>
  <si>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</si>
  <si>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</si>
  <si>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</si>
  <si>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</si>
  <si>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</si>
  <si>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</si>
  <si>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</si>
  <si>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</si>
  <si>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</si>
  <si>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</si>
  <si>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</si>
  <si>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</si>
  <si>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</si>
  <si>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</si>
  <si>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</si>
  <si>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</si>
  <si>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</si>
  <si>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</si>
  <si>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</si>
  <si>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</si>
  <si>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</si>
  <si>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</si>
  <si>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</si>
  <si>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</si>
  <si>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</si>
  <si>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</si>
  <si>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</si>
  <si>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</si>
  <si>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</si>
  <si>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</si>
  <si>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</si>
  <si>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</si>
  <si>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</si>
  <si>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</si>
  <si>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</si>
  <si>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</si>
  <si>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</si>
  <si>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</si>
  <si>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</si>
  <si>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</si>
  <si>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</si>
  <si>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</si>
  <si>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</si>
  <si>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</si>
  <si>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</si>
  <si>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</si>
  <si>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</si>
  <si>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</si>
  <si>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</si>
  <si>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</si>
  <si>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</si>
  <si>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</si>
  <si>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</si>
  <si>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</si>
  <si>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</si>
  <si>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</si>
  <si>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</si>
  <si>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</si>
  <si>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</si>
  <si>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</si>
  <si>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</si>
  <si>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</si>
  <si>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</si>
  <si>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</si>
  <si>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</si>
  <si>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</si>
  <si>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</si>
  <si>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</si>
  <si>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</si>
  <si>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</si>
  <si>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</si>
  <si>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</si>
  <si>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</si>
  <si>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</si>
  <si>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</si>
  <si>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</si>
  <si>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</si>
  <si>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</si>
  <si>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</si>
  <si>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</si>
  <si>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</si>
  <si>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</si>
  <si>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</si>
  <si>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</si>
  <si>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</si>
  <si>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</si>
  <si>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</si>
  <si>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</si>
  <si>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</si>
  <si>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</si>
  <si>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</si>
  <si>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</si>
  <si>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</si>
  <si>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</si>
  <si>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</si>
  <si>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</si>
  <si>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</si>
  <si>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</si>
  <si>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</si>
  <si>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</si>
  <si>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</si>
  <si>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</si>
  <si>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</si>
  <si>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</si>
  <si>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</si>
  <si>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</si>
  <si>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</si>
  <si>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</si>
  <si>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</si>
  <si>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</si>
  <si>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</si>
  <si>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</si>
  <si>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</si>
  <si>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</si>
  <si>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</si>
  <si>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</si>
  <si>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</si>
  <si>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</si>
  <si>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</si>
  <si>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</si>
  <si>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</si>
  <si>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</si>
  <si>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</si>
  <si>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</si>
  <si>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</si>
  <si>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</si>
  <si>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</si>
  <si>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</si>
  <si>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</si>
  <si>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</si>
  <si>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</si>
  <si>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</si>
  <si>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</si>
  <si>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</si>
  <si>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</si>
  <si>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</si>
  <si>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</si>
  <si>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</si>
  <si>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</si>
  <si>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</si>
  <si>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</si>
  <si>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</si>
  <si>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</si>
  <si>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</si>
  <si>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</si>
  <si>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</si>
  <si>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</si>
  <si>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</si>
  <si>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</si>
  <si>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</si>
  <si>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</si>
  <si>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</si>
  <si>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</si>
  <si>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</si>
  <si>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</si>
  <si>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</si>
  <si>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</si>
  <si>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</si>
  <si>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</si>
  <si>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</si>
  <si>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</si>
  <si>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</si>
  <si>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</si>
  <si>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</si>
  <si>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</si>
  <si>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</si>
  <si>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</si>
  <si>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</si>
  <si>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</si>
  <si>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</si>
  <si>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</si>
  <si>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</si>
  <si>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</si>
  <si>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</si>
  <si>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</si>
  <si>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</si>
  <si>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</si>
  <si>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</si>
  <si>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</si>
  <si>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</si>
  <si>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</si>
  <si>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</si>
  <si>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</si>
  <si>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</si>
  <si>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</si>
  <si>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</si>
  <si>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</si>
  <si>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</si>
  <si>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</si>
  <si>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</si>
  <si>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</si>
  <si>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</si>
  <si>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</si>
  <si>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</si>
  <si>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</si>
  <si>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</si>
  <si>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</si>
  <si>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</si>
  <si>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</si>
  <si>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</si>
  <si>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</si>
  <si>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</si>
  <si>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</si>
  <si>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</si>
  <si>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</si>
  <si>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</si>
  <si>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</si>
  <si>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</si>
  <si>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</si>
  <si>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</si>
  <si>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</si>
  <si>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</si>
  <si>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</si>
  <si>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</si>
  <si>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</si>
  <si>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</si>
  <si>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</si>
  <si>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</si>
  <si>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</si>
  <si>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</si>
  <si>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</si>
  <si>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</si>
  <si>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</si>
  <si>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</si>
  <si>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</si>
  <si>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</si>
  <si>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</si>
  <si>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</si>
  <si>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</si>
  <si>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</si>
  <si>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</si>
  <si>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</si>
  <si>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</si>
  <si>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</si>
  <si>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</si>
  <si>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</si>
  <si>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</si>
  <si>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</si>
  <si>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</si>
  <si>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</si>
  <si>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</si>
  <si>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</si>
  <si>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</si>
  <si>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</si>
  <si>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</si>
  <si>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</si>
  <si>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</si>
  <si>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</si>
  <si>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</si>
  <si>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</si>
  <si>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</si>
  <si>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</si>
  <si>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</si>
  <si>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</si>
  <si>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</si>
  <si>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</si>
  <si>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</si>
  <si>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</si>
  <si>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</si>
  <si>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</si>
  <si>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</si>
  <si>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</si>
  <si>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</si>
  <si>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</si>
  <si>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</si>
  <si>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</si>
  <si>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</si>
  <si>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</si>
  <si>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</si>
  <si>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</si>
  <si>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</si>
  <si>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</si>
  <si>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</si>
  <si>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</si>
  <si>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</si>
  <si>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</si>
  <si>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</si>
  <si>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</si>
  <si>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</si>
  <si>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</si>
  <si>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</si>
  <si>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</si>
  <si>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</si>
  <si>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</si>
  <si>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</si>
  <si>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</si>
  <si>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</si>
  <si>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</si>
  <si>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</si>
  <si>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</si>
  <si>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</si>
  <si>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</si>
  <si>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</si>
  <si>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</si>
  <si>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</si>
  <si>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</si>
  <si>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</si>
  <si>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</si>
  <si>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</si>
  <si>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</si>
  <si>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</si>
  <si>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</si>
  <si>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</si>
  <si>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</si>
  <si>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</si>
  <si>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</si>
  <si>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</si>
  <si>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</si>
  <si>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</si>
  <si>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</si>
  <si>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</si>
  <si>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</si>
  <si>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</si>
  <si>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</si>
  <si>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</si>
  <si>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</si>
  <si>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</si>
  <si>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</si>
  <si>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</si>
  <si>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</si>
  <si>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</si>
  <si>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</si>
  <si>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</si>
  <si>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</si>
  <si>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</si>
  <si>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</si>
  <si>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</si>
  <si>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</si>
  <si>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</si>
  <si>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</si>
  <si>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</si>
  <si>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</si>
  <si>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</si>
  <si>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</si>
  <si>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</si>
  <si>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</si>
  <si>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</si>
  <si>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</si>
  <si>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</si>
  <si>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</si>
  <si>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</si>
  <si>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</si>
  <si>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</si>
  <si>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</si>
  <si>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</si>
  <si>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</si>
  <si>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</si>
  <si>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</si>
  <si>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</si>
  <si>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</si>
  <si>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</si>
  <si>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</si>
  <si>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</si>
  <si>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</si>
  <si>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</si>
  <si>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</si>
  <si>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</si>
  <si>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</si>
  <si>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</si>
  <si>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</si>
  <si>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</si>
  <si>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</si>
  <si>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</si>
  <si>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</si>
  <si>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</si>
  <si>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</si>
  <si>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</si>
  <si>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</si>
  <si>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</si>
  <si>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</si>
  <si>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</si>
  <si>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</si>
  <si>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</si>
  <si>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</si>
  <si>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</si>
  <si>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</si>
  <si>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</si>
  <si>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</si>
  <si>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</si>
  <si>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</si>
  <si>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</si>
  <si>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</si>
  <si>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</si>
  <si>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</si>
  <si>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</si>
  <si>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</si>
  <si>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</si>
  <si>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</si>
  <si>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</si>
  <si>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</si>
  <si>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</si>
  <si>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</si>
  <si>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</si>
  <si>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</si>
  <si>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</si>
  <si>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</si>
  <si>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</si>
  <si>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</si>
  <si>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</si>
  <si>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</si>
  <si>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</si>
  <si>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</si>
  <si>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</si>
  <si>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</si>
  <si>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</si>
  <si>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</si>
  <si>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</si>
  <si>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</si>
  <si>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</si>
  <si>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</si>
  <si>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</si>
  <si>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</si>
  <si>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</si>
  <si>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</si>
  <si>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</si>
  <si>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</si>
  <si>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</si>
  <si>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</si>
  <si>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</si>
  <si>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</si>
  <si>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</si>
  <si>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</si>
  <si>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</si>
  <si>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</si>
  <si>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</si>
  <si>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</si>
  <si>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</si>
  <si>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</si>
  <si>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</si>
  <si>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</si>
  <si>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</si>
  <si>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</si>
  <si>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</si>
  <si>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</si>
  <si>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</si>
  <si>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</si>
  <si>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</si>
  <si>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</si>
  <si>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</si>
  <si>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</si>
  <si>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</si>
  <si>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</si>
  <si>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</si>
  <si>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</si>
  <si>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</si>
  <si>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</si>
  <si>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</si>
  <si>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</si>
  <si>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</si>
  <si>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</si>
  <si>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</si>
  <si>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</si>
  <si>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</si>
  <si>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</si>
  <si>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</si>
  <si>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</si>
  <si>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</si>
  <si>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</si>
  <si>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</si>
  <si>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</si>
  <si>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</si>
  <si>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</si>
  <si>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</si>
  <si>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</si>
  <si>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</si>
  <si>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</si>
  <si>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</si>
  <si>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</si>
  <si>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</si>
  <si>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</si>
  <si>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</si>
  <si>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</si>
  <si>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</si>
  <si>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</si>
  <si>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</si>
  <si>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</si>
  <si>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</si>
  <si>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</si>
  <si>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</si>
  <si>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</si>
  <si>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</si>
  <si>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</si>
  <si>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</si>
  <si>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</si>
  <si>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</si>
  <si>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</si>
  <si>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</si>
  <si>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</si>
  <si>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</si>
  <si>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</si>
  <si>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</si>
  <si>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</si>
  <si>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</si>
  <si>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</si>
  <si>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</si>
  <si>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</si>
  <si>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</si>
  <si>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</si>
  <si>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</si>
  <si>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</si>
  <si>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</si>
  <si>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</si>
  <si>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</si>
  <si>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</si>
  <si>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</si>
  <si>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</si>
  <si>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</si>
  <si>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</si>
  <si>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</si>
  <si>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</si>
  <si>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</si>
  <si>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</si>
  <si>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</si>
  <si>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</si>
  <si>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</si>
  <si>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</si>
  <si>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</si>
  <si>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</si>
  <si>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</si>
  <si>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</si>
  <si>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</si>
  <si>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</si>
  <si>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</si>
  <si>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</si>
  <si>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</si>
  <si>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</si>
  <si>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</si>
  <si>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</si>
  <si>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</si>
  <si>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</si>
  <si>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</si>
  <si>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</si>
  <si>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</si>
  <si>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</si>
  <si>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</si>
  <si>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</si>
  <si>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</si>
  <si>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</si>
  <si>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</si>
  <si>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</si>
  <si>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</si>
  <si>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</si>
  <si>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</si>
  <si>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</si>
  <si>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</si>
  <si>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</si>
  <si>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</si>
  <si>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</si>
  <si>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</si>
  <si>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</si>
  <si>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</si>
  <si>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</si>
  <si>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</si>
  <si>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</si>
  <si>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</si>
  <si>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</si>
  <si>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</si>
  <si>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</si>
  <si>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</si>
  <si>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</si>
  <si>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</si>
  <si>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</si>
  <si>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</si>
  <si>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</si>
  <si>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</si>
  <si>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</si>
  <si>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</si>
  <si>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</si>
  <si>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</si>
  <si>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</si>
  <si>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</si>
  <si>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</si>
  <si>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</si>
  <si>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</si>
  <si>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</si>
  <si>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</si>
  <si>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</si>
  <si>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</si>
  <si>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</si>
  <si>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</si>
  <si>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</si>
  <si>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</si>
  <si>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</si>
  <si>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</si>
  <si>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</si>
  <si>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</si>
  <si>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</si>
  <si>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</si>
  <si>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</si>
  <si>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</si>
  <si>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</si>
  <si>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</si>
  <si>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</si>
  <si>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</si>
  <si>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</si>
  <si>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</si>
  <si>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</si>
  <si>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</si>
  <si>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</si>
  <si>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</si>
  <si>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</si>
  <si>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</si>
  <si>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</si>
  <si>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</si>
  <si>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</si>
  <si>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</si>
  <si>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</si>
  <si>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</si>
  <si>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</si>
  <si>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</si>
  <si>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</si>
  <si>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</si>
  <si>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</si>
  <si>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</si>
  <si>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</si>
  <si>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</si>
  <si>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</si>
  <si>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</si>
  <si>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</si>
  <si>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</si>
  <si>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</si>
  <si>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</si>
  <si>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</si>
  <si>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</si>
  <si>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</si>
  <si>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</si>
  <si>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</si>
  <si>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</si>
  <si>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</si>
  <si>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</si>
  <si>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</si>
  <si>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</si>
  <si>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</si>
  <si>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</si>
  <si>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</si>
  <si>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</si>
  <si>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</si>
  <si>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</si>
  <si>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</si>
  <si>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</si>
  <si>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</si>
  <si>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</si>
  <si>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</si>
  <si>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</si>
  <si>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</si>
  <si>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</si>
  <si>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</si>
  <si>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</si>
  <si>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</si>
  <si>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</si>
  <si>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</si>
  <si>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</si>
  <si>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</si>
  <si>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</si>
  <si>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</si>
  <si>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</si>
  <si>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</si>
  <si>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</si>
  <si>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</si>
  <si>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</si>
  <si>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</si>
  <si>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</si>
  <si>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</si>
  <si>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</si>
  <si>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</si>
  <si>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</si>
  <si>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</si>
  <si>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</si>
  <si>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</si>
  <si>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</si>
  <si>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</si>
  <si>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</si>
  <si>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</si>
  <si>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</si>
  <si>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</si>
  <si>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</si>
  <si>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</si>
  <si>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</si>
  <si>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</si>
  <si>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</si>
  <si>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</si>
  <si>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</si>
  <si>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</si>
  <si>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</si>
  <si>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</si>
  <si>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</si>
  <si>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</si>
  <si>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</si>
  <si>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</si>
  <si>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</si>
  <si>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</si>
  <si>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</si>
  <si>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</si>
  <si>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</si>
  <si>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</si>
  <si>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</si>
  <si>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</si>
  <si>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</si>
  <si>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</si>
  <si>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</si>
  <si>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</si>
  <si>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</si>
  <si>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</si>
  <si>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</si>
  <si>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</si>
  <si>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</si>
  <si>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</si>
  <si>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</si>
  <si>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</si>
  <si>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</si>
  <si>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</si>
  <si>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</si>
  <si>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</si>
  <si>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</si>
  <si>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</si>
  <si>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</si>
  <si>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</si>
  <si>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</si>
  <si>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</si>
  <si>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</si>
  <si>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</si>
  <si>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</si>
  <si>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</si>
  <si>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</si>
  <si>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</si>
  <si>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</si>
  <si>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</si>
  <si>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</si>
  <si>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</si>
  <si>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</si>
  <si>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</si>
  <si>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</si>
  <si>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</si>
  <si>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</si>
  <si>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</si>
  <si>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</si>
  <si>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</si>
  <si>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</si>
  <si>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</si>
  <si>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</si>
  <si>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</si>
  <si>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</si>
  <si>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</si>
  <si>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</si>
  <si>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</si>
  <si>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</si>
  <si>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</si>
  <si>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</si>
  <si>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</si>
  <si>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</si>
  <si>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</si>
  <si>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</si>
  <si>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</si>
  <si>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</si>
  <si>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</si>
  <si>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</si>
  <si>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</si>
  <si>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</si>
  <si>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</si>
  <si>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</si>
  <si>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</si>
  <si>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</si>
  <si>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</si>
  <si>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</si>
  <si>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</si>
  <si>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</si>
  <si>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</si>
  <si>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</si>
  <si>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</si>
  <si>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</si>
  <si>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</si>
  <si>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</si>
  <si>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</si>
  <si>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</si>
  <si>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</si>
  <si>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</si>
  <si>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</si>
  <si>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</si>
  <si>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</si>
  <si>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</si>
  <si>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</si>
  <si>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</si>
  <si>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</si>
  <si>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</si>
  <si>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</si>
  <si>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</si>
  <si>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</si>
  <si>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</si>
  <si>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</si>
  <si>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</si>
  <si>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</si>
  <si>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</si>
  <si>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</si>
  <si>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</si>
  <si>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</si>
  <si>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</si>
  <si>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</si>
  <si>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</si>
  <si>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</si>
  <si>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</si>
  <si>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</si>
  <si>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</si>
  <si>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</si>
  <si>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</si>
  <si>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</si>
  <si>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</si>
  <si>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</si>
  <si>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</si>
  <si>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</si>
  <si>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</si>
  <si>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</si>
  <si>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</si>
  <si>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</si>
  <si>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</si>
  <si>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</si>
  <si>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</si>
  <si>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</si>
  <si>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</si>
  <si>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</si>
  <si>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</si>
  <si>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</si>
  <si>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</si>
  <si>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</si>
  <si>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</si>
  <si>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</si>
  <si>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</si>
  <si>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</si>
  <si>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</si>
  <si>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</si>
  <si>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</si>
  <si>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</si>
  <si>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</si>
  <si>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</si>
  <si>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</si>
  <si>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</si>
  <si>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</si>
  <si>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</si>
  <si>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</si>
  <si>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</si>
  <si>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</si>
  <si>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</si>
  <si>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</si>
  <si>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</si>
  <si>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</si>
  <si>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</si>
  <si>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</si>
  <si>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</si>
  <si>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</si>
  <si>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</si>
  <si>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</si>
  <si>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</si>
  <si>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</si>
  <si>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</si>
  <si>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</si>
  <si>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</si>
  <si>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</si>
  <si>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</si>
  <si>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</si>
  <si>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</si>
  <si>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</si>
  <si>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</si>
  <si>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</si>
  <si>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</si>
  <si>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</si>
  <si>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</si>
  <si>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</si>
  <si>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</si>
  <si>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</si>
  <si>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</si>
  <si>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</si>
  <si>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</si>
  <si>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</si>
  <si>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</si>
  <si>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</si>
  <si>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</si>
  <si>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</si>
  <si>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</si>
  <si>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</si>
  <si>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</si>
  <si>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</si>
  <si>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</si>
  <si>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</si>
  <si>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</si>
  <si>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</si>
  <si>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</si>
  <si>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</si>
  <si>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</si>
  <si>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</si>
  <si>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</si>
  <si>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</si>
  <si>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</si>
  <si>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</si>
  <si>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</si>
  <si>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</si>
  <si>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</si>
  <si>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</si>
  <si>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</si>
  <si>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</si>
  <si>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</si>
  <si>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</si>
  <si>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</si>
  <si>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</si>
  <si>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</si>
  <si>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</si>
  <si>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</si>
  <si>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</si>
  <si>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</si>
  <si>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</si>
  <si>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</si>
  <si>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</si>
  <si>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</si>
  <si>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</si>
  <si>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</si>
  <si>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</si>
  <si>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</si>
  <si>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</si>
  <si>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</si>
  <si>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</si>
  <si>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</si>
  <si>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</si>
  <si>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</si>
  <si>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</si>
  <si>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</si>
  <si>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</si>
  <si>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</si>
  <si>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</si>
  <si>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</si>
  <si>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</si>
  <si>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</si>
  <si>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</si>
  <si>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</si>
  <si>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</si>
  <si>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</si>
  <si>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</si>
  <si>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</si>
  <si>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</si>
  <si>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</si>
  <si>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</si>
  <si>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</si>
  <si>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</si>
  <si>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</si>
  <si>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</si>
  <si>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</si>
  <si>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</si>
  <si>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</si>
  <si>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</si>
  <si>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</si>
  <si>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</si>
  <si>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</si>
  <si>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</si>
  <si>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</si>
  <si>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</si>
  <si>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</si>
  <si>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</si>
  <si>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</si>
  <si>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</si>
  <si>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</si>
  <si>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</si>
  <si>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</si>
  <si>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</si>
  <si>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</si>
  <si>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</si>
  <si>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</si>
  <si>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</si>
  <si>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</si>
  <si>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</si>
  <si>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</si>
  <si>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</si>
  <si>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</si>
  <si>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</si>
  <si>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</si>
  <si>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</si>
  <si>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</si>
  <si>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</si>
  <si>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</si>
  <si>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</si>
  <si>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</si>
  <si>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</si>
  <si>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</si>
  <si>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</si>
  <si>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</si>
  <si>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</si>
  <si>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</si>
  <si>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</si>
  <si>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</si>
  <si>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</si>
  <si>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</si>
  <si>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</si>
  <si>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</si>
  <si>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</si>
  <si>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</si>
  <si>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</si>
  <si>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</si>
  <si>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</si>
  <si>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</si>
  <si>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</si>
  <si>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</si>
  <si>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</si>
  <si>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</si>
  <si>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</si>
  <si>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</si>
  <si>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</si>
  <si>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</si>
  <si>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</si>
  <si>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</si>
  <si>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</si>
  <si>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</si>
  <si>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</si>
  <si>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</si>
  <si>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</si>
  <si>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</si>
  <si>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</si>
  <si>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</si>
  <si>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</si>
  <si>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</si>
  <si>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</si>
  <si>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</si>
  <si>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</si>
  <si>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</si>
  <si>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</si>
  <si>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</si>
  <si>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</si>
  <si>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</si>
  <si>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</si>
  <si>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</si>
  <si>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</si>
  <si>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</si>
  <si>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</si>
  <si>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</si>
  <si>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</si>
  <si>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</si>
  <si>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</si>
  <si>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</si>
  <si>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</si>
  <si>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</si>
  <si>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</si>
  <si>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</si>
  <si>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</si>
  <si>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</si>
  <si>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</si>
  <si>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</si>
  <si>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</si>
  <si>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</si>
  <si>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</si>
  <si>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</si>
  <si>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</si>
  <si>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</si>
  <si>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</si>
  <si>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</si>
  <si>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</si>
  <si>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</si>
  <si>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</si>
  <si>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</si>
  <si>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</si>
  <si>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</si>
  <si>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</si>
  <si>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</si>
  <si>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</si>
  <si>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</si>
  <si>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UC_RHSTS~0~UP</t>
  </si>
  <si>
    <t>ELCWAV</t>
  </si>
  <si>
    <t>ER*</t>
  </si>
  <si>
    <t>Pset_PN</t>
  </si>
  <si>
    <t>EH*</t>
  </si>
  <si>
    <t>AU_ELC_SOLCAP</t>
  </si>
  <si>
    <t>Maximum SOL Capacity</t>
  </si>
  <si>
    <t>AU_ELC_WAVCAP</t>
  </si>
  <si>
    <t>Maximum Wave Capacity</t>
  </si>
  <si>
    <t>STR</t>
  </si>
  <si>
    <t>UC_IRE-I</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</si>
  <si>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</si>
  <si>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</si>
  <si>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</si>
  <si>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</si>
  <si>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</si>
  <si>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</si>
  <si>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</si>
  <si>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</si>
  <si>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</si>
  <si>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</si>
  <si>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</si>
  <si>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</si>
  <si>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</si>
  <si>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</si>
  <si>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</si>
  <si>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</si>
  <si>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</si>
  <si>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</si>
  <si>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</si>
  <si>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</si>
  <si>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</si>
  <si>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</si>
  <si>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</si>
  <si>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</si>
  <si>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</si>
  <si>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</si>
  <si>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</si>
  <si>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</si>
  <si>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</si>
  <si>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</si>
  <si>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</si>
  <si>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</si>
  <si>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</si>
  <si>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</si>
  <si>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</si>
  <si>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</si>
  <si>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</si>
  <si>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</si>
  <si>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</si>
  <si>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</si>
  <si>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</si>
  <si>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</si>
  <si>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</si>
  <si>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</si>
  <si>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</si>
  <si>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</si>
  <si>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</si>
  <si>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</si>
  <si>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</si>
  <si>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</si>
  <si>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</si>
  <si>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</si>
  <si>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</si>
  <si>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</si>
  <si>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</si>
  <si>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</si>
  <si>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</si>
  <si>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</si>
  <si>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</si>
  <si>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</si>
  <si>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</si>
  <si>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</si>
  <si>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</si>
  <si>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</si>
  <si>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</si>
  <si>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</si>
  <si>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</si>
  <si>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</si>
  <si>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</si>
  <si>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</si>
  <si>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</si>
  <si>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</si>
  <si>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</si>
  <si>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</si>
  <si>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</si>
  <si>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SGB</t>
  </si>
  <si>
    <t>Halm fra korn</t>
  </si>
  <si>
    <t>Halm fra raps</t>
  </si>
  <si>
    <t>Frøgræshalm</t>
  </si>
  <si>
    <t>Energiskov (pil og poppel)</t>
  </si>
  <si>
    <t>Rapsolie til energi</t>
  </si>
  <si>
    <t>Husdyrgødning</t>
  </si>
  <si>
    <t>Småskove, hegn og haver</t>
  </si>
  <si>
    <t>Eksisterende skov (2010)</t>
  </si>
  <si>
    <t>Kilde Analyse af bioenergi i Danmark, 2014</t>
  </si>
  <si>
    <t xml:space="preserve">Straw  - 2011 set to the consumption in 2009 and 2050 is set to the full potential from the scenarios 2014 </t>
  </si>
  <si>
    <t xml:space="preserve">Kilde :  DEA scenarios2020, 2035 og 2050,  2014 </t>
  </si>
  <si>
    <t xml:space="preserve"> Samlet teknisk biomasseressource</t>
  </si>
  <si>
    <t xml:space="preserve">Technical potential </t>
  </si>
  <si>
    <t xml:space="preserve">WCH: - 2011 set to the consumption in 2009 and 2050 is set to the full potential from the scenarios 2014 </t>
  </si>
  <si>
    <t xml:space="preserve">!  There is an issue about woodlogs that should be solved - is it used in the households ? </t>
  </si>
  <si>
    <t>the fuel CPW* has been replaced by WPE, the group WPE and WCH includes all wood fuel, including woodlogs and wood waste (CPW dont exist any longer)</t>
  </si>
  <si>
    <t>WCH</t>
  </si>
  <si>
    <t>There should be made an domestic wood limitation on the group WPE and WCH includes all wood fuel, including woodlogs and wood waste - meaning that the technologies which now is imp should be changed to mining</t>
  </si>
  <si>
    <t>WPE has been removed again - There should be made an domestic wood limitation on the group WPE and WCH includes all wood fuel, including woodlogs and wood waste - meaning that the technologies which now is imp should be changed to mining</t>
  </si>
  <si>
    <t>18GJ/ t is assumed</t>
  </si>
  <si>
    <t>RPS</t>
  </si>
  <si>
    <t>BGA</t>
  </si>
  <si>
    <t>*SGB The sugar beet potentiale is set assuming that 40.kHa cultivated with sugar beets the yiels is 30t(dry matter)/ha and the energy content is 18GJ/t (dry matter)</t>
  </si>
  <si>
    <t xml:space="preserve"> - 2011 set to the consumption in 2009 and 2050 is set to the full potential from the scenarios 2014 </t>
  </si>
  <si>
    <t>Wood chips potential ( national)</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</si>
  <si>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</si>
  <si>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</si>
  <si>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</si>
  <si>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</si>
  <si>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</si>
  <si>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</si>
  <si>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</si>
  <si>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</si>
  <si>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</si>
  <si>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</si>
  <si>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</si>
  <si>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</si>
  <si>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</si>
  <si>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</si>
  <si>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</si>
  <si>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</si>
  <si>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</si>
  <si>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</si>
  <si>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</si>
  <si>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</si>
  <si>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</si>
  <si>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</si>
  <si>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</si>
  <si>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</si>
  <si>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</si>
  <si>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</si>
  <si>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</si>
  <si>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Kilde : Hovedrapport fra Biogas Taskforce 2014</t>
  </si>
  <si>
    <t>Biogas i Danmark - status, barrierer og perspektiver, Energistyrelsen</t>
  </si>
  <si>
    <t xml:space="preserve">Biogaspotentiale </t>
  </si>
  <si>
    <t xml:space="preserve"> Revideret potentiale</t>
  </si>
  <si>
    <t>Metan-udbytte (Nm3/ton)</t>
  </si>
  <si>
    <t>Gylle</t>
  </si>
  <si>
    <t>12,2</t>
  </si>
  <si>
    <t>Dybstrøelse</t>
  </si>
  <si>
    <t>55,8</t>
  </si>
  <si>
    <t>Fast staldgødning</t>
  </si>
  <si>
    <t>0,6</t>
  </si>
  <si>
    <t>0,1</t>
  </si>
  <si>
    <t>43,8</t>
  </si>
  <si>
    <t>Ajle</t>
  </si>
  <si>
    <t>0,0</t>
  </si>
  <si>
    <t>4,5</t>
  </si>
  <si>
    <t>Halm</t>
  </si>
  <si>
    <t>11,5-26,3</t>
  </si>
  <si>
    <t>14-31,3</t>
  </si>
  <si>
    <t>222,1</t>
  </si>
  <si>
    <t>Efterafgrøder</t>
  </si>
  <si>
    <t>0,3-0,4</t>
  </si>
  <si>
    <t>1-1,2</t>
  </si>
  <si>
    <t>24,6</t>
  </si>
  <si>
    <t>Naturarealer</t>
  </si>
  <si>
    <t>2,2-3,2</t>
  </si>
  <si>
    <t>143,5</t>
  </si>
  <si>
    <t>Randzoner</t>
  </si>
  <si>
    <t>0,5-1,3</t>
  </si>
  <si>
    <t>59,5</t>
  </si>
  <si>
    <t>Grøftekanter</t>
  </si>
  <si>
    <t>0,1-0,6</t>
  </si>
  <si>
    <t>55,2</t>
  </si>
  <si>
    <t>Have-parkaffald</t>
  </si>
  <si>
    <t>0,4-0,9</t>
  </si>
  <si>
    <t>0,4-1</t>
  </si>
  <si>
    <t>47,3</t>
  </si>
  <si>
    <t>Akvatiske biomasser</t>
  </si>
  <si>
    <t>0-0,1</t>
  </si>
  <si>
    <t>0-0</t>
  </si>
  <si>
    <t>25,0</t>
  </si>
  <si>
    <t>Husholdningsaffald</t>
  </si>
  <si>
    <t>2,6-3,5</t>
  </si>
  <si>
    <t>2,6 -3,5*-</t>
  </si>
  <si>
    <t>94,9</t>
  </si>
  <si>
    <t>Organisk industriaffald</t>
  </si>
  <si>
    <t>2,5**-</t>
  </si>
  <si>
    <t>2,5**</t>
  </si>
  <si>
    <t>120,7</t>
  </si>
  <si>
    <t>Energimajs</t>
  </si>
  <si>
    <t>3,6</t>
  </si>
  <si>
    <t>100,0</t>
  </si>
  <si>
    <t>Energiroer</t>
  </si>
  <si>
    <t>3,1</t>
  </si>
  <si>
    <t>75,6</t>
  </si>
  <si>
    <t>Kløvergræs</t>
  </si>
  <si>
    <t>2,5</t>
  </si>
  <si>
    <t>40,6</t>
  </si>
  <si>
    <t>Roetopensilage</t>
  </si>
  <si>
    <t>1,3-2,1</t>
  </si>
  <si>
    <t>2,2-3,6</t>
  </si>
  <si>
    <t>33,8</t>
  </si>
  <si>
    <t>Total</t>
  </si>
  <si>
    <t>43-62</t>
  </si>
  <si>
    <t>55-78</t>
  </si>
  <si>
    <t>30,6</t>
  </si>
  <si>
    <t>Tabel 5. Biogas potentiale i PJ fra forskellige biomasseressourcer. Tabellen er primært baseret på AgroTech:</t>
  </si>
  <si>
    <t>Biomasse til biogas i Danmark – på kort og lang sigt, 2013. *AgroTechs skøn for 2012 er fastholdt uændret for 2020</t>
  </si>
  <si>
    <t>**PlanEnergis estimat af biogaspotentialet i organisk industriaffald på ca. 2,5 PJ i Biogas – grøn energi, Peter Jacob</t>
  </si>
  <si>
    <t>Jørgensen, PlanEnergi 2009</t>
  </si>
  <si>
    <t>Manure potential (national)</t>
  </si>
  <si>
    <t>MNR</t>
  </si>
  <si>
    <t>*from Agrotech, 2013 in Biogas i Danmark - status, barrierer og perspektiver, Energistyrelsen</t>
  </si>
  <si>
    <t>Straw yield and use by unit, crop, region, time and use (Statistics Denmark)</t>
  </si>
  <si>
    <t>Units: million kg</t>
  </si>
  <si>
    <t>Straw total</t>
  </si>
  <si>
    <t>Straw for energy</t>
  </si>
  <si>
    <t>Straw for fodder</t>
  </si>
  <si>
    <t>Straw for bedding etc.</t>
  </si>
  <si>
    <t>Straw left on the field</t>
  </si>
  <si>
    <t>Production (million kg)</t>
  </si>
  <si>
    <t>2014</t>
  </si>
  <si>
    <t>Share (%)</t>
  </si>
  <si>
    <t>Total tonnes straw Denmark 2014</t>
  </si>
  <si>
    <t>LHV (GJ/ton)</t>
  </si>
  <si>
    <t>Straw (PJ)</t>
  </si>
  <si>
    <t>Straw potential (national)</t>
  </si>
  <si>
    <t>Sugar beets SGB potential (national)</t>
  </si>
  <si>
    <t>Rapeseed RPS  potential (national)</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</si>
  <si>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</si>
  <si>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</si>
  <si>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</si>
  <si>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</si>
  <si>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</si>
  <si>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</si>
  <si>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</si>
  <si>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~UC_Sets: R_E: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</si>
  <si>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</si>
  <si>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</si>
  <si>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</si>
  <si>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</si>
  <si>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</si>
  <si>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</si>
  <si>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</si>
  <si>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</si>
  <si>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</si>
  <si>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</si>
  <si>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</si>
  <si>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</si>
  <si>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</si>
  <si>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</si>
  <si>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</si>
  <si>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</si>
  <si>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</si>
  <si>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</si>
  <si>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</si>
  <si>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</si>
  <si>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</si>
  <si>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</si>
  <si>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</si>
  <si>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</si>
  <si>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</si>
  <si>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</si>
  <si>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</si>
  <si>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</si>
  <si>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</si>
  <si>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</si>
  <si>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</si>
  <si>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</si>
  <si>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</si>
  <si>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</si>
  <si>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</si>
  <si>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</si>
  <si>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</si>
  <si>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</si>
  <si>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</si>
  <si>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</si>
  <si>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</si>
  <si>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</si>
  <si>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</si>
  <si>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</si>
  <si>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</si>
  <si>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</si>
  <si>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</si>
  <si>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</si>
  <si>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</si>
  <si>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</si>
  <si>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</si>
  <si>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</si>
  <si>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</si>
  <si>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</si>
  <si>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</si>
  <si>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</si>
  <si>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</si>
  <si>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</si>
  <si>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</si>
  <si>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</si>
  <si>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</si>
  <si>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</si>
  <si>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</si>
  <si>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</si>
  <si>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</si>
  <si>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</si>
  <si>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</si>
  <si>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</si>
  <si>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</si>
  <si>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</si>
  <si>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</si>
  <si>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</si>
  <si>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AU_MNR_ACTPOT_DK</t>
  </si>
  <si>
    <t>Changed potential for onshore windpower to 4 GW according to recent trends and increase the potential for offshore wind in DKE to 5 GW</t>
  </si>
  <si>
    <t>Grass (national)</t>
  </si>
  <si>
    <t>AU_GRS_ACTPOT_DK</t>
  </si>
  <si>
    <t>GRS</t>
  </si>
  <si>
    <t>Corn (national)</t>
  </si>
  <si>
    <t>CRN</t>
  </si>
  <si>
    <t>AU_STR_MINPOT_DK</t>
  </si>
  <si>
    <t>AU_WCH_MINPOT_DK</t>
  </si>
  <si>
    <t>AU_SGB_MINPOT_DK</t>
  </si>
  <si>
    <t>AU_CRN_MINPOT_DK</t>
  </si>
  <si>
    <t>AU_FIW_MINPOT_DK</t>
  </si>
  <si>
    <t>MINFIW*</t>
  </si>
  <si>
    <t>FIW</t>
  </si>
  <si>
    <t>Wood Pellets potential ( national)</t>
  </si>
  <si>
    <t>AU_WPE_MINPOT_DK</t>
  </si>
  <si>
    <t>WPE</t>
  </si>
  <si>
    <t>SUPWST</t>
  </si>
  <si>
    <t>Firewood (national)</t>
  </si>
  <si>
    <t>AU_RPS_IMPPOT_DK</t>
  </si>
  <si>
    <t>From the report</t>
  </si>
  <si>
    <t>Usable mio. t</t>
  </si>
  <si>
    <t>note</t>
  </si>
  <si>
    <t>2/3 of the manure is possible to feasible utilise and 9 % of the total content is straw gathred along with the manure</t>
  </si>
  <si>
    <t>http://solcelleforening.dk/wp-content/uploads/2016/03/Strategi-Del-1-Baggrundsnotat_final-2.pdf</t>
  </si>
  <si>
    <t>Ekstra kilde, der bekræfter ca. 18-20 GW kapacitet</t>
  </si>
  <si>
    <t xml:space="preserve">LHV, wet (MJ/kg) </t>
  </si>
  <si>
    <t>DLI</t>
  </si>
  <si>
    <t>AU_DLI_MINPOT_DK</t>
  </si>
  <si>
    <t>Deep litter potential (national) assumed efficiency of 40 % as it is only utilised for biogas production this has been taken into account there</t>
  </si>
  <si>
    <t>OldValues</t>
  </si>
  <si>
    <t>Expected values based on decommision of existing wind plants after 25 years of service</t>
  </si>
  <si>
    <t>UC_RHSTS~FX~0</t>
  </si>
  <si>
    <t>Maximum Wind Near-shore Capacity</t>
  </si>
  <si>
    <t>AU_ELC_WNEARCAP</t>
  </si>
  <si>
    <t>*Near Shore*</t>
  </si>
  <si>
    <t>mio. t</t>
  </si>
  <si>
    <t>UC_T</t>
  </si>
  <si>
    <t>q03</t>
  </si>
  <si>
    <t>q1q2</t>
  </si>
  <si>
    <t>bga</t>
  </si>
  <si>
    <t>ttt</t>
  </si>
  <si>
    <t>eta</t>
  </si>
  <si>
    <t>-  Gas Works Gas</t>
  </si>
  <si>
    <t>-  Bygas</t>
  </si>
  <si>
    <t>m08</t>
  </si>
  <si>
    <t>m1m2</t>
  </si>
  <si>
    <t>fjv</t>
  </si>
  <si>
    <t>-  District Heating</t>
  </si>
  <si>
    <t>-  Fjernvarme</t>
  </si>
  <si>
    <t>p09</t>
  </si>
  <si>
    <t>p1p2</t>
  </si>
  <si>
    <t>elc</t>
  </si>
  <si>
    <t>-  Electricity</t>
  </si>
  <si>
    <t>-  El</t>
  </si>
  <si>
    <t>m07</t>
  </si>
  <si>
    <t>bng</t>
  </si>
  <si>
    <t>-  Bio methane</t>
  </si>
  <si>
    <t>-  Bionaturgas</t>
  </si>
  <si>
    <t>m10</t>
  </si>
  <si>
    <t>m0m0</t>
  </si>
  <si>
    <t>sol</t>
  </si>
  <si>
    <t>-  Solar</t>
  </si>
  <si>
    <t>-  Solenergi</t>
  </si>
  <si>
    <t>m02</t>
  </si>
  <si>
    <t>brk</t>
  </si>
  <si>
    <t>-  Brown Coal Briquettes</t>
  </si>
  <si>
    <t>-  Brunkulsbriketter</t>
  </si>
  <si>
    <t>kok</t>
  </si>
  <si>
    <t>-  Coke</t>
  </si>
  <si>
    <t>-  Koks</t>
  </si>
  <si>
    <t>m05</t>
  </si>
  <si>
    <t>ska</t>
  </si>
  <si>
    <t>-  Other Hard Coal (Coal)</t>
  </si>
  <si>
    <t>-  Anden stenkul</t>
  </si>
  <si>
    <t>nga</t>
  </si>
  <si>
    <t>-  Natural Gas</t>
  </si>
  <si>
    <t>-  Naturgas</t>
  </si>
  <si>
    <t>pko</t>
  </si>
  <si>
    <t>-  Petroleum Coke</t>
  </si>
  <si>
    <t>-  Petroleumskoks</t>
  </si>
  <si>
    <t>fut</t>
  </si>
  <si>
    <t>-  Fuel Oil</t>
  </si>
  <si>
    <t>-  Fuelolie</t>
  </si>
  <si>
    <t>gdt</t>
  </si>
  <si>
    <t>-  Gas-/Diesel Oil</t>
  </si>
  <si>
    <t>-  Gas/dieselolie</t>
  </si>
  <si>
    <t>m03</t>
  </si>
  <si>
    <t>ptr</t>
  </si>
  <si>
    <t>-  Other Kerosene</t>
  </si>
  <si>
    <t>-  Petroleum</t>
  </si>
  <si>
    <t>q04</t>
  </si>
  <si>
    <t>lpg</t>
  </si>
  <si>
    <t>-  LPG</t>
  </si>
  <si>
    <t>Multi-family Houses</t>
  </si>
  <si>
    <t>o03</t>
  </si>
  <si>
    <t>o1o2</t>
  </si>
  <si>
    <t>par</t>
  </si>
  <si>
    <t>n09</t>
  </si>
  <si>
    <t>n1n2</t>
  </si>
  <si>
    <t>vmp</t>
  </si>
  <si>
    <t>-  Heat Pumps</t>
  </si>
  <si>
    <t>-  Varmepumper</t>
  </si>
  <si>
    <t>bdi</t>
  </si>
  <si>
    <t>-  Biodiesel</t>
  </si>
  <si>
    <t>m06</t>
  </si>
  <si>
    <t>tpi</t>
  </si>
  <si>
    <t>-  Wood Pellets</t>
  </si>
  <si>
    <t>-  Træpiller</t>
  </si>
  <si>
    <t>fli</t>
  </si>
  <si>
    <t>-  Wood Chips</t>
  </si>
  <si>
    <t>-  Skovflis</t>
  </si>
  <si>
    <t>m01</t>
  </si>
  <si>
    <t>bra</t>
  </si>
  <si>
    <t>-  Firewood</t>
  </si>
  <si>
    <t>-  Brænde</t>
  </si>
  <si>
    <t>hal</t>
  </si>
  <si>
    <t>-  Straw</t>
  </si>
  <si>
    <t>-  Halm</t>
  </si>
  <si>
    <t>m04</t>
  </si>
  <si>
    <t>a00</t>
  </si>
  <si>
    <t>a0a0</t>
  </si>
  <si>
    <t>bzt</t>
  </si>
  <si>
    <t>-  Motor Gasoline</t>
  </si>
  <si>
    <t>-  Motorbenzin</t>
  </si>
  <si>
    <t>o04</t>
  </si>
  <si>
    <t>Single Family Houses</t>
  </si>
  <si>
    <t>Enfamiliehuse</t>
  </si>
  <si>
    <t>m1m1</t>
  </si>
  <si>
    <t>ofs</t>
  </si>
  <si>
    <t>c09</t>
  </si>
  <si>
    <t>a0c2</t>
  </si>
  <si>
    <t>e04</t>
  </si>
  <si>
    <t>m1e1</t>
  </si>
  <si>
    <t>Public Service</t>
  </si>
  <si>
    <t>Offentlig service</t>
  </si>
  <si>
    <t>prs</t>
  </si>
  <si>
    <t>afa</t>
  </si>
  <si>
    <t>-  Wastes, Renewable</t>
  </si>
  <si>
    <t>-  Affald, bionedbrydeligt</t>
  </si>
  <si>
    <t>afp</t>
  </si>
  <si>
    <t>-  Wastes, Non-renewable</t>
  </si>
  <si>
    <t>-  Affald, ikke bionedbrydeligt</t>
  </si>
  <si>
    <t>l06</t>
  </si>
  <si>
    <t>m1l2</t>
  </si>
  <si>
    <t>bia</t>
  </si>
  <si>
    <t>-  Biogas, Other</t>
  </si>
  <si>
    <t>-  Biogas, andet</t>
  </si>
  <si>
    <t>bis</t>
  </si>
  <si>
    <t>-  Biogas, Sludge</t>
  </si>
  <si>
    <t>-  Biogas, slam</t>
  </si>
  <si>
    <t>bid</t>
  </si>
  <si>
    <t>-  Biogas, Landfill</t>
  </si>
  <si>
    <t>-  Biogas, deponi</t>
  </si>
  <si>
    <t>taf</t>
  </si>
  <si>
    <t>-  Wood Waste</t>
  </si>
  <si>
    <t>-  Træaffald</t>
  </si>
  <si>
    <t>spo</t>
  </si>
  <si>
    <t>-  Waste Oil</t>
  </si>
  <si>
    <t>-  Spildolie</t>
  </si>
  <si>
    <t>k04</t>
  </si>
  <si>
    <t>m1k2</t>
  </si>
  <si>
    <t>Private Service</t>
  </si>
  <si>
    <t>Privat service</t>
  </si>
  <si>
    <t>dth</t>
  </si>
  <si>
    <t>a0b2</t>
  </si>
  <si>
    <t>l04</t>
  </si>
  <si>
    <t>g04</t>
  </si>
  <si>
    <t>m1g1</t>
  </si>
  <si>
    <t>Retail Trade</t>
  </si>
  <si>
    <t>Detailhandel</t>
  </si>
  <si>
    <t>l08</t>
  </si>
  <si>
    <t>egh</t>
  </si>
  <si>
    <t>j07</t>
  </si>
  <si>
    <t>m1j2</t>
  </si>
  <si>
    <t>j04</t>
  </si>
  <si>
    <t>Wholesale</t>
  </si>
  <si>
    <t>Engroshandel</t>
  </si>
  <si>
    <t>byg</t>
  </si>
  <si>
    <t>m00</t>
  </si>
  <si>
    <t>a0m1</t>
  </si>
  <si>
    <t>a0d1</t>
  </si>
  <si>
    <t>Construction</t>
  </si>
  <si>
    <t>Bygge- og anlægsvirksomhed</t>
  </si>
  <si>
    <t>e00</t>
  </si>
  <si>
    <t>a0e1</t>
  </si>
  <si>
    <t>frv</t>
  </si>
  <si>
    <t>i00</t>
  </si>
  <si>
    <t>m1i1</t>
  </si>
  <si>
    <t>b00</t>
  </si>
  <si>
    <t>a0b1</t>
  </si>
  <si>
    <t>e1e1</t>
  </si>
  <si>
    <t>g00</t>
  </si>
  <si>
    <t>a0g1</t>
  </si>
  <si>
    <t>d00</t>
  </si>
  <si>
    <t>e1d1</t>
  </si>
  <si>
    <t>h00</t>
  </si>
  <si>
    <t>e1h1</t>
  </si>
  <si>
    <t>lvn</t>
  </si>
  <si>
    <t>-  Naphtha (LVN)</t>
  </si>
  <si>
    <t>-  Nafta (LVN)</t>
  </si>
  <si>
    <t>rga</t>
  </si>
  <si>
    <t>-  Refinery Gas</t>
  </si>
  <si>
    <t>-  Raffinaderigas</t>
  </si>
  <si>
    <t>Manufacturing Industry</t>
  </si>
  <si>
    <t>Fremstillingsvirksomhed</t>
  </si>
  <si>
    <t>fis</t>
  </si>
  <si>
    <t>Fishing</t>
  </si>
  <si>
    <t>Fiskeri</t>
  </si>
  <si>
    <t>m1m3</t>
  </si>
  <si>
    <t>lbs</t>
  </si>
  <si>
    <t>k00</t>
  </si>
  <si>
    <t>Agriculture, Forestry and Horticulture</t>
  </si>
  <si>
    <t>Landbrug, skovbrug og gartneri</t>
  </si>
  <si>
    <t>jp1</t>
  </si>
  <si>
    <t>lfu</t>
  </si>
  <si>
    <t>fbs</t>
  </si>
  <si>
    <t>-  JP1</t>
  </si>
  <si>
    <t>fly</t>
  </si>
  <si>
    <t>-  Aviation Gasoline</t>
  </si>
  <si>
    <t>-  Flybenzin</t>
  </si>
  <si>
    <t>International Aviation</t>
  </si>
  <si>
    <t>Lufttransport, udenrigs</t>
  </si>
  <si>
    <t>lfi</t>
  </si>
  <si>
    <t>Domestic Aviation</t>
  </si>
  <si>
    <t>Lufttransport, indenrigs</t>
  </si>
  <si>
    <t>sea</t>
  </si>
  <si>
    <t>Domestic Sea Transport</t>
  </si>
  <si>
    <t>Søtransport, indenrigs</t>
  </si>
  <si>
    <t>jtt</t>
  </si>
  <si>
    <t xml:space="preserve">Rail </t>
  </si>
  <si>
    <t>Jernbanetransport</t>
  </si>
  <si>
    <t>vtt</t>
  </si>
  <si>
    <t>etn</t>
  </si>
  <si>
    <t>-  Bioethanol</t>
  </si>
  <si>
    <t xml:space="preserve">Road </t>
  </si>
  <si>
    <t>Vejtransport</t>
  </si>
  <si>
    <t>trp</t>
  </si>
  <si>
    <t>jp4</t>
  </si>
  <si>
    <t>-  JP4</t>
  </si>
  <si>
    <t>Military Transport</t>
  </si>
  <si>
    <t>Forsvarets transport</t>
  </si>
  <si>
    <t>Transport</t>
  </si>
  <si>
    <t>btm</t>
  </si>
  <si>
    <t>ief</t>
  </si>
  <si>
    <t>-  -  Bitumen</t>
  </si>
  <si>
    <t>smo</t>
  </si>
  <si>
    <t>-  -  Lubricants</t>
  </si>
  <si>
    <t>-  -  Smøreolie</t>
  </si>
  <si>
    <t>ter</t>
  </si>
  <si>
    <t>-  -  White Spirit</t>
  </si>
  <si>
    <t>-  -  Mineralsk terpentin</t>
  </si>
  <si>
    <r>
      <t xml:space="preserve">-  </t>
    </r>
    <r>
      <rPr>
        <u/>
        <sz val="9"/>
        <rFont val="Arial"/>
        <family val="2"/>
      </rPr>
      <t>Non-energy Use</t>
    </r>
  </si>
  <si>
    <r>
      <rPr>
        <sz val="9"/>
        <rFont val="Arial"/>
        <family val="2"/>
      </rPr>
      <t xml:space="preserve">-  </t>
    </r>
    <r>
      <rPr>
        <u/>
        <sz val="9"/>
        <rFont val="Arial"/>
        <family val="2"/>
      </rPr>
      <t>Ikke energiformål</t>
    </r>
  </si>
  <si>
    <t>Consumption Sector</t>
  </si>
  <si>
    <t>Forbrugssektoren</t>
  </si>
  <si>
    <t>tab</t>
  </si>
  <si>
    <t>ens</t>
  </si>
  <si>
    <t>-  -  Bio methane</t>
  </si>
  <si>
    <t>-  -  Bionaturgas</t>
  </si>
  <si>
    <t>-  -  Biogas, Other</t>
  </si>
  <si>
    <t>-  -  Biogas, andet</t>
  </si>
  <si>
    <t>-  - Gas Works Gas</t>
  </si>
  <si>
    <t>-  -  Bygas</t>
  </si>
  <si>
    <t>-  -  District Heating</t>
  </si>
  <si>
    <t>-  -  Fjernvarme</t>
  </si>
  <si>
    <t>-  -  Electricity</t>
  </si>
  <si>
    <t>-  -  El</t>
  </si>
  <si>
    <t>-  -  Natural Gas</t>
  </si>
  <si>
    <t>-  -  Naturgas</t>
  </si>
  <si>
    <r>
      <t xml:space="preserve">- </t>
    </r>
    <r>
      <rPr>
        <u/>
        <sz val="9"/>
        <rFont val="Arial"/>
        <family val="2"/>
      </rPr>
      <t>Distribution Losses etc.</t>
    </r>
  </si>
  <si>
    <r>
      <rPr>
        <sz val="9"/>
        <rFont val="Arial"/>
        <family val="2"/>
      </rPr>
      <t xml:space="preserve">-  </t>
    </r>
    <r>
      <rPr>
        <u/>
        <sz val="9"/>
        <rFont val="Arial"/>
        <family val="2"/>
      </rPr>
      <t>Nettab mv</t>
    </r>
  </si>
  <si>
    <t>Distribution Losses</t>
  </si>
  <si>
    <t>Tab ved distribution</t>
  </si>
  <si>
    <t>brt</t>
  </si>
  <si>
    <t>oga</t>
  </si>
  <si>
    <t>-  - Bionaturgas</t>
  </si>
  <si>
    <r>
      <t xml:space="preserve">-  </t>
    </r>
    <r>
      <rPr>
        <u/>
        <sz val="9"/>
        <rFont val="Arial"/>
        <family val="2"/>
      </rPr>
      <t>Gross Production</t>
    </r>
  </si>
  <si>
    <r>
      <rPr>
        <sz val="9"/>
        <rFont val="Arial"/>
        <family val="2"/>
      </rPr>
      <t xml:space="preserve">-  </t>
    </r>
    <r>
      <rPr>
        <u/>
        <sz val="9"/>
        <rFont val="Arial"/>
        <family val="2"/>
      </rPr>
      <t>Bruttoproduktion</t>
    </r>
  </si>
  <si>
    <t>bgr</t>
  </si>
  <si>
    <t>-  - Biogas, andet</t>
  </si>
  <si>
    <r>
      <t xml:space="preserve">-  </t>
    </r>
    <r>
      <rPr>
        <u/>
        <sz val="9"/>
        <rFont val="Arial"/>
        <family val="2"/>
      </rPr>
      <t>Fuels Used for bio methane</t>
    </r>
  </si>
  <si>
    <r>
      <rPr>
        <sz val="9"/>
        <rFont val="Arial"/>
        <family val="2"/>
      </rPr>
      <t xml:space="preserve">-  </t>
    </r>
    <r>
      <rPr>
        <u/>
        <sz val="9"/>
        <rFont val="Arial"/>
        <family val="2"/>
      </rPr>
      <t>Råvareforbrug til bionaturgas</t>
    </r>
  </si>
  <si>
    <t>Biogas Upgrading Plant</t>
  </si>
  <si>
    <t>Opgraderingsanlæg</t>
  </si>
  <si>
    <t>bgv</t>
  </si>
  <si>
    <t>-  -  Coke</t>
  </si>
  <si>
    <t>-  -  Koks</t>
  </si>
  <si>
    <t>-  -  Gas Works Gas</t>
  </si>
  <si>
    <t>byr</t>
  </si>
  <si>
    <t>-  -  Other Hard Coal (Coal)</t>
  </si>
  <si>
    <t>-  -  Anden stenkul</t>
  </si>
  <si>
    <t>-  -  Gas-/Diesel Oil</t>
  </si>
  <si>
    <t>-  -  Gas/dieselolie</t>
  </si>
  <si>
    <t>-  -  Naphtha (LVN)</t>
  </si>
  <si>
    <t>-  -  Nafta (LVN)</t>
  </si>
  <si>
    <t>-  -  LPG</t>
  </si>
  <si>
    <t>-  -  Refinery Gas</t>
  </si>
  <si>
    <t>-  -  Raffinaderigas</t>
  </si>
  <si>
    <r>
      <t xml:space="preserve">-  </t>
    </r>
    <r>
      <rPr>
        <u/>
        <sz val="9"/>
        <rFont val="Arial"/>
        <family val="2"/>
      </rPr>
      <t>Fuels Used for Gas Works Gas</t>
    </r>
  </si>
  <si>
    <r>
      <rPr>
        <sz val="9"/>
        <rFont val="Arial"/>
        <family val="2"/>
      </rPr>
      <t xml:space="preserve">-  </t>
    </r>
    <r>
      <rPr>
        <u/>
        <sz val="9"/>
        <rFont val="Arial"/>
        <family val="2"/>
      </rPr>
      <t>Råvareforbrug til bygas</t>
    </r>
  </si>
  <si>
    <t>Gas Works Gas Units</t>
  </si>
  <si>
    <t>Bygasværker</t>
  </si>
  <si>
    <t>net</t>
  </si>
  <si>
    <t>pvp</t>
  </si>
  <si>
    <r>
      <t xml:space="preserve">-  </t>
    </r>
    <r>
      <rPr>
        <u/>
        <sz val="9"/>
        <rFont val="Arial"/>
        <family val="2"/>
      </rPr>
      <t>Net Production</t>
    </r>
  </si>
  <si>
    <r>
      <rPr>
        <sz val="9"/>
        <rFont val="Arial"/>
        <family val="2"/>
      </rPr>
      <t xml:space="preserve">-  </t>
    </r>
    <r>
      <rPr>
        <u/>
        <sz val="9"/>
        <rFont val="Arial"/>
        <family val="2"/>
      </rPr>
      <t>Nettoproduktion</t>
    </r>
  </si>
  <si>
    <t>fjr</t>
  </si>
  <si>
    <t>-  -  Electricity for Heat Pumps</t>
  </si>
  <si>
    <t>-  -  El til varmepumper/elpatroner</t>
  </si>
  <si>
    <t>-  -  Wastes, Renewable</t>
  </si>
  <si>
    <t>-  -  Affald, bionedbrydeligt</t>
  </si>
  <si>
    <t xml:space="preserve">-  -  Wastes, Non-renewable </t>
  </si>
  <si>
    <t>-  -  Affald, ikke bionedbrydeligt</t>
  </si>
  <si>
    <t>-  -  Biogas, Sludge</t>
  </si>
  <si>
    <t>-  -  Biogas, slam</t>
  </si>
  <si>
    <t>-  -  Biogas, Landfill</t>
  </si>
  <si>
    <t>-  -  Biogas, deponi</t>
  </si>
  <si>
    <t>-  -  Wood Waste</t>
  </si>
  <si>
    <t>-  -  Træaffald</t>
  </si>
  <si>
    <t>-  -  Wood Pellets</t>
  </si>
  <si>
    <t>-  -  Træpiller</t>
  </si>
  <si>
    <t>-  -  Wood Chips</t>
  </si>
  <si>
    <t>-  -  Skovflis</t>
  </si>
  <si>
    <t>-  -  Straw</t>
  </si>
  <si>
    <t>-  -  Halm</t>
  </si>
  <si>
    <t>-  -  Waste Oil</t>
  </si>
  <si>
    <t>-  -  Spildolie</t>
  </si>
  <si>
    <t>-  -  Fuel Oil</t>
  </si>
  <si>
    <t>-  -  Fuelolie</t>
  </si>
  <si>
    <r>
      <t xml:space="preserve">-  </t>
    </r>
    <r>
      <rPr>
        <u/>
        <sz val="9"/>
        <rFont val="Arial"/>
        <family val="2"/>
      </rPr>
      <t>Fuels Used for Heat Production</t>
    </r>
  </si>
  <si>
    <r>
      <rPr>
        <sz val="9"/>
        <rFont val="Arial"/>
        <family val="2"/>
      </rPr>
      <t xml:space="preserve">-  </t>
    </r>
    <r>
      <rPr>
        <u/>
        <sz val="9"/>
        <rFont val="Arial"/>
        <family val="2"/>
      </rPr>
      <t>Råvareforbrug til varme</t>
    </r>
  </si>
  <si>
    <t>Autoproducers, District Heating</t>
  </si>
  <si>
    <t>Sekundære fjernvarmeproducenter</t>
  </si>
  <si>
    <t>pev</t>
  </si>
  <si>
    <t>-  -  District Heating, Net</t>
  </si>
  <si>
    <t>-  -  Electricity, Gross</t>
  </si>
  <si>
    <r>
      <t xml:space="preserve">-  </t>
    </r>
    <r>
      <rPr>
        <u/>
        <sz val="9"/>
        <rFont val="Arial"/>
        <family val="2"/>
      </rPr>
      <t>Production</t>
    </r>
  </si>
  <si>
    <r>
      <rPr>
        <sz val="9"/>
        <rFont val="Arial"/>
        <family val="2"/>
      </rPr>
      <t xml:space="preserve">-  </t>
    </r>
    <r>
      <rPr>
        <u/>
        <sz val="9"/>
        <rFont val="Arial"/>
        <family val="2"/>
      </rPr>
      <t>Produktion</t>
    </r>
  </si>
  <si>
    <t>elr</t>
  </si>
  <si>
    <t>fio</t>
  </si>
  <si>
    <t>-  -  Bioolie</t>
  </si>
  <si>
    <t>-  -  Biooil</t>
  </si>
  <si>
    <r>
      <t xml:space="preserve">-  </t>
    </r>
    <r>
      <rPr>
        <u/>
        <sz val="9"/>
        <rFont val="Arial"/>
        <family val="2"/>
      </rPr>
      <t>Fuels Used for Power Production</t>
    </r>
  </si>
  <si>
    <r>
      <rPr>
        <sz val="9"/>
        <rFont val="Arial"/>
        <family val="2"/>
      </rPr>
      <t xml:space="preserve">-  </t>
    </r>
    <r>
      <rPr>
        <u/>
        <sz val="9"/>
        <rFont val="Arial"/>
        <family val="2"/>
      </rPr>
      <t>Råvareforbrug til kraft</t>
    </r>
  </si>
  <si>
    <t>Autoproducers, CHP</t>
  </si>
  <si>
    <t>Sekundære kraftvarmeproducenter</t>
  </si>
  <si>
    <t>pel</t>
  </si>
  <si>
    <t>-  -  Solar</t>
  </si>
  <si>
    <t>-  -  Solenergi</t>
  </si>
  <si>
    <t>Autoproducers</t>
  </si>
  <si>
    <t>Sekundære elproducenter</t>
  </si>
  <si>
    <t>fvv</t>
  </si>
  <si>
    <t>fjf</t>
  </si>
  <si>
    <r>
      <t xml:space="preserve">-  </t>
    </r>
    <r>
      <rPr>
        <u/>
        <sz val="9"/>
        <rFont val="Arial"/>
        <family val="2"/>
      </rPr>
      <t>Own Use</t>
    </r>
  </si>
  <si>
    <r>
      <rPr>
        <sz val="9"/>
        <rFont val="Arial"/>
        <family val="2"/>
      </rPr>
      <t xml:space="preserve">-  </t>
    </r>
    <r>
      <rPr>
        <u/>
        <sz val="9"/>
        <rFont val="Arial"/>
        <family val="2"/>
      </rPr>
      <t>Forbrug af egne varer</t>
    </r>
  </si>
  <si>
    <t>geo</t>
  </si>
  <si>
    <t>-  -  Geothermal</t>
  </si>
  <si>
    <t>-  -  Geotermi</t>
  </si>
  <si>
    <t>ske</t>
  </si>
  <si>
    <t>-  -  Electricity Plant Coal</t>
  </si>
  <si>
    <t>-  -  Elværkskul</t>
  </si>
  <si>
    <t>-  -  Petroleum Coke</t>
  </si>
  <si>
    <t>-  -  Petroleumskoks</t>
  </si>
  <si>
    <t>District Heating Units</t>
  </si>
  <si>
    <t>Fjernvarmeanlæg</t>
  </si>
  <si>
    <t>vkt</t>
  </si>
  <si>
    <t>van</t>
  </si>
  <si>
    <t>-  -  Hydro</t>
  </si>
  <si>
    <t>-  -  Vandkraft</t>
  </si>
  <si>
    <r>
      <t xml:space="preserve">-  </t>
    </r>
    <r>
      <rPr>
        <u/>
        <sz val="9"/>
        <rFont val="Arial"/>
        <family val="2"/>
      </rPr>
      <t>Used for Power Production</t>
    </r>
  </si>
  <si>
    <t>Hydro Power Units</t>
  </si>
  <si>
    <t>Vandkraftanlæg</t>
  </si>
  <si>
    <t>vmt</t>
  </si>
  <si>
    <t>vin</t>
  </si>
  <si>
    <t>-  -  Wind</t>
  </si>
  <si>
    <t>-  -  Vindkraft</t>
  </si>
  <si>
    <t>Wind Turbines</t>
  </si>
  <si>
    <t>Vindmøller</t>
  </si>
  <si>
    <t>kvt</t>
  </si>
  <si>
    <t>-  -  Fjernvarme, netto</t>
  </si>
  <si>
    <t>-  -  El, brutto</t>
  </si>
  <si>
    <t>elf</t>
  </si>
  <si>
    <t xml:space="preserve">-  -  Waste, Non-renewable </t>
  </si>
  <si>
    <t>Small-Scale CHP Units</t>
  </si>
  <si>
    <t>Decentrale kraftvarmeanlæg</t>
  </si>
  <si>
    <t>cev</t>
  </si>
  <si>
    <t>ori</t>
  </si>
  <si>
    <t>-  - Orimulsion</t>
  </si>
  <si>
    <t>-  -  Orimulsion</t>
  </si>
  <si>
    <t>-  - Gas-/Diesel Oil</t>
  </si>
  <si>
    <t>-  -  Biogas, Others</t>
  </si>
  <si>
    <t>Large-Scale CHP Units</t>
  </si>
  <si>
    <t>Centrale kraftvarmeanlæg</t>
  </si>
  <si>
    <t>cel</t>
  </si>
  <si>
    <t>Large-scale Power Units</t>
  </si>
  <si>
    <t>Centrale elproducerende anlæg</t>
  </si>
  <si>
    <t>Transformation Sector</t>
  </si>
  <si>
    <t>Konverteringssektoren</t>
  </si>
  <si>
    <t>byd</t>
  </si>
  <si>
    <t>-  -  Gas Distribution</t>
  </si>
  <si>
    <t>-  -  Gasforsyning</t>
  </si>
  <si>
    <t>fjd</t>
  </si>
  <si>
    <t>-  -  District Heating Distribution</t>
  </si>
  <si>
    <t>-  -  Fjernvarmeforsyning</t>
  </si>
  <si>
    <t>eld</t>
  </si>
  <si>
    <t>-  -  Elelctricity Distribution</t>
  </si>
  <si>
    <t>-  -  Elforsyning</t>
  </si>
  <si>
    <r>
      <t xml:space="preserve">-  </t>
    </r>
    <r>
      <rPr>
        <u/>
        <sz val="9"/>
        <rFont val="Arial"/>
        <family val="2"/>
      </rPr>
      <t>Electricity Used in Distribution</t>
    </r>
    <r>
      <rPr>
        <sz val="9"/>
        <rFont val="Arial"/>
        <family val="2"/>
      </rPr>
      <t xml:space="preserve"> </t>
    </r>
  </si>
  <si>
    <r>
      <rPr>
        <sz val="9"/>
        <rFont val="Arial"/>
        <family val="2"/>
      </rPr>
      <t xml:space="preserve">-  </t>
    </r>
    <r>
      <rPr>
        <u/>
        <sz val="9"/>
        <rFont val="Arial"/>
        <family val="2"/>
      </rPr>
      <t>Elforbrug ved forsyning</t>
    </r>
  </si>
  <si>
    <t>Distribution</t>
  </si>
  <si>
    <t>raf</t>
  </si>
  <si>
    <t>-  - Biodiesel</t>
  </si>
  <si>
    <t>-  -  Biodiesel</t>
  </si>
  <si>
    <t>-  -  JP1 (Kerosene)</t>
  </si>
  <si>
    <t>-  -  Other Kerosene</t>
  </si>
  <si>
    <t>-  -  Petroleum</t>
  </si>
  <si>
    <t>-  -  JP4</t>
  </si>
  <si>
    <t>-  -  JP4 (Gasoline)</t>
  </si>
  <si>
    <t>-  -  Motor Gasoline</t>
  </si>
  <si>
    <t>-  -  Motorbenzin</t>
  </si>
  <si>
    <t>-  -  Aviation Gasoline</t>
  </si>
  <si>
    <t>-  -  Flybenzin</t>
  </si>
  <si>
    <t>rff</t>
  </si>
  <si>
    <t>rfr</t>
  </si>
  <si>
    <t>hfb</t>
  </si>
  <si>
    <t>-  -  Refinery Feedstocks</t>
  </si>
  <si>
    <t>-  -  Halvfabrikata</t>
  </si>
  <si>
    <t>rao</t>
  </si>
  <si>
    <t>-  -  Crude Oil</t>
  </si>
  <si>
    <t>-  -  Råolie</t>
  </si>
  <si>
    <r>
      <t xml:space="preserve">-  </t>
    </r>
    <r>
      <rPr>
        <u/>
        <sz val="9"/>
        <rFont val="Arial"/>
        <family val="2"/>
      </rPr>
      <t>Used for Refining</t>
    </r>
  </si>
  <si>
    <r>
      <rPr>
        <sz val="9"/>
        <rFont val="Arial"/>
        <family val="2"/>
      </rPr>
      <t xml:space="preserve">-  </t>
    </r>
    <r>
      <rPr>
        <u/>
        <sz val="9"/>
        <rFont val="Arial"/>
        <family val="2"/>
      </rPr>
      <t>Råvareforbrug ved raffinering</t>
    </r>
  </si>
  <si>
    <t>Refineries</t>
  </si>
  <si>
    <t>Raffinaderier</t>
  </si>
  <si>
    <t>fgs</t>
  </si>
  <si>
    <t>fgv</t>
  </si>
  <si>
    <t>-  -  Anden biogas</t>
  </si>
  <si>
    <t>-  -  Biogas fra deponi</t>
  </si>
  <si>
    <r>
      <t xml:space="preserve">-  </t>
    </r>
    <r>
      <rPr>
        <u/>
        <sz val="9"/>
        <rFont val="Arial"/>
        <family val="2"/>
      </rPr>
      <t>Gasification</t>
    </r>
  </si>
  <si>
    <r>
      <rPr>
        <sz val="9"/>
        <rFont val="Arial"/>
        <family val="2"/>
      </rPr>
      <t xml:space="preserve">-  </t>
    </r>
    <r>
      <rPr>
        <u/>
        <sz val="9"/>
        <rFont val="Arial"/>
        <family val="2"/>
      </rPr>
      <t>Forgasning</t>
    </r>
  </si>
  <si>
    <t>udf</t>
  </si>
  <si>
    <t>plf</t>
  </si>
  <si>
    <r>
      <t xml:space="preserve">-  </t>
    </r>
    <r>
      <rPr>
        <u/>
        <sz val="9"/>
        <rFont val="Arial"/>
        <family val="2"/>
      </rPr>
      <t>Extraction</t>
    </r>
  </si>
  <si>
    <r>
      <rPr>
        <sz val="9"/>
        <rFont val="Arial"/>
        <family val="2"/>
      </rPr>
      <t xml:space="preserve">-  </t>
    </r>
    <r>
      <rPr>
        <u/>
        <sz val="9"/>
        <rFont val="Arial"/>
        <family val="2"/>
      </rPr>
      <t>Udvinding</t>
    </r>
  </si>
  <si>
    <t>Extraction and Gasification</t>
  </si>
  <si>
    <t>Udvinding og forgasning</t>
  </si>
  <si>
    <t>Energy Sector</t>
  </si>
  <si>
    <t>Energisektoren</t>
  </si>
  <si>
    <t>dif</t>
  </si>
  <si>
    <t>dnk</t>
  </si>
  <si>
    <t>-  -  Heat Pumps</t>
  </si>
  <si>
    <t>-  -  Varmepumper</t>
  </si>
  <si>
    <t>-  -  Bioethanol</t>
  </si>
  <si>
    <t>-  -  Wastes, Non-renewable</t>
  </si>
  <si>
    <t>-  -  Firewood</t>
  </si>
  <si>
    <t>-  -  Brænde</t>
  </si>
  <si>
    <t>-  -  Brown Coal Briquettes</t>
  </si>
  <si>
    <t>-  -  Brunkulsbriketter</t>
  </si>
  <si>
    <t>-  -  Koks m.m.</t>
  </si>
  <si>
    <t>-  -  JP1</t>
  </si>
  <si>
    <t>Statistical Differences</t>
  </si>
  <si>
    <t>Statistisk difference</t>
  </si>
  <si>
    <t>lga</t>
  </si>
  <si>
    <r>
      <t xml:space="preserve">-  </t>
    </r>
    <r>
      <rPr>
        <u/>
        <sz val="9"/>
        <rFont val="Arial"/>
        <family val="2"/>
      </rPr>
      <t>Stock Changes</t>
    </r>
  </si>
  <si>
    <r>
      <rPr>
        <sz val="9"/>
        <rFont val="Arial"/>
        <family val="2"/>
      </rPr>
      <t xml:space="preserve">-  </t>
    </r>
    <r>
      <rPr>
        <u/>
        <sz val="9"/>
        <rFont val="Arial"/>
        <family val="2"/>
      </rPr>
      <t>Lagerændring</t>
    </r>
  </si>
  <si>
    <t>Danish Stocks</t>
  </si>
  <si>
    <t>Danske lagre</t>
  </si>
  <si>
    <t>bla</t>
  </si>
  <si>
    <r>
      <t xml:space="preserve">-  </t>
    </r>
    <r>
      <rPr>
        <u/>
        <sz val="9"/>
        <rFont val="Arial"/>
        <family val="2"/>
      </rPr>
      <t>Net Flows</t>
    </r>
  </si>
  <si>
    <r>
      <rPr>
        <sz val="9"/>
        <rFont val="Arial"/>
        <family val="2"/>
      </rPr>
      <t xml:space="preserve">-  </t>
    </r>
    <r>
      <rPr>
        <u/>
        <sz val="9"/>
        <rFont val="Arial"/>
        <family val="2"/>
      </rPr>
      <t>Nettotilgang</t>
    </r>
  </si>
  <si>
    <t>Blendings</t>
  </si>
  <si>
    <t>Blandinger</t>
  </si>
  <si>
    <t>bun</t>
  </si>
  <si>
    <r>
      <t xml:space="preserve">-  </t>
    </r>
    <r>
      <rPr>
        <u/>
        <sz val="9"/>
        <rFont val="Arial"/>
        <family val="2"/>
      </rPr>
      <t>International Marine Bunkers</t>
    </r>
  </si>
  <si>
    <r>
      <rPr>
        <sz val="9"/>
        <rFont val="Arial"/>
        <family val="2"/>
      </rPr>
      <t xml:space="preserve">-  </t>
    </r>
    <r>
      <rPr>
        <u/>
        <sz val="9"/>
        <rFont val="Arial"/>
        <family val="2"/>
      </rPr>
      <t>Bunkring</t>
    </r>
  </si>
  <si>
    <t>International Marine Bunkers</t>
  </si>
  <si>
    <t>Skibe i udenrigsfart</t>
  </si>
  <si>
    <t>grh</t>
  </si>
  <si>
    <r>
      <t xml:space="preserve">-  </t>
    </r>
    <r>
      <rPr>
        <u/>
        <sz val="9"/>
        <rFont val="Arial"/>
        <family val="2"/>
      </rPr>
      <t>Border Trade</t>
    </r>
  </si>
  <si>
    <r>
      <rPr>
        <sz val="9"/>
        <rFont val="Arial"/>
        <family val="2"/>
      </rPr>
      <t xml:space="preserve">-  </t>
    </r>
    <r>
      <rPr>
        <u/>
        <sz val="9"/>
        <rFont val="Arial"/>
        <family val="2"/>
      </rPr>
      <t>Grænsehandel</t>
    </r>
  </si>
  <si>
    <t>exp</t>
  </si>
  <si>
    <t>-  -  Other Hard Coal</t>
  </si>
  <si>
    <r>
      <t xml:space="preserve">-  </t>
    </r>
    <r>
      <rPr>
        <u/>
        <sz val="9"/>
        <rFont val="Arial"/>
        <family val="2"/>
      </rPr>
      <t>Registered Exports</t>
    </r>
  </si>
  <si>
    <r>
      <rPr>
        <sz val="9"/>
        <rFont val="Arial"/>
        <family val="2"/>
      </rPr>
      <t xml:space="preserve">-  </t>
    </r>
    <r>
      <rPr>
        <u/>
        <sz val="9"/>
        <rFont val="Arial"/>
        <family val="2"/>
      </rPr>
      <t>Registreret eksport</t>
    </r>
  </si>
  <si>
    <t>imp</t>
  </si>
  <si>
    <t xml:space="preserve">-  -  Wastes, Renewable </t>
  </si>
  <si>
    <t>-  -  Affald, ikke-bionedbrydeligt</t>
  </si>
  <si>
    <t>-  - Crude Oil</t>
  </si>
  <si>
    <r>
      <t xml:space="preserve">-  </t>
    </r>
    <r>
      <rPr>
        <u/>
        <sz val="9"/>
        <rFont val="Arial"/>
        <family val="2"/>
      </rPr>
      <t>Registered Imports</t>
    </r>
  </si>
  <si>
    <r>
      <rPr>
        <sz val="9"/>
        <rFont val="Arial"/>
        <family val="2"/>
      </rPr>
      <t xml:space="preserve">-  </t>
    </r>
    <r>
      <rPr>
        <u/>
        <sz val="9"/>
        <rFont val="Arial"/>
        <family val="2"/>
      </rPr>
      <t>Registreret import</t>
    </r>
  </si>
  <si>
    <t>Foreign Trade</t>
  </si>
  <si>
    <t>Udenrigshandel</t>
  </si>
  <si>
    <t>udv</t>
  </si>
  <si>
    <t>-  - Heat Pumps</t>
  </si>
  <si>
    <t>-  - Biooil</t>
  </si>
  <si>
    <t>..</t>
  </si>
  <si>
    <t>-  - Bioethanol</t>
  </si>
  <si>
    <t>-  - Solar</t>
  </si>
  <si>
    <r>
      <rPr>
        <sz val="9"/>
        <rFont val="Arial"/>
        <family val="2"/>
      </rPr>
      <t xml:space="preserve">-  </t>
    </r>
    <r>
      <rPr>
        <u/>
        <sz val="9"/>
        <rFont val="Arial"/>
        <family val="2"/>
      </rPr>
      <t>Extraction and Recycling</t>
    </r>
  </si>
  <si>
    <r>
      <rPr>
        <sz val="9"/>
        <rFont val="Arial"/>
        <family val="2"/>
      </rPr>
      <t xml:space="preserve">-  </t>
    </r>
    <r>
      <rPr>
        <u/>
        <sz val="9"/>
        <rFont val="Arial"/>
        <family val="2"/>
      </rPr>
      <t>Udvinding og genbrug</t>
    </r>
  </si>
  <si>
    <t>Primary Energy Production</t>
  </si>
  <si>
    <t>Primær energiproduktion</t>
  </si>
  <si>
    <t>Energy Supply</t>
  </si>
  <si>
    <t>Energiforsyning</t>
  </si>
  <si>
    <t>Virkningsgrad</t>
  </si>
  <si>
    <t>Klima</t>
  </si>
  <si>
    <t>Energivare</t>
  </si>
  <si>
    <t>Aktivitet</t>
  </si>
  <si>
    <t>Aktør</t>
  </si>
  <si>
    <t>Unit: TJ</t>
  </si>
  <si>
    <t>Enhed: TJ</t>
  </si>
  <si>
    <t>MINWCH*</t>
  </si>
  <si>
    <t>MINWPE*</t>
  </si>
  <si>
    <t>WIN</t>
  </si>
  <si>
    <t>HYD</t>
  </si>
  <si>
    <t>GEO</t>
  </si>
  <si>
    <t>WST</t>
  </si>
  <si>
    <t>SOL</t>
  </si>
  <si>
    <t>https://ens.dk/sites/ens.dk/files/Bioenergi/bioenergi_-_analyse_2014_web.pdf</t>
  </si>
  <si>
    <t xml:space="preserve">Bioenergy ressource potential from danish energy agency - bioenergi analyse 2014 </t>
  </si>
  <si>
    <t>t dry matter, 2009</t>
  </si>
  <si>
    <t>t dry matter, potential</t>
  </si>
  <si>
    <t>Grass</t>
  </si>
  <si>
    <t>Energy wood</t>
  </si>
  <si>
    <t>Rape seed oil</t>
  </si>
  <si>
    <t>Manure</t>
  </si>
  <si>
    <t>Wood</t>
  </si>
  <si>
    <t>Biomass source</t>
  </si>
  <si>
    <t>Straw from corn and rape seed</t>
  </si>
  <si>
    <t>Frøhalmsgræs</t>
  </si>
  <si>
    <t>Energiskov</t>
  </si>
  <si>
    <t>Raps erstattet af biomasseafgrøder</t>
  </si>
  <si>
    <t>Korn erstattet af biomasseafgrøder</t>
  </si>
  <si>
    <t>Energi dedicated areas</t>
  </si>
  <si>
    <t>Permament grass from organic soils</t>
  </si>
  <si>
    <t>Husdyrsgødning</t>
  </si>
  <si>
    <t>Småskov</t>
  </si>
  <si>
    <t>Eksisterende skov</t>
  </si>
  <si>
    <t>Skovrejsning</t>
  </si>
  <si>
    <t>Grødeskæring</t>
  </si>
  <si>
    <t>Høst af vejrabatter</t>
  </si>
  <si>
    <t>T dry matter</t>
  </si>
  <si>
    <t>Biomass max</t>
  </si>
  <si>
    <t>Biomass enviromental</t>
  </si>
  <si>
    <t>Havested M3 Carbon</t>
  </si>
  <si>
    <t>YEAR</t>
  </si>
  <si>
    <t>-7,0</t>
  </si>
  <si>
    <t>-41,6</t>
  </si>
  <si>
    <t>-56,6</t>
  </si>
  <si>
    <t>-48,7</t>
  </si>
  <si>
    <t>-51,3</t>
  </si>
  <si>
    <t>-30,9</t>
  </si>
  <si>
    <t>-21,8</t>
  </si>
  <si>
    <t>-7,4</t>
  </si>
  <si>
    <t>17,9</t>
  </si>
  <si>
    <t>6,0</t>
  </si>
  <si>
    <t>6,8</t>
  </si>
  <si>
    <t>28,2</t>
  </si>
  <si>
    <t>20,3</t>
  </si>
  <si>
    <t>25,5</t>
  </si>
  <si>
    <t>40,0</t>
  </si>
  <si>
    <t>46,8</t>
  </si>
  <si>
    <t>47,5</t>
  </si>
  <si>
    <t>88,1</t>
  </si>
  <si>
    <t>66,3</t>
  </si>
  <si>
    <t>43,0</t>
  </si>
  <si>
    <t>71,6</t>
  </si>
  <si>
    <t>32,5</t>
  </si>
  <si>
    <t>64,5</t>
  </si>
  <si>
    <t>41,9</t>
  </si>
  <si>
    <t>69,6</t>
  </si>
  <si>
    <t>31,5</t>
  </si>
  <si>
    <t>62,7</t>
  </si>
  <si>
    <t>40,7</t>
  </si>
  <si>
    <t>67,6</t>
  </si>
  <si>
    <t>55,4</t>
  </si>
  <si>
    <t>34,6</t>
  </si>
  <si>
    <t>60,6</t>
  </si>
  <si>
    <t>26,2</t>
  </si>
  <si>
    <t>53,8</t>
  </si>
  <si>
    <t>33,6</t>
  </si>
  <si>
    <t>58,9</t>
  </si>
  <si>
    <t>25,4</t>
  </si>
  <si>
    <t>52,3</t>
  </si>
  <si>
    <t>32,7</t>
  </si>
  <si>
    <t>57,2</t>
  </si>
  <si>
    <t>50,8</t>
  </si>
  <si>
    <t>31,8</t>
  </si>
  <si>
    <t>55,6</t>
  </si>
  <si>
    <t>23,9</t>
  </si>
  <si>
    <t>49,4</t>
  </si>
  <si>
    <t>30,9</t>
  </si>
  <si>
    <t>54,0</t>
  </si>
  <si>
    <t>23,1</t>
  </si>
  <si>
    <t xml:space="preserve">PJ Estimated Energy content in havested </t>
  </si>
  <si>
    <t>Assumed energy density of Wood</t>
  </si>
  <si>
    <t>Total havested m3</t>
  </si>
  <si>
    <t>Havested, Conifiers M3</t>
  </si>
  <si>
    <t>Havested, non Conifiers M3</t>
  </si>
  <si>
    <t>GJ/M3</t>
  </si>
  <si>
    <t>Danish National Forest Accounting Plan 2021-2030 - resubmission 2019</t>
  </si>
  <si>
    <t>MINSTR*</t>
  </si>
  <si>
    <t>MINDLI*</t>
  </si>
  <si>
    <t>MINMNR</t>
  </si>
  <si>
    <t>MINSGB*</t>
  </si>
  <si>
    <t>MINRPS*</t>
  </si>
  <si>
    <t>MINGRS*</t>
  </si>
  <si>
    <t>MINCRN*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</si>
</sst>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 numFmtId="182" formatCode="###\ ###\ ##0;[Red]\-#\ ##0;&quot;-&quot;"/>
    <numFmt numFmtId="183" formatCode="0.0_ ;[Red]\-0.0\ "/>
    <numFmt numFmtId="184" formatCode="0.000_ ;[Red]\-0.000\ "/>
    <numFmt numFmtId="185" formatCode="0_ ;[Red]\-0\ "/>
    <numFmt numFmtId="186" formatCode=".\ \ ###;[Red]\-\ ;&quot;ĭ&quot;;_ⴁ"/>
    <numFmt numFmtId="187" formatCode="0.0000"/>
  </numFmts>
  <fonts count="156">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212121"/>
      <name val="Inherit"/>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b/>
      <sz val="13"/>
      <color rgb="FF000000"/>
      <name val="Calibri"/>
      <family val="2"/>
    </font>
    <font>
      <i/>
      <sz val="11"/>
      <color rgb="FF000000"/>
      <name val="Calibri"/>
      <family val="2"/>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1"/>
      <color indexed="55"/>
      <name val="Calibri"/>
      <family val="2"/>
      <charset val="1"/>
    </font>
    <font>
      <sz val="10"/>
      <name val="Arial"/>
      <family val="2"/>
    </font>
    <font>
      <u/>
      <sz val="11"/>
      <color theme="10"/>
      <name val="Calibri"/>
      <family val="2"/>
      <charset val="1"/>
    </font>
    <font>
      <sz val="9"/>
      <name val="Calibri"/>
      <family val="2"/>
    </font>
    <font>
      <sz val="10"/>
      <name val="Courier"/>
      <family val="3"/>
    </font>
    <font>
      <sz val="9"/>
      <name val="Arial"/>
      <family val="2"/>
    </font>
    <font>
      <sz val="9"/>
      <name val="Courier"/>
      <family val="3"/>
    </font>
    <font>
      <sz val="9"/>
      <color indexed="8"/>
      <name val="Arial"/>
      <family val="2"/>
    </font>
    <font>
      <b/>
      <sz val="9"/>
      <name val="Arial"/>
      <family val="2"/>
    </font>
    <font>
      <u/>
      <sz val="9"/>
      <name val="Arial"/>
      <family val="2"/>
    </font>
    <font>
      <sz val="12"/>
      <name val="Arial"/>
      <family val="2"/>
    </font>
    <font>
      <sz val="10"/>
      <color rgb="FFFF0000"/>
      <name val="Arial"/>
      <family val="2"/>
    </font>
    <font>
      <sz val="9"/>
      <name val="Helvetica"/>
      <family val="2"/>
    </font>
    <font>
      <sz val="10"/>
      <color rgb="FF000000"/>
      <name val="Calibri"/>
      <family val="2"/>
    </font>
  </fonts>
  <fills count="91">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theme="3" tint="0.79998168889431442"/>
        <bgColor indexed="64"/>
      </patternFill>
    </fill>
    <fill>
      <patternFill patternType="solid">
        <fgColor theme="6"/>
        <bgColor indexed="64"/>
      </patternFill>
    </fill>
    <fill>
      <patternFill patternType="solid">
        <fgColor theme="4" tint="0.79998168889431442"/>
        <bgColor indexed="64"/>
      </patternFill>
    </fill>
    <fill>
      <patternFill patternType="solid">
        <fgColor theme="8"/>
        <bgColor indexed="64"/>
      </patternFill>
    </fill>
    <fill>
      <patternFill patternType="solid">
        <fgColor rgb="FFF2DCDB"/>
        <bgColor indexed="64"/>
      </patternFill>
    </fill>
    <fill>
      <patternFill patternType="solid">
        <fgColor rgb="FF99CCFF"/>
        <bgColor indexed="64"/>
      </patternFill>
    </fill>
  </fills>
  <borders count="60">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style="medium">
        <color auto="1"/>
      </top>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right/>
      <top style="thin">
        <color auto="1"/>
      </top>
      <bottom/>
      <diagonal/>
    </border>
    <border>
      <left/>
      <right/>
      <top style="thin">
        <color auto="1"/>
      </top>
      <bottom style="medium">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26542">
    <xf numFmtId="0" fontId="0" fillId="0" borderId="0"/>
    <xf numFmtId="0" fontId="16" fillId="2" borderId="0"/>
    <xf numFmtId="0" fontId="23" fillId="0" borderId="0"/>
    <xf numFmtId="0" fontId="34" fillId="8" borderId="0" applyNumberFormat="0" applyBorder="0" applyAlignment="0" applyProtection="0"/>
    <xf numFmtId="0" fontId="35" fillId="9" borderId="14" applyNumberFormat="0" applyAlignment="0" applyProtection="0"/>
    <xf numFmtId="0" fontId="36" fillId="0" borderId="0"/>
    <xf numFmtId="0" fontId="13" fillId="0" borderId="0"/>
    <xf numFmtId="0" fontId="39" fillId="10" borderId="15" applyNumberFormat="0" applyAlignment="0" applyProtection="0"/>
    <xf numFmtId="0" fontId="48" fillId="12" borderId="0" applyNumberFormat="0" applyBorder="0" applyAlignment="0" applyProtection="0"/>
    <xf numFmtId="0" fontId="50" fillId="0" borderId="0"/>
    <xf numFmtId="0" fontId="12" fillId="0" borderId="0"/>
    <xf numFmtId="165" fontId="12" fillId="0" borderId="0" applyFont="0" applyFill="0" applyBorder="0" applyAlignment="0" applyProtection="0"/>
    <xf numFmtId="0" fontId="36" fillId="15" borderId="0" applyNumberFormat="0" applyBorder="0" applyAlignment="0" applyProtection="0"/>
    <xf numFmtId="0" fontId="36" fillId="16" borderId="0" applyNumberFormat="0" applyBorder="0" applyAlignment="0" applyProtection="0"/>
    <xf numFmtId="0" fontId="36" fillId="17"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10" borderId="0" applyNumberFormat="0" applyBorder="0" applyAlignment="0" applyProtection="0"/>
    <xf numFmtId="0" fontId="36" fillId="20" borderId="0" applyNumberFormat="0" applyBorder="0" applyAlignment="0" applyProtection="0"/>
    <xf numFmtId="0" fontId="36" fillId="21" borderId="0" applyNumberFormat="0" applyBorder="0" applyAlignment="0" applyProtection="0"/>
    <xf numFmtId="0" fontId="36" fillId="22" borderId="0" applyNumberFormat="0" applyBorder="0" applyAlignment="0" applyProtection="0"/>
    <xf numFmtId="0" fontId="36" fillId="18" borderId="0" applyNumberFormat="0" applyBorder="0" applyAlignment="0" applyProtection="0"/>
    <xf numFmtId="0" fontId="36" fillId="20" borderId="0" applyNumberFormat="0" applyBorder="0" applyAlignment="0" applyProtection="0"/>
    <xf numFmtId="0" fontId="36" fillId="23" borderId="0" applyNumberFormat="0" applyBorder="0" applyAlignment="0" applyProtection="0"/>
    <xf numFmtId="0" fontId="55" fillId="24" borderId="0" applyNumberFormat="0" applyBorder="0" applyAlignment="0" applyProtection="0"/>
    <xf numFmtId="0" fontId="55" fillId="21" borderId="0" applyNumberFormat="0" applyBorder="0" applyAlignment="0" applyProtection="0"/>
    <xf numFmtId="0" fontId="55" fillId="22" borderId="0" applyNumberFormat="0" applyBorder="0" applyAlignment="0" applyProtection="0"/>
    <xf numFmtId="0" fontId="55" fillId="25" borderId="0" applyNumberFormat="0" applyBorder="0" applyAlignment="0" applyProtection="0"/>
    <xf numFmtId="0" fontId="55" fillId="26" borderId="0" applyNumberFormat="0" applyBorder="0" applyAlignment="0" applyProtection="0"/>
    <xf numFmtId="0" fontId="55" fillId="27" borderId="0" applyNumberFormat="0" applyBorder="0" applyAlignment="0" applyProtection="0"/>
    <xf numFmtId="0" fontId="56" fillId="14" borderId="0" applyNumberFormat="0" applyBorder="0" applyAlignment="0" applyProtection="0"/>
    <xf numFmtId="0" fontId="57" fillId="28" borderId="15" applyNumberFormat="0" applyAlignment="0" applyProtection="0"/>
    <xf numFmtId="0" fontId="58" fillId="0" borderId="18" applyNumberFormat="0" applyFill="0" applyAlignment="0" applyProtection="0"/>
    <xf numFmtId="0" fontId="59" fillId="29" borderId="19" applyNumberFormat="0" applyAlignment="0" applyProtection="0"/>
    <xf numFmtId="0" fontId="55" fillId="30" borderId="0" applyNumberFormat="0" applyBorder="0" applyAlignment="0" applyProtection="0"/>
    <xf numFmtId="0" fontId="55" fillId="31" borderId="0" applyNumberFormat="0" applyBorder="0" applyAlignment="0" applyProtection="0"/>
    <xf numFmtId="0" fontId="55" fillId="32" borderId="0" applyNumberFormat="0" applyBorder="0" applyAlignment="0" applyProtection="0"/>
    <xf numFmtId="0" fontId="55" fillId="25" borderId="0" applyNumberFormat="0" applyBorder="0" applyAlignment="0" applyProtection="0"/>
    <xf numFmtId="0" fontId="55" fillId="26" borderId="0" applyNumberFormat="0" applyBorder="0" applyAlignment="0" applyProtection="0"/>
    <xf numFmtId="0" fontId="55" fillId="33" borderId="0" applyNumberFormat="0" applyBorder="0" applyAlignment="0" applyProtection="0"/>
    <xf numFmtId="0" fontId="60" fillId="0" borderId="0"/>
    <xf numFmtId="169" fontId="61"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69" fontId="50" fillId="0" borderId="0" applyFont="0" applyFill="0" applyBorder="0" applyAlignment="0" applyProtection="0"/>
    <xf numFmtId="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170" fontId="61" fillId="0" borderId="0" applyFont="0" applyFill="0" applyBorder="0" applyAlignment="0" applyProtection="0"/>
    <xf numFmtId="170" fontId="50" fillId="0" borderId="0" applyFont="0" applyFill="0" applyBorder="0" applyAlignment="0" applyProtection="0"/>
    <xf numFmtId="0" fontId="60" fillId="0" borderId="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43" fontId="61" fillId="0" borderId="0" applyFont="0" applyFill="0" applyBorder="0" applyAlignment="0" applyProtection="0"/>
    <xf numFmtId="43" fontId="50" fillId="0" borderId="0" applyFont="0" applyFill="0" applyBorder="0" applyAlignment="0" applyProtection="0"/>
    <xf numFmtId="0" fontId="41" fillId="34" borderId="0" applyNumberFormat="0" applyBorder="0" applyAlignment="0" applyProtection="0"/>
    <xf numFmtId="0" fontId="50" fillId="0" borderId="0"/>
    <xf numFmtId="0" fontId="60" fillId="0" borderId="0"/>
    <xf numFmtId="0" fontId="12" fillId="0" borderId="0"/>
    <xf numFmtId="0" fontId="63" fillId="0" borderId="0"/>
    <xf numFmtId="0" fontId="50" fillId="0" borderId="0"/>
    <xf numFmtId="0" fontId="50" fillId="0" borderId="0"/>
    <xf numFmtId="0" fontId="50" fillId="0" borderId="0"/>
    <xf numFmtId="0" fontId="50" fillId="0" borderId="0"/>
    <xf numFmtId="0" fontId="62" fillId="0" borderId="0"/>
    <xf numFmtId="0" fontId="50" fillId="0" borderId="0"/>
    <xf numFmtId="0" fontId="50" fillId="0" borderId="0"/>
    <xf numFmtId="0" fontId="50" fillId="0" borderId="0"/>
    <xf numFmtId="0" fontId="62" fillId="0" borderId="0"/>
    <xf numFmtId="0" fontId="50" fillId="0" borderId="0"/>
    <xf numFmtId="0" fontId="50" fillId="0" borderId="0"/>
    <xf numFmtId="0" fontId="50" fillId="0" borderId="0"/>
    <xf numFmtId="0" fontId="62" fillId="0" borderId="0"/>
    <xf numFmtId="0" fontId="50" fillId="0" borderId="0"/>
    <xf numFmtId="0" fontId="50" fillId="0" borderId="0"/>
    <xf numFmtId="0" fontId="50" fillId="0" borderId="0"/>
    <xf numFmtId="0" fontId="62" fillId="0" borderId="0"/>
    <xf numFmtId="0" fontId="50" fillId="0" borderId="0"/>
    <xf numFmtId="0" fontId="50" fillId="0" borderId="0"/>
    <xf numFmtId="0" fontId="50" fillId="0" borderId="0"/>
    <xf numFmtId="0" fontId="62" fillId="0" borderId="0"/>
    <xf numFmtId="0" fontId="50" fillId="0" borderId="0"/>
    <xf numFmtId="0" fontId="50" fillId="0" borderId="0"/>
    <xf numFmtId="0" fontId="50" fillId="0" borderId="0"/>
    <xf numFmtId="0" fontId="62" fillId="0" borderId="0"/>
    <xf numFmtId="0" fontId="50" fillId="0" borderId="0"/>
    <xf numFmtId="0" fontId="50" fillId="0" borderId="0"/>
    <xf numFmtId="0" fontId="36" fillId="0" borderId="0"/>
    <xf numFmtId="0" fontId="36" fillId="0" borderId="0"/>
    <xf numFmtId="0" fontId="50" fillId="0" borderId="0"/>
    <xf numFmtId="0" fontId="50" fillId="0" borderId="0"/>
    <xf numFmtId="0" fontId="62"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62"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62"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62"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62"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62" fillId="0" borderId="0"/>
    <xf numFmtId="0" fontId="50" fillId="0" borderId="0"/>
    <xf numFmtId="0" fontId="50" fillId="0" borderId="0"/>
    <xf numFmtId="0" fontId="50" fillId="0" borderId="0"/>
    <xf numFmtId="0" fontId="62" fillId="0" borderId="0"/>
    <xf numFmtId="0" fontId="50" fillId="0" borderId="0"/>
    <xf numFmtId="0" fontId="50" fillId="0" borderId="0"/>
    <xf numFmtId="0" fontId="50" fillId="0" borderId="0"/>
    <xf numFmtId="0" fontId="62" fillId="0" borderId="0"/>
    <xf numFmtId="0" fontId="61" fillId="35" borderId="4" applyNumberFormat="0" applyFont="0" applyAlignment="0" applyProtection="0"/>
    <xf numFmtId="0" fontId="50" fillId="35" borderId="4" applyNumberFormat="0" applyFont="0" applyAlignment="0" applyProtection="0"/>
    <xf numFmtId="171" fontId="61"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171" fontId="61" fillId="0" borderId="0" applyFont="0" applyFill="0" applyBorder="0" applyAlignment="0" applyProtection="0"/>
    <xf numFmtId="171" fontId="50" fillId="0" borderId="0" applyFont="0" applyFill="0" applyBorder="0" applyAlignment="0" applyProtection="0"/>
    <xf numFmtId="0" fontId="64" fillId="28" borderId="20" applyNumberFormat="0" applyAlignment="0" applyProtection="0"/>
    <xf numFmtId="0" fontId="60" fillId="0" borderId="0"/>
    <xf numFmtId="9" fontId="61"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9" fontId="61" fillId="0" borderId="0" applyFont="0" applyFill="0" applyBorder="0" applyAlignment="0" applyProtection="0"/>
    <xf numFmtId="9" fontId="50" fillId="0" borderId="0" applyFon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68" fillId="0" borderId="21" applyNumberFormat="0" applyFill="0" applyAlignment="0" applyProtection="0"/>
    <xf numFmtId="0" fontId="69" fillId="0" borderId="22" applyNumberFormat="0" applyFill="0" applyAlignment="0" applyProtection="0"/>
    <xf numFmtId="0" fontId="70" fillId="0" borderId="23" applyNumberFormat="0" applyFill="0" applyAlignment="0" applyProtection="0"/>
    <xf numFmtId="0" fontId="70" fillId="0" borderId="0" applyNumberFormat="0" applyFill="0" applyBorder="0" applyAlignment="0" applyProtection="0"/>
    <xf numFmtId="0" fontId="38" fillId="0" borderId="24" applyNumberFormat="0" applyFill="0" applyAlignment="0" applyProtection="0"/>
    <xf numFmtId="0" fontId="71" fillId="16" borderId="0" applyNumberFormat="0" applyBorder="0" applyAlignment="0" applyProtection="0"/>
    <xf numFmtId="0" fontId="72" fillId="17" borderId="0" applyNumberFormat="0" applyBorder="0" applyAlignment="0" applyProtection="0"/>
    <xf numFmtId="165" fontId="78" fillId="0" borderId="0" applyFont="0" applyFill="0" applyBorder="0" applyAlignment="0" applyProtection="0"/>
    <xf numFmtId="0" fontId="9" fillId="0" borderId="0"/>
    <xf numFmtId="173" fontId="50" fillId="0" borderId="0"/>
    <xf numFmtId="173" fontId="50" fillId="0" borderId="0"/>
    <xf numFmtId="3" fontId="50" fillId="7" borderId="15" applyFont="0" applyFill="0" applyBorder="0" applyAlignment="0" applyProtection="0"/>
    <xf numFmtId="3" fontId="50" fillId="7" borderId="15" applyFont="0" applyFill="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36" fillId="15" borderId="0" applyNumberFormat="0" applyBorder="0" applyAlignment="0" applyProtection="0"/>
    <xf numFmtId="0" fontId="36" fillId="16" borderId="0" applyNumberFormat="0" applyBorder="0" applyAlignment="0" applyProtection="0"/>
    <xf numFmtId="0" fontId="36" fillId="17"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10" borderId="0" applyNumberFormat="0" applyBorder="0" applyAlignment="0" applyProtection="0"/>
    <xf numFmtId="0" fontId="36" fillId="15" borderId="0" applyNumberFormat="0" applyBorder="0" applyAlignment="0" applyProtection="0"/>
    <xf numFmtId="0" fontId="36" fillId="16" borderId="0" applyNumberFormat="0" applyBorder="0" applyAlignment="0" applyProtection="0"/>
    <xf numFmtId="0" fontId="36" fillId="17"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10"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36" fillId="20" borderId="0" applyNumberFormat="0" applyBorder="0" applyAlignment="0" applyProtection="0"/>
    <xf numFmtId="0" fontId="36" fillId="21" borderId="0" applyNumberFormat="0" applyBorder="0" applyAlignment="0" applyProtection="0"/>
    <xf numFmtId="0" fontId="36" fillId="22" borderId="0" applyNumberFormat="0" applyBorder="0" applyAlignment="0" applyProtection="0"/>
    <xf numFmtId="0" fontId="36" fillId="18" borderId="0" applyNumberFormat="0" applyBorder="0" applyAlignment="0" applyProtection="0"/>
    <xf numFmtId="0" fontId="36" fillId="20" borderId="0" applyNumberFormat="0" applyBorder="0" applyAlignment="0" applyProtection="0"/>
    <xf numFmtId="0" fontId="36" fillId="23" borderId="0" applyNumberFormat="0" applyBorder="0" applyAlignment="0" applyProtection="0"/>
    <xf numFmtId="0" fontId="36" fillId="20" borderId="0" applyNumberFormat="0" applyBorder="0" applyAlignment="0" applyProtection="0"/>
    <xf numFmtId="0" fontId="36" fillId="21" borderId="0" applyNumberFormat="0" applyBorder="0" applyAlignment="0" applyProtection="0"/>
    <xf numFmtId="0" fontId="36" fillId="22" borderId="0" applyNumberFormat="0" applyBorder="0" applyAlignment="0" applyProtection="0"/>
    <xf numFmtId="0" fontId="36" fillId="18" borderId="0" applyNumberFormat="0" applyBorder="0" applyAlignment="0" applyProtection="0"/>
    <xf numFmtId="0" fontId="36" fillId="20" borderId="0" applyNumberFormat="0" applyBorder="0" applyAlignment="0" applyProtection="0"/>
    <xf numFmtId="0" fontId="36" fillId="23" borderId="0" applyNumberFormat="0" applyBorder="0" applyAlignment="0" applyProtection="0"/>
    <xf numFmtId="0" fontId="50" fillId="0" borderId="0" applyNumberFormat="0" applyFont="0" applyFill="0" applyBorder="0" applyProtection="0">
      <alignment horizontal="left" vertical="center" indent="5"/>
    </xf>
    <xf numFmtId="0" fontId="50" fillId="0" borderId="0" applyNumberFormat="0" applyFont="0" applyFill="0" applyBorder="0" applyProtection="0">
      <alignment horizontal="left" vertical="center" indent="5"/>
    </xf>
    <xf numFmtId="0" fontId="84" fillId="44" borderId="0" applyNumberFormat="0" applyBorder="0" applyAlignment="0" applyProtection="0"/>
    <xf numFmtId="0" fontId="84" fillId="48" borderId="0" applyNumberFormat="0" applyBorder="0" applyAlignment="0" applyProtection="0"/>
    <xf numFmtId="0" fontId="84" fillId="52" borderId="0" applyNumberFormat="0" applyBorder="0" applyAlignment="0" applyProtection="0"/>
    <xf numFmtId="0" fontId="84" fillId="56" borderId="0" applyNumberFormat="0" applyBorder="0" applyAlignment="0" applyProtection="0"/>
    <xf numFmtId="0" fontId="84" fillId="60" borderId="0" applyNumberFormat="0" applyBorder="0" applyAlignment="0" applyProtection="0"/>
    <xf numFmtId="0" fontId="84" fillId="64" borderId="0" applyNumberFormat="0" applyBorder="0" applyAlignment="0" applyProtection="0"/>
    <xf numFmtId="0" fontId="55" fillId="24" borderId="0" applyNumberFormat="0" applyBorder="0" applyAlignment="0" applyProtection="0"/>
    <xf numFmtId="0" fontId="55" fillId="21" borderId="0" applyNumberFormat="0" applyBorder="0" applyAlignment="0" applyProtection="0"/>
    <xf numFmtId="0" fontId="55" fillId="22" borderId="0" applyNumberFormat="0" applyBorder="0" applyAlignment="0" applyProtection="0"/>
    <xf numFmtId="0" fontId="55" fillId="25" borderId="0" applyNumberFormat="0" applyBorder="0" applyAlignment="0" applyProtection="0"/>
    <xf numFmtId="0" fontId="55" fillId="26" borderId="0" applyNumberFormat="0" applyBorder="0" applyAlignment="0" applyProtection="0"/>
    <xf numFmtId="0" fontId="55" fillId="27" borderId="0" applyNumberFormat="0" applyBorder="0" applyAlignment="0" applyProtection="0"/>
    <xf numFmtId="0" fontId="55" fillId="30" borderId="0" applyNumberFormat="0" applyBorder="0" applyAlignment="0" applyProtection="0"/>
    <xf numFmtId="0" fontId="55" fillId="31" borderId="0" applyNumberFormat="0" applyBorder="0" applyAlignment="0" applyProtection="0"/>
    <xf numFmtId="0" fontId="55" fillId="32" borderId="0" applyNumberFormat="0" applyBorder="0" applyAlignment="0" applyProtection="0"/>
    <xf numFmtId="0" fontId="55" fillId="25" borderId="0" applyNumberFormat="0" applyBorder="0" applyAlignment="0" applyProtection="0"/>
    <xf numFmtId="0" fontId="55" fillId="26" borderId="0" applyNumberFormat="0" applyBorder="0" applyAlignment="0" applyProtection="0"/>
    <xf numFmtId="0" fontId="55" fillId="33" borderId="0" applyNumberFormat="0" applyBorder="0" applyAlignment="0" applyProtection="0"/>
    <xf numFmtId="4" fontId="86" fillId="67" borderId="26">
      <alignment horizontal="right" vertical="center"/>
    </xf>
    <xf numFmtId="4" fontId="86" fillId="67" borderId="26">
      <alignment horizontal="right" vertical="center"/>
    </xf>
    <xf numFmtId="0" fontId="71" fillId="16" borderId="0" applyNumberFormat="0" applyBorder="0" applyAlignment="0" applyProtection="0"/>
    <xf numFmtId="0" fontId="56" fillId="14" borderId="0" applyNumberFormat="0" applyBorder="0" applyAlignment="0" applyProtection="0"/>
    <xf numFmtId="0" fontId="36" fillId="40" borderId="28" applyNumberFormat="0" applyFont="0" applyAlignment="0" applyProtection="0"/>
    <xf numFmtId="0" fontId="36" fillId="40" borderId="28" applyNumberFormat="0" applyFont="0" applyAlignment="0" applyProtection="0"/>
    <xf numFmtId="0" fontId="36" fillId="40" borderId="28" applyNumberFormat="0" applyFont="0" applyAlignment="0" applyProtection="0"/>
    <xf numFmtId="0" fontId="36" fillId="40" borderId="28" applyNumberFormat="0" applyFont="0" applyAlignment="0" applyProtection="0"/>
    <xf numFmtId="0" fontId="36" fillId="40" borderId="28" applyNumberFormat="0" applyFont="0" applyAlignment="0" applyProtection="0"/>
    <xf numFmtId="0" fontId="36" fillId="40" borderId="28" applyNumberFormat="0" applyFont="0" applyAlignment="0" applyProtection="0"/>
    <xf numFmtId="0" fontId="36" fillId="40" borderId="28" applyNumberFormat="0" applyFont="0" applyAlignment="0" applyProtection="0"/>
    <xf numFmtId="0" fontId="36" fillId="40" borderId="28" applyNumberFormat="0" applyFont="0" applyAlignment="0" applyProtection="0"/>
    <xf numFmtId="0" fontId="36" fillId="40" borderId="28" applyNumberFormat="0" applyFont="0" applyAlignment="0" applyProtection="0"/>
    <xf numFmtId="0" fontId="36" fillId="40" borderId="28" applyNumberFormat="0" applyFont="0" applyAlignment="0" applyProtection="0"/>
    <xf numFmtId="0" fontId="36" fillId="40" borderId="28" applyNumberFormat="0" applyFont="0" applyAlignment="0" applyProtection="0"/>
    <xf numFmtId="0" fontId="36" fillId="40" borderId="28" applyNumberFormat="0" applyFont="0" applyAlignment="0" applyProtection="0"/>
    <xf numFmtId="0" fontId="36" fillId="40" borderId="28" applyNumberFormat="0" applyFont="0" applyAlignment="0" applyProtection="0"/>
    <xf numFmtId="0" fontId="50" fillId="40" borderId="28" applyNumberFormat="0" applyFont="0" applyAlignment="0" applyProtection="0"/>
    <xf numFmtId="0" fontId="36" fillId="40" borderId="28" applyNumberFormat="0" applyFont="0" applyAlignment="0" applyProtection="0"/>
    <xf numFmtId="0" fontId="36" fillId="40" borderId="28" applyNumberFormat="0" applyFont="0" applyAlignment="0" applyProtection="0"/>
    <xf numFmtId="0" fontId="36" fillId="40" borderId="28" applyNumberFormat="0" applyFont="0" applyAlignment="0" applyProtection="0"/>
    <xf numFmtId="0" fontId="50" fillId="40" borderId="28" applyNumberFormat="0" applyFont="0" applyAlignment="0" applyProtection="0"/>
    <xf numFmtId="0" fontId="50" fillId="40" borderId="28" applyNumberFormat="0" applyFont="0" applyAlignment="0" applyProtection="0"/>
    <xf numFmtId="0" fontId="36" fillId="40" borderId="28" applyNumberFormat="0" applyFont="0" applyAlignment="0" applyProtection="0"/>
    <xf numFmtId="0" fontId="36" fillId="40" borderId="28" applyNumberFormat="0" applyFont="0" applyAlignment="0" applyProtection="0"/>
    <xf numFmtId="0" fontId="50" fillId="40" borderId="28" applyNumberFormat="0" applyFont="0" applyAlignment="0" applyProtection="0"/>
    <xf numFmtId="0" fontId="36" fillId="40" borderId="28" applyNumberFormat="0" applyFont="0" applyAlignment="0" applyProtection="0"/>
    <xf numFmtId="0" fontId="36" fillId="40" borderId="28" applyNumberFormat="0" applyFont="0" applyAlignment="0" applyProtection="0"/>
    <xf numFmtId="3" fontId="100" fillId="68" borderId="15" applyNumberFormat="0" applyBorder="0" applyAlignment="0" applyProtection="0"/>
    <xf numFmtId="0" fontId="89" fillId="0" borderId="0"/>
    <xf numFmtId="0" fontId="90" fillId="0" borderId="0">
      <alignment horizontal="right"/>
    </xf>
    <xf numFmtId="0" fontId="91" fillId="0" borderId="0"/>
    <xf numFmtId="0" fontId="92" fillId="0" borderId="0"/>
    <xf numFmtId="0" fontId="93" fillId="0" borderId="0"/>
    <xf numFmtId="0" fontId="94" fillId="0" borderId="29" applyNumberFormat="0" applyAlignment="0"/>
    <xf numFmtId="0" fontId="95" fillId="0" borderId="0" applyAlignment="0">
      <alignment horizontal="left"/>
    </xf>
    <xf numFmtId="0" fontId="95" fillId="0" borderId="0">
      <alignment horizontal="right"/>
    </xf>
    <xf numFmtId="174" fontId="95" fillId="0" borderId="0">
      <alignment horizontal="right"/>
    </xf>
    <xf numFmtId="166" fontId="96" fillId="0" borderId="0">
      <alignment horizontal="right"/>
    </xf>
    <xf numFmtId="0" fontId="97" fillId="0" borderId="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82" fillId="38" borderId="14" applyNumberFormat="0" applyAlignment="0" applyProtection="0"/>
    <xf numFmtId="0" fontId="57" fillId="28" borderId="15" applyNumberFormat="0" applyAlignment="0" applyProtection="0"/>
    <xf numFmtId="0" fontId="57" fillId="28" borderId="15" applyNumberFormat="0" applyAlignment="0" applyProtection="0"/>
    <xf numFmtId="0" fontId="82" fillId="38" borderId="14" applyNumberFormat="0" applyAlignment="0" applyProtection="0"/>
    <xf numFmtId="0" fontId="85" fillId="69" borderId="15" applyNumberFormat="0" applyBorder="0" applyAlignment="0" applyProtection="0"/>
    <xf numFmtId="0" fontId="59" fillId="29" borderId="19" applyNumberFormat="0" applyAlignment="0" applyProtection="0"/>
    <xf numFmtId="165" fontId="5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165" fontId="87" fillId="0" borderId="0" applyFont="0" applyFill="0" applyBorder="0" applyAlignment="0" applyProtection="0"/>
    <xf numFmtId="165" fontId="98"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165" fontId="50" fillId="0" borderId="0" applyFont="0" applyFill="0" applyBorder="0" applyAlignment="0" applyProtection="0"/>
    <xf numFmtId="165" fontId="98" fillId="0" borderId="0" applyFont="0" applyFill="0" applyBorder="0" applyAlignment="0" applyProtection="0"/>
    <xf numFmtId="165" fontId="87"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165" fontId="87" fillId="0" borderId="0" applyFont="0" applyFill="0" applyBorder="0" applyAlignment="0" applyProtection="0"/>
    <xf numFmtId="165" fontId="87"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165" fontId="87" fillId="0" borderId="0" applyFont="0" applyFill="0" applyBorder="0" applyAlignment="0" applyProtection="0"/>
    <xf numFmtId="165" fontId="87"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98" fillId="0" borderId="0" applyFont="0" applyFill="0" applyBorder="0" applyAlignment="0" applyProtection="0"/>
    <xf numFmtId="165" fontId="98"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8"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87" fillId="0" borderId="0" applyFont="0" applyFill="0" applyBorder="0" applyAlignment="0" applyProtection="0"/>
    <xf numFmtId="165" fontId="98" fillId="0" borderId="0" applyFont="0" applyFill="0" applyBorder="0" applyAlignment="0" applyProtection="0"/>
    <xf numFmtId="165" fontId="50" fillId="0" borderId="0" applyFont="0" applyFill="0" applyBorder="0" applyAlignment="0" applyProtection="0"/>
    <xf numFmtId="165" fontId="9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36" fillId="0" borderId="0" applyFont="0" applyFill="0" applyBorder="0" applyAlignment="0" applyProtection="0"/>
    <xf numFmtId="165" fontId="50" fillId="0" borderId="0" applyFont="0" applyFill="0" applyBorder="0" applyAlignment="0" applyProtection="0"/>
    <xf numFmtId="165" fontId="36"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8" fillId="0" borderId="0" applyFont="0" applyFill="0" applyBorder="0" applyAlignment="0" applyProtection="0"/>
    <xf numFmtId="165" fontId="36" fillId="0" borderId="0" applyFont="0" applyFill="0" applyBorder="0" applyAlignment="0" applyProtection="0"/>
    <xf numFmtId="165" fontId="9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36"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50" fillId="0" borderId="0" applyFont="0" applyFill="0" applyBorder="0" applyAlignment="0" applyProtection="0"/>
    <xf numFmtId="43" fontId="36" fillId="0" borderId="0" applyFont="0" applyFill="0" applyBorder="0" applyAlignment="0" applyProtection="0"/>
    <xf numFmtId="165" fontId="5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98" fillId="0" borderId="0" applyFont="0" applyFill="0" applyBorder="0" applyAlignment="0" applyProtection="0"/>
    <xf numFmtId="165" fontId="50" fillId="0" borderId="0" applyFont="0" applyFill="0" applyBorder="0" applyAlignment="0" applyProtection="0"/>
    <xf numFmtId="165" fontId="98"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75" fontId="50" fillId="0" borderId="0" applyFont="0" applyFill="0" applyBorder="0" applyAlignment="0" applyProtection="0"/>
    <xf numFmtId="165" fontId="9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8" fillId="0" borderId="0" applyFont="0" applyFill="0" applyBorder="0" applyAlignment="0" applyProtection="0"/>
    <xf numFmtId="165" fontId="36" fillId="0" borderId="0" applyFont="0" applyFill="0" applyBorder="0" applyAlignment="0" applyProtection="0"/>
    <xf numFmtId="165" fontId="50" fillId="0" borderId="0" applyFont="0" applyFill="0" applyBorder="0" applyAlignment="0" applyProtection="0"/>
    <xf numFmtId="165" fontId="9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0" fontId="88" fillId="0" borderId="30">
      <alignment horizontal="left" vertical="center" wrapText="1" indent="2"/>
    </xf>
    <xf numFmtId="0" fontId="88" fillId="0" borderId="30">
      <alignment horizontal="left" vertical="center" wrapText="1" indent="2"/>
    </xf>
    <xf numFmtId="0" fontId="88" fillId="0" borderId="30">
      <alignment horizontal="left" vertical="center" wrapText="1" indent="2"/>
    </xf>
    <xf numFmtId="0" fontId="88" fillId="0" borderId="30">
      <alignment horizontal="left" vertical="center" wrapText="1" indent="2"/>
    </xf>
    <xf numFmtId="0" fontId="88" fillId="0" borderId="30">
      <alignment horizontal="left" vertical="center" wrapText="1" indent="2"/>
    </xf>
    <xf numFmtId="0" fontId="88" fillId="0" borderId="30">
      <alignment horizontal="left" vertical="center" wrapText="1" indent="2"/>
    </xf>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0" fontId="50" fillId="0" borderId="0" applyFont="0" applyFill="0" applyBorder="0" applyAlignment="0" applyProtection="0"/>
    <xf numFmtId="172"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72"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87"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0" fontId="50" fillId="0" borderId="0" applyFont="0" applyFill="0" applyBorder="0" applyAlignment="0" applyProtection="0"/>
    <xf numFmtId="0"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69" fontId="87" fillId="0" borderId="0" applyFont="0" applyFill="0" applyBorder="0" applyAlignment="0" applyProtection="0"/>
    <xf numFmtId="173" fontId="50" fillId="0" borderId="0" applyFont="0" applyFill="0" applyBorder="0" applyAlignment="0" applyProtection="0"/>
    <xf numFmtId="173"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87" fillId="0" borderId="0" applyFont="0" applyFill="0" applyBorder="0" applyAlignment="0" applyProtection="0"/>
    <xf numFmtId="0" fontId="66" fillId="0" borderId="0" applyNumberFormat="0" applyFill="0" applyBorder="0" applyAlignment="0" applyProtection="0"/>
    <xf numFmtId="0" fontId="101" fillId="12" borderId="0" applyNumberFormat="0" applyBorder="0" applyAlignment="0" applyProtection="0"/>
    <xf numFmtId="0" fontId="72" fillId="17" borderId="0" applyNumberFormat="0" applyBorder="0" applyAlignment="0" applyProtection="0"/>
    <xf numFmtId="0" fontId="68" fillId="0" borderId="21" applyNumberFormat="0" applyFill="0" applyAlignment="0" applyProtection="0"/>
    <xf numFmtId="0" fontId="69" fillId="0" borderId="22" applyNumberFormat="0" applyFill="0" applyAlignment="0" applyProtection="0"/>
    <xf numFmtId="0" fontId="70" fillId="0" borderId="23" applyNumberFormat="0" applyFill="0" applyAlignment="0" applyProtection="0"/>
    <xf numFmtId="0" fontId="70" fillId="0" borderId="0" applyNumberFormat="0" applyFill="0" applyBorder="0" applyAlignment="0" applyProtection="0"/>
    <xf numFmtId="0" fontId="102" fillId="0" borderId="0" applyNumberFormat="0" applyFill="0" applyBorder="0" applyAlignment="0" applyProtection="0"/>
    <xf numFmtId="0" fontId="99" fillId="0" borderId="0" applyNumberFormat="0" applyFill="0" applyBorder="0" applyAlignment="0" applyProtection="0">
      <alignment vertical="top"/>
      <protection locked="0"/>
    </xf>
    <xf numFmtId="173" fontId="99" fillId="0" borderId="0" applyNumberFormat="0" applyFill="0" applyBorder="0" applyAlignment="0" applyProtection="0">
      <alignment vertical="top"/>
      <protection locked="0"/>
    </xf>
    <xf numFmtId="0" fontId="103" fillId="0" borderId="0" applyNumberFormat="0" applyFill="0" applyBorder="0" applyAlignment="0" applyProtection="0"/>
    <xf numFmtId="0" fontId="24" fillId="0" borderId="0" applyNumberFormat="0" applyFill="0" applyBorder="0" applyAlignment="0" applyProtection="0">
      <alignment vertical="top"/>
      <protection locked="0"/>
    </xf>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5" fillId="9" borderId="14" applyNumberFormat="0" applyAlignment="0" applyProtection="0"/>
    <xf numFmtId="0" fontId="39" fillId="10" borderId="15" applyNumberFormat="0" applyAlignment="0" applyProtection="0"/>
    <xf numFmtId="4" fontId="88" fillId="0" borderId="0" applyBorder="0">
      <alignment horizontal="right" vertical="center"/>
    </xf>
    <xf numFmtId="165" fontId="36" fillId="0" borderId="0" applyFont="0" applyFill="0" applyBorder="0" applyAlignment="0" applyProtection="0"/>
    <xf numFmtId="165" fontId="36" fillId="0" borderId="0" applyFont="0" applyFill="0" applyBorder="0" applyAlignment="0" applyProtection="0"/>
    <xf numFmtId="165" fontId="50" fillId="0" borderId="0" applyFont="0" applyFill="0" applyBorder="0" applyAlignment="0" applyProtection="0"/>
    <xf numFmtId="165" fontId="6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50" fillId="0" borderId="0" applyFont="0" applyFill="0" applyBorder="0" applyAlignment="0" applyProtection="0"/>
    <xf numFmtId="43" fontId="36" fillId="0" borderId="0" applyFont="0" applyFill="0" applyBorder="0" applyAlignment="0" applyProtection="0"/>
    <xf numFmtId="165" fontId="5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5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5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50"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50"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0" fontId="83" fillId="39" borderId="27"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99" fillId="0" borderId="0" applyNumberFormat="0" applyFill="0" applyBorder="0" applyAlignment="0" applyProtection="0">
      <alignment vertical="top"/>
      <protection locked="0"/>
    </xf>
    <xf numFmtId="176" fontId="105" fillId="70" borderId="0" applyNumberFormat="0" applyBorder="0" applyAlignment="0" applyProtection="0">
      <alignment horizontal="center" vertical="top" wrapText="1"/>
    </xf>
    <xf numFmtId="0" fontId="104" fillId="0" borderId="0" applyNumberFormat="0" applyFill="0" applyBorder="0" applyAlignment="0" applyProtection="0"/>
    <xf numFmtId="0" fontId="104" fillId="0" borderId="0" applyNumberFormat="0" applyFill="0" applyBorder="0" applyAlignment="0" applyProtection="0"/>
    <xf numFmtId="0" fontId="103" fillId="0" borderId="0" applyNumberFormat="0" applyFill="0" applyBorder="0" applyAlignment="0" applyProtection="0"/>
    <xf numFmtId="0" fontId="104" fillId="0" borderId="0" applyNumberFormat="0" applyFill="0" applyBorder="0" applyAlignment="0" applyProtection="0">
      <alignment vertical="top"/>
      <protection locked="0"/>
    </xf>
    <xf numFmtId="0" fontId="58" fillId="0" borderId="18" applyNumberFormat="0" applyFill="0" applyAlignment="0" applyProtection="0"/>
    <xf numFmtId="0" fontId="84" fillId="41" borderId="0" applyNumberFormat="0" applyBorder="0" applyAlignment="0" applyProtection="0"/>
    <xf numFmtId="0" fontId="84" fillId="45" borderId="0" applyNumberFormat="0" applyBorder="0" applyAlignment="0" applyProtection="0"/>
    <xf numFmtId="0" fontId="84" fillId="49" borderId="0" applyNumberFormat="0" applyBorder="0" applyAlignment="0" applyProtection="0"/>
    <xf numFmtId="0" fontId="84" fillId="53" borderId="0" applyNumberFormat="0" applyBorder="0" applyAlignment="0" applyProtection="0"/>
    <xf numFmtId="0" fontId="84" fillId="57" borderId="0" applyNumberFormat="0" applyBorder="0" applyAlignment="0" applyProtection="0"/>
    <xf numFmtId="0" fontId="84" fillId="61" borderId="0" applyNumberFormat="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164"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6" fillId="0" borderId="0"/>
    <xf numFmtId="0" fontId="50" fillId="0" borderId="0"/>
    <xf numFmtId="0" fontId="60" fillId="0" borderId="0"/>
    <xf numFmtId="9" fontId="50" fillId="0" borderId="0" applyFont="0" applyFill="0" applyBorder="0" applyAlignment="0" applyProtection="0"/>
    <xf numFmtId="0" fontId="50" fillId="0" borderId="0" applyNumberFormat="0" applyFont="0" applyFill="0" applyBorder="0" applyProtection="0">
      <alignment horizontal="left" vertical="center" indent="2"/>
    </xf>
    <xf numFmtId="4" fontId="88" fillId="72" borderId="26">
      <alignment horizontal="right" vertical="center"/>
    </xf>
    <xf numFmtId="0" fontId="86" fillId="0" borderId="0" applyNumberFormat="0">
      <alignment horizontal="right"/>
    </xf>
    <xf numFmtId="0" fontId="86" fillId="0" borderId="31">
      <alignment horizontal="left" vertical="top" wrapText="1"/>
    </xf>
    <xf numFmtId="0" fontId="50" fillId="0" borderId="17"/>
    <xf numFmtId="0" fontId="108" fillId="0" borderId="0" applyNumberFormat="0" applyFill="0" applyBorder="0" applyAlignment="0" applyProtection="0"/>
    <xf numFmtId="4" fontId="88" fillId="0" borderId="32">
      <alignment horizontal="right" vertical="center"/>
    </xf>
    <xf numFmtId="0" fontId="88" fillId="73" borderId="26"/>
    <xf numFmtId="0" fontId="88" fillId="0" borderId="0"/>
    <xf numFmtId="0" fontId="50" fillId="0" borderId="0"/>
    <xf numFmtId="0" fontId="9" fillId="40" borderId="28" applyNumberFormat="0" applyFon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9" fillId="0" borderId="0"/>
    <xf numFmtId="0" fontId="64" fillId="28" borderId="20" applyNumberFormat="0" applyAlignment="0" applyProtection="0"/>
    <xf numFmtId="0" fontId="64" fillId="28" borderId="20" applyNumberFormat="0" applyAlignment="0" applyProtection="0"/>
    <xf numFmtId="9" fontId="9" fillId="0" borderId="0" applyFont="0" applyFill="0" applyBorder="0" applyAlignment="0" applyProtection="0"/>
    <xf numFmtId="0" fontId="26" fillId="74" borderId="26" applyNumberFormat="0" applyProtection="0">
      <alignment horizontal="right"/>
    </xf>
    <xf numFmtId="1" fontId="50" fillId="0" borderId="26" applyFill="0" applyProtection="0">
      <alignment horizontal="right" vertical="top" wrapText="1"/>
    </xf>
    <xf numFmtId="0" fontId="50" fillId="0" borderId="26" applyFill="0" applyProtection="0">
      <alignment horizontal="right" vertical="top" wrapText="1"/>
    </xf>
    <xf numFmtId="0" fontId="107" fillId="0" borderId="0" applyNumberFormat="0" applyFill="0" applyBorder="0" applyAlignment="0" applyProtection="0"/>
    <xf numFmtId="0" fontId="38" fillId="0" borderId="24" applyNumberFormat="0" applyFill="0" applyAlignment="0" applyProtection="0"/>
    <xf numFmtId="9" fontId="9" fillId="0" borderId="0" applyFont="0" applyFill="0" applyBorder="0" applyAlignment="0" applyProtection="0"/>
    <xf numFmtId="0" fontId="50" fillId="0" borderId="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46"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0"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58"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62"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47"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9" fillId="63" borderId="0" applyNumberFormat="0" applyBorder="0" applyAlignment="0" applyProtection="0"/>
    <xf numFmtId="0" fontId="84" fillId="52" borderId="0" applyNumberFormat="0" applyBorder="0" applyAlignment="0" applyProtection="0"/>
    <xf numFmtId="0" fontId="84" fillId="56" borderId="0" applyNumberFormat="0" applyBorder="0" applyAlignment="0" applyProtection="0"/>
    <xf numFmtId="0" fontId="84" fillId="64" borderId="0" applyNumberFormat="0" applyBorder="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9" fillId="40" borderId="28" applyNumberFormat="0" applyFont="0" applyAlignment="0" applyProtection="0"/>
    <xf numFmtId="0" fontId="57" fillId="28" borderId="15" applyNumberFormat="0" applyAlignment="0" applyProtection="0"/>
    <xf numFmtId="43" fontId="50"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3" fontId="109" fillId="0" borderId="0" applyFont="0" applyFill="0" applyBorder="0" applyAlignment="0" applyProtection="0"/>
    <xf numFmtId="177" fontId="50" fillId="0" borderId="0"/>
    <xf numFmtId="177" fontId="50" fillId="0" borderId="0"/>
    <xf numFmtId="177" fontId="50" fillId="0" borderId="0"/>
    <xf numFmtId="177" fontId="50" fillId="0" borderId="0"/>
    <xf numFmtId="177" fontId="50" fillId="0" borderId="0"/>
    <xf numFmtId="0" fontId="60" fillId="0" borderId="0"/>
    <xf numFmtId="178" fontId="109" fillId="0" borderId="0" applyFont="0" applyFill="0" applyBorder="0" applyAlignment="0" applyProtection="0"/>
    <xf numFmtId="0" fontId="88" fillId="0" borderId="30">
      <alignment horizontal="left" vertical="center" wrapText="1" indent="2"/>
    </xf>
    <xf numFmtId="0" fontId="88" fillId="0" borderId="30">
      <alignment horizontal="left" vertical="center" wrapText="1" indent="2"/>
    </xf>
    <xf numFmtId="0" fontId="88" fillId="0" borderId="30">
      <alignment horizontal="left" vertical="center" wrapText="1" indent="2"/>
    </xf>
    <xf numFmtId="0" fontId="109" fillId="0" borderId="0" applyFont="0" applyFill="0" applyBorder="0" applyAlignment="0" applyProtection="0"/>
    <xf numFmtId="0" fontId="60" fillId="0" borderId="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69" fontId="50" fillId="0" borderId="0" applyFont="0" applyFill="0" applyBorder="0" applyAlignment="0" applyProtection="0"/>
    <xf numFmtId="169"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2" fontId="109" fillId="0" borderId="0" applyFont="0" applyFill="0" applyBorder="0" applyAlignment="0" applyProtection="0"/>
    <xf numFmtId="0" fontId="110" fillId="76" borderId="33" applyNumberFormat="0" applyAlignment="0" applyProtection="0"/>
    <xf numFmtId="0" fontId="39" fillId="10" borderId="15" applyNumberFormat="0" applyAlignment="0" applyProtection="0"/>
    <xf numFmtId="165" fontId="9" fillId="0" borderId="0" applyFont="0" applyFill="0" applyBorder="0" applyAlignment="0" applyProtection="0"/>
    <xf numFmtId="165" fontId="9" fillId="0" borderId="0" applyFont="0" applyFill="0" applyBorder="0" applyAlignment="0" applyProtection="0"/>
    <xf numFmtId="3" fontId="105" fillId="69" borderId="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65"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 fontId="88" fillId="0" borderId="26" applyFill="0" applyBorder="0" applyProtection="0">
      <alignment horizontal="right" vertical="center"/>
    </xf>
    <xf numFmtId="0" fontId="50" fillId="35" borderId="4" applyNumberFormat="0" applyFont="0" applyAlignment="0" applyProtection="0"/>
    <xf numFmtId="0" fontId="50" fillId="35" borderId="4" applyNumberFormat="0" applyFont="0" applyAlignment="0" applyProtection="0"/>
    <xf numFmtId="0" fontId="87" fillId="35" borderId="4" applyNumberFormat="0" applyFont="0" applyAlignment="0" applyProtection="0"/>
    <xf numFmtId="0" fontId="50" fillId="35" borderId="4" applyNumberFormat="0" applyFont="0" applyAlignment="0" applyProtection="0"/>
    <xf numFmtId="0" fontId="50" fillId="35" borderId="4" applyNumberFormat="0" applyFont="0" applyAlignment="0" applyProtection="0"/>
    <xf numFmtId="0" fontId="50" fillId="35" borderId="4" applyNumberFormat="0" applyFont="0" applyAlignment="0" applyProtection="0"/>
    <xf numFmtId="0" fontId="50" fillId="35" borderId="4" applyNumberFormat="0" applyFont="0" applyAlignment="0" applyProtection="0"/>
    <xf numFmtId="0" fontId="50" fillId="35" borderId="4" applyNumberFormat="0" applyFont="0" applyAlignment="0" applyProtection="0"/>
    <xf numFmtId="0" fontId="50" fillId="35" borderId="4" applyNumberFormat="0" applyFont="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171" fontId="50" fillId="0" borderId="0" applyFont="0" applyFill="0" applyBorder="0" applyAlignment="0" applyProtection="0"/>
    <xf numFmtId="0" fontId="60" fillId="0" borderId="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4" fontId="111" fillId="71" borderId="34" applyNumberFormat="0" applyProtection="0">
      <alignment vertical="center"/>
    </xf>
    <xf numFmtId="4" fontId="112" fillId="71" borderId="34" applyNumberFormat="0" applyProtection="0">
      <alignment vertical="center"/>
    </xf>
    <xf numFmtId="4" fontId="113" fillId="34" borderId="34" applyNumberFormat="0" applyProtection="0">
      <alignment horizontal="left" vertical="center" indent="1"/>
    </xf>
    <xf numFmtId="0" fontId="50" fillId="0" borderId="0"/>
    <xf numFmtId="4" fontId="114" fillId="77" borderId="34" applyNumberFormat="0" applyProtection="0">
      <alignment horizontal="left" vertical="center" indent="1"/>
    </xf>
    <xf numFmtId="4" fontId="115" fillId="78" borderId="34" applyNumberFormat="0" applyProtection="0">
      <alignment vertical="center"/>
    </xf>
    <xf numFmtId="0" fontId="50" fillId="0" borderId="0"/>
    <xf numFmtId="0" fontId="50" fillId="0" borderId="0"/>
    <xf numFmtId="0" fontId="50" fillId="0" borderId="0"/>
    <xf numFmtId="4" fontId="30" fillId="67" borderId="34" applyNumberFormat="0" applyProtection="0">
      <alignment vertical="center"/>
    </xf>
    <xf numFmtId="0" fontId="50" fillId="0" borderId="0"/>
    <xf numFmtId="0" fontId="50" fillId="0" borderId="0"/>
    <xf numFmtId="0" fontId="50" fillId="0" borderId="0"/>
    <xf numFmtId="4" fontId="115" fillId="79" borderId="34" applyNumberFormat="0" applyProtection="0">
      <alignment vertical="center"/>
    </xf>
    <xf numFmtId="0" fontId="50" fillId="0" borderId="0"/>
    <xf numFmtId="0" fontId="50" fillId="0" borderId="0"/>
    <xf numFmtId="0" fontId="50" fillId="0" borderId="0"/>
    <xf numFmtId="4" fontId="116" fillId="78" borderId="34" applyNumberFormat="0" applyProtection="0">
      <alignment vertical="center"/>
    </xf>
    <xf numFmtId="4" fontId="117" fillId="80" borderId="34" applyNumberFormat="0" applyProtection="0">
      <alignment horizontal="left" vertical="center" indent="1"/>
    </xf>
    <xf numFmtId="4" fontId="117" fillId="77" borderId="34" applyNumberFormat="0" applyProtection="0">
      <alignment horizontal="left" vertical="center" indent="1"/>
    </xf>
    <xf numFmtId="4" fontId="117" fillId="77" borderId="34" applyNumberFormat="0" applyProtection="0">
      <alignment horizontal="left" vertical="center" indent="1"/>
    </xf>
    <xf numFmtId="4" fontId="118" fillId="5" borderId="34" applyNumberFormat="0" applyProtection="0">
      <alignment vertical="center"/>
    </xf>
    <xf numFmtId="4" fontId="119" fillId="7" borderId="34" applyNumberFormat="0" applyProtection="0">
      <alignment horizontal="left" vertical="center" indent="1"/>
    </xf>
    <xf numFmtId="4" fontId="120" fillId="77" borderId="0" applyNumberFormat="0" applyProtection="0">
      <alignment horizontal="left" vertical="center" indent="1"/>
    </xf>
    <xf numFmtId="4" fontId="121" fillId="77" borderId="0" applyNumberFormat="0" applyProtection="0">
      <alignment horizontal="left" vertical="center" indent="1"/>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4" fontId="122" fillId="7" borderId="34" applyNumberFormat="0" applyProtection="0">
      <alignment vertical="center"/>
    </xf>
    <xf numFmtId="4" fontId="123" fillId="7" borderId="34" applyNumberFormat="0" applyProtection="0">
      <alignment vertical="center"/>
    </xf>
    <xf numFmtId="4" fontId="124" fillId="6" borderId="34" applyNumberFormat="0" applyProtection="0">
      <alignment horizontal="left" vertical="center" indent="1"/>
    </xf>
    <xf numFmtId="0" fontId="50" fillId="0" borderId="0"/>
    <xf numFmtId="4" fontId="125" fillId="7" borderId="34" applyNumberFormat="0" applyProtection="0">
      <alignment horizontal="right" vertical="center"/>
    </xf>
    <xf numFmtId="4" fontId="126" fillId="7" borderId="34" applyNumberFormat="0" applyProtection="0">
      <alignment vertical="center"/>
    </xf>
    <xf numFmtId="4" fontId="125" fillId="35" borderId="34" applyNumberFormat="0" applyProtection="0">
      <alignment horizontal="left" vertical="center"/>
    </xf>
    <xf numFmtId="0" fontId="50" fillId="0" borderId="0"/>
    <xf numFmtId="4" fontId="127" fillId="7" borderId="34" applyNumberFormat="0" applyProtection="0">
      <alignment vertical="center"/>
    </xf>
    <xf numFmtId="4" fontId="128" fillId="7" borderId="34" applyNumberFormat="0" applyProtection="0">
      <alignment vertical="center"/>
    </xf>
    <xf numFmtId="4" fontId="124" fillId="81" borderId="34" applyNumberFormat="0" applyProtection="0">
      <alignment horizontal="left" vertical="center" indent="1"/>
    </xf>
    <xf numFmtId="4" fontId="129" fillId="82" borderId="0" applyNumberFormat="0" applyProtection="0">
      <alignment horizontal="left" indent="1"/>
    </xf>
    <xf numFmtId="4" fontId="130" fillId="7" borderId="34" applyNumberFormat="0" applyProtection="0">
      <alignment vertical="center"/>
    </xf>
    <xf numFmtId="0" fontId="70" fillId="0" borderId="23" applyNumberFormat="0" applyFill="0" applyAlignment="0" applyProtection="0"/>
    <xf numFmtId="0" fontId="70" fillId="0" borderId="23" applyNumberFormat="0" applyFill="0" applyAlignment="0" applyProtection="0"/>
    <xf numFmtId="3" fontId="131" fillId="69" borderId="14" applyBorder="0" applyAlignment="0" applyProtection="0">
      <alignment horizontal="center" vertical="center"/>
    </xf>
    <xf numFmtId="3" fontId="50" fillId="7" borderId="15" applyFont="0" applyFill="0" applyBorder="0" applyAlignment="0" applyProtection="0"/>
    <xf numFmtId="3" fontId="50" fillId="7" borderId="15" applyFont="0" applyFill="0" applyBorder="0" applyAlignment="0" applyProtection="0"/>
    <xf numFmtId="0" fontId="81" fillId="14" borderId="0" applyNumberFormat="0" applyBorder="0" applyAlignment="0" applyProtection="0"/>
    <xf numFmtId="0" fontId="56" fillId="14" borderId="0" applyNumberFormat="0" applyBorder="0" applyAlignment="0" applyProtection="0"/>
    <xf numFmtId="3" fontId="100" fillId="68" borderId="15" applyNumberFormat="0" applyBorder="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85" fillId="69" borderId="15" applyNumberFormat="0" applyBorder="0" applyAlignment="0" applyProtection="0"/>
    <xf numFmtId="0" fontId="88" fillId="0" borderId="30">
      <alignment horizontal="left" vertical="center" wrapText="1" indent="2"/>
    </xf>
    <xf numFmtId="0" fontId="88" fillId="0" borderId="30">
      <alignment horizontal="left" vertical="center" wrapText="1" indent="2"/>
    </xf>
    <xf numFmtId="0" fontId="88" fillId="0" borderId="30">
      <alignment horizontal="left" vertical="center" wrapText="1" indent="2"/>
    </xf>
    <xf numFmtId="0" fontId="88" fillId="0" borderId="30">
      <alignment horizontal="left" vertical="center" wrapText="1" indent="2"/>
    </xf>
    <xf numFmtId="169" fontId="50" fillId="0" borderId="0" applyFont="0" applyFill="0" applyBorder="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9" fillId="0" borderId="0"/>
    <xf numFmtId="0" fontId="9" fillId="0" borderId="0"/>
    <xf numFmtId="4" fontId="88" fillId="0" borderId="26" applyFill="0" applyBorder="0" applyProtection="0">
      <alignment horizontal="right" vertical="center"/>
    </xf>
    <xf numFmtId="4" fontId="88" fillId="0" borderId="26" applyFill="0" applyBorder="0" applyProtection="0">
      <alignment horizontal="right" vertical="center"/>
    </xf>
    <xf numFmtId="4" fontId="88" fillId="0" borderId="26" applyFill="0" applyBorder="0" applyProtection="0">
      <alignment horizontal="right" vertical="center"/>
    </xf>
    <xf numFmtId="4" fontId="88" fillId="0" borderId="26" applyFill="0" applyBorder="0" applyProtection="0">
      <alignment horizontal="right" vertical="center"/>
    </xf>
    <xf numFmtId="4" fontId="88" fillId="0" borderId="26" applyFill="0" applyBorder="0" applyProtection="0">
      <alignment horizontal="right" vertical="center"/>
    </xf>
    <xf numFmtId="4" fontId="88" fillId="0" borderId="26" applyFill="0" applyBorder="0" applyProtection="0">
      <alignment horizontal="right" vertical="center"/>
    </xf>
    <xf numFmtId="4" fontId="88" fillId="0" borderId="26" applyFill="0" applyBorder="0" applyProtection="0">
      <alignment horizontal="right" vertical="center"/>
    </xf>
    <xf numFmtId="4" fontId="88" fillId="0" borderId="26" applyFill="0" applyBorder="0" applyProtection="0">
      <alignment horizontal="right" vertical="center"/>
    </xf>
    <xf numFmtId="4" fontId="88" fillId="0" borderId="26" applyFill="0" applyBorder="0" applyProtection="0">
      <alignment horizontal="right" vertical="center"/>
    </xf>
    <xf numFmtId="0" fontId="64" fillId="28" borderId="20" applyNumberFormat="0" applyAlignment="0" applyProtection="0"/>
    <xf numFmtId="0" fontId="64" fillId="28" borderId="20" applyNumberFormat="0" applyAlignment="0" applyProtection="0"/>
    <xf numFmtId="0" fontId="64" fillId="28" borderId="20" applyNumberFormat="0" applyAlignment="0" applyProtection="0"/>
    <xf numFmtId="0" fontId="64" fillId="28" borderId="20" applyNumberFormat="0" applyAlignment="0" applyProtection="0"/>
    <xf numFmtId="0" fontId="64" fillId="28" borderId="20" applyNumberFormat="0" applyAlignment="0" applyProtection="0"/>
    <xf numFmtId="0" fontId="64" fillId="28" borderId="20" applyNumberFormat="0" applyAlignment="0" applyProtection="0"/>
    <xf numFmtId="0" fontId="64" fillId="28" borderId="20" applyNumberFormat="0" applyAlignment="0" applyProtection="0"/>
    <xf numFmtId="0" fontId="64" fillId="28" borderId="20" applyNumberFormat="0" applyAlignment="0" applyProtection="0"/>
    <xf numFmtId="0" fontId="64" fillId="28" borderId="20" applyNumberFormat="0" applyAlignment="0" applyProtection="0"/>
    <xf numFmtId="0" fontId="64" fillId="28" borderId="20" applyNumberFormat="0" applyAlignment="0" applyProtection="0"/>
    <xf numFmtId="0" fontId="64" fillId="28" borderId="20" applyNumberFormat="0" applyAlignment="0" applyProtection="0"/>
    <xf numFmtId="0" fontId="64" fillId="28" borderId="20" applyNumberFormat="0" applyAlignment="0" applyProtection="0"/>
    <xf numFmtId="0" fontId="64" fillId="28" borderId="20" applyNumberFormat="0" applyAlignment="0" applyProtection="0"/>
    <xf numFmtId="0" fontId="64" fillId="28" borderId="20" applyNumberFormat="0" applyAlignment="0" applyProtection="0"/>
    <xf numFmtId="0" fontId="38" fillId="0" borderId="24" applyNumberFormat="0" applyFill="0" applyAlignment="0" applyProtection="0"/>
    <xf numFmtId="0" fontId="38" fillId="0" borderId="24" applyNumberFormat="0" applyFill="0" applyAlignment="0" applyProtection="0"/>
    <xf numFmtId="0" fontId="38" fillId="0" borderId="24" applyNumberFormat="0" applyFill="0" applyAlignment="0" applyProtection="0"/>
    <xf numFmtId="0" fontId="38" fillId="0" borderId="24" applyNumberFormat="0" applyFill="0" applyAlignment="0" applyProtection="0"/>
    <xf numFmtId="0" fontId="38" fillId="0" borderId="24" applyNumberFormat="0" applyFill="0" applyAlignment="0" applyProtection="0"/>
    <xf numFmtId="0" fontId="38" fillId="0" borderId="24" applyNumberFormat="0" applyFill="0" applyAlignment="0" applyProtection="0"/>
    <xf numFmtId="0" fontId="38" fillId="0" borderId="24" applyNumberFormat="0" applyFill="0" applyAlignment="0" applyProtection="0"/>
    <xf numFmtId="0" fontId="38" fillId="0" borderId="24" applyNumberFormat="0" applyFill="0" applyAlignment="0" applyProtection="0"/>
    <xf numFmtId="0" fontId="38" fillId="0" borderId="24" applyNumberFormat="0" applyFill="0" applyAlignment="0" applyProtection="0"/>
    <xf numFmtId="0" fontId="38" fillId="0" borderId="24" applyNumberFormat="0" applyFill="0" applyAlignment="0" applyProtection="0"/>
    <xf numFmtId="0" fontId="38" fillId="0" borderId="24" applyNumberFormat="0" applyFill="0" applyAlignment="0" applyProtection="0"/>
    <xf numFmtId="0" fontId="38" fillId="0" borderId="24" applyNumberFormat="0" applyFill="0" applyAlignment="0" applyProtection="0"/>
    <xf numFmtId="0" fontId="38" fillId="0" borderId="24" applyNumberFormat="0" applyFill="0" applyAlignment="0" applyProtection="0"/>
    <xf numFmtId="0" fontId="38" fillId="0" borderId="24" applyNumberFormat="0" applyFill="0" applyAlignment="0" applyProtection="0"/>
    <xf numFmtId="3" fontId="50" fillId="7" borderId="15" applyFont="0" applyFill="0" applyBorder="0" applyAlignment="0" applyProtection="0"/>
    <xf numFmtId="3" fontId="50" fillId="7" borderId="15" applyFont="0" applyFill="0" applyBorder="0" applyAlignment="0" applyProtection="0"/>
    <xf numFmtId="3" fontId="100" fillId="68" borderId="15" applyNumberFormat="0" applyBorder="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85" fillId="69" borderId="15" applyNumberFormat="0" applyBorder="0" applyAlignment="0" applyProtection="0"/>
    <xf numFmtId="165" fontId="36" fillId="0" borderId="0" applyFont="0" applyFill="0" applyBorder="0" applyAlignment="0" applyProtection="0"/>
    <xf numFmtId="43" fontId="5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8"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0" fontId="88" fillId="0" borderId="30">
      <alignment horizontal="left" vertical="center" wrapText="1" indent="2"/>
    </xf>
    <xf numFmtId="0" fontId="88" fillId="0" borderId="30">
      <alignment horizontal="left" vertical="center" wrapText="1" indent="2"/>
    </xf>
    <xf numFmtId="0" fontId="88" fillId="0" borderId="30">
      <alignment horizontal="left" vertical="center" wrapText="1" indent="2"/>
    </xf>
    <xf numFmtId="0" fontId="88" fillId="0" borderId="30">
      <alignment horizontal="left" vertical="center" wrapText="1" indent="2"/>
    </xf>
    <xf numFmtId="0" fontId="88" fillId="0" borderId="30">
      <alignment horizontal="left" vertical="center" wrapText="1" indent="2"/>
    </xf>
    <xf numFmtId="0" fontId="88" fillId="0" borderId="30">
      <alignment horizontal="left" vertical="center" wrapText="1" indent="2"/>
    </xf>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8" fillId="73" borderId="26"/>
    <xf numFmtId="0" fontId="50" fillId="0" borderId="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26" fillId="74" borderId="26" applyNumberFormat="0" applyProtection="0">
      <alignment horizontal="right"/>
    </xf>
    <xf numFmtId="1" fontId="50" fillId="0" borderId="26" applyFill="0" applyProtection="0">
      <alignment horizontal="right" vertical="top" wrapText="1"/>
    </xf>
    <xf numFmtId="0" fontId="50" fillId="0" borderId="26" applyFill="0" applyProtection="0">
      <alignment horizontal="right" vertical="top" wrapText="1"/>
    </xf>
    <xf numFmtId="0" fontId="57" fillId="28" borderId="15" applyNumberFormat="0" applyAlignment="0" applyProtection="0"/>
    <xf numFmtId="43" fontId="50"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0" fontId="88" fillId="0" borderId="30">
      <alignment horizontal="left" vertical="center" wrapText="1" indent="2"/>
    </xf>
    <xf numFmtId="0" fontId="88" fillId="0" borderId="30">
      <alignment horizontal="left" vertical="center" wrapText="1" indent="2"/>
    </xf>
    <xf numFmtId="0" fontId="88" fillId="0" borderId="30">
      <alignment horizontal="left" vertical="center" wrapText="1" indent="2"/>
    </xf>
    <xf numFmtId="0" fontId="39" fillId="10" borderId="15" applyNumberFormat="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 fontId="88" fillId="0" borderId="26" applyFill="0" applyBorder="0" applyProtection="0">
      <alignment horizontal="right" vertical="center"/>
    </xf>
    <xf numFmtId="3" fontId="50" fillId="7" borderId="15" applyFont="0" applyFill="0" applyBorder="0" applyAlignment="0" applyProtection="0"/>
    <xf numFmtId="3" fontId="50" fillId="7" borderId="15" applyFont="0" applyFill="0" applyBorder="0" applyAlignment="0" applyProtection="0"/>
    <xf numFmtId="3" fontId="100" fillId="68" borderId="15" applyNumberFormat="0" applyBorder="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57" fillId="28" borderId="15" applyNumberFormat="0" applyAlignment="0" applyProtection="0"/>
    <xf numFmtId="0" fontId="85" fillId="69" borderId="15" applyNumberFormat="0" applyBorder="0" applyAlignment="0" applyProtection="0"/>
    <xf numFmtId="0" fontId="88" fillId="0" borderId="30">
      <alignment horizontal="left" vertical="center" wrapText="1" indent="2"/>
    </xf>
    <xf numFmtId="0" fontId="88" fillId="0" borderId="30">
      <alignment horizontal="left" vertical="center" wrapText="1" indent="2"/>
    </xf>
    <xf numFmtId="0" fontId="88" fillId="0" borderId="30">
      <alignment horizontal="left" vertical="center" wrapText="1" indent="2"/>
    </xf>
    <xf numFmtId="0" fontId="88" fillId="0" borderId="30">
      <alignment horizontal="left" vertical="center" wrapText="1" indent="2"/>
    </xf>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0" fontId="39" fillId="10" borderId="15" applyNumberFormat="0" applyAlignment="0" applyProtection="0"/>
    <xf numFmtId="4" fontId="88" fillId="0" borderId="26" applyFill="0" applyBorder="0" applyProtection="0">
      <alignment horizontal="right" vertical="center"/>
    </xf>
    <xf numFmtId="4" fontId="88" fillId="0" borderId="26" applyFill="0" applyBorder="0" applyProtection="0">
      <alignment horizontal="right" vertical="center"/>
    </xf>
    <xf numFmtId="4" fontId="88" fillId="0" borderId="26" applyFill="0" applyBorder="0" applyProtection="0">
      <alignment horizontal="right" vertical="center"/>
    </xf>
    <xf numFmtId="4" fontId="88" fillId="0" borderId="26" applyFill="0" applyBorder="0" applyProtection="0">
      <alignment horizontal="right" vertical="center"/>
    </xf>
    <xf numFmtId="4" fontId="88" fillId="0" borderId="26" applyFill="0" applyBorder="0" applyProtection="0">
      <alignment horizontal="right" vertical="center"/>
    </xf>
    <xf numFmtId="4" fontId="88" fillId="0" borderId="26" applyFill="0" applyBorder="0" applyProtection="0">
      <alignment horizontal="right" vertical="center"/>
    </xf>
    <xf numFmtId="4" fontId="88" fillId="0" borderId="26" applyFill="0" applyBorder="0" applyProtection="0">
      <alignment horizontal="right" vertical="center"/>
    </xf>
    <xf numFmtId="4" fontId="88" fillId="0" borderId="26" applyFill="0" applyBorder="0" applyProtection="0">
      <alignment horizontal="right" vertical="center"/>
    </xf>
    <xf numFmtId="4" fontId="88" fillId="0" borderId="26" applyFill="0" applyBorder="0" applyProtection="0">
      <alignment horizontal="right" vertical="center"/>
    </xf>
    <xf numFmtId="43" fontId="5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8"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8"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8"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8"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7" fillId="0" borderId="0" applyFont="0" applyFill="0" applyBorder="0" applyAlignment="0" applyProtection="0"/>
    <xf numFmtId="43" fontId="50"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1" fontId="6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9" fontId="78" fillId="0" borderId="0" applyFont="0" applyFill="0" applyBorder="0" applyAlignment="0" applyProtection="0"/>
    <xf numFmtId="0" fontId="8" fillId="0" borderId="0"/>
    <xf numFmtId="0" fontId="144" fillId="0" borderId="0" applyNumberFormat="0" applyFill="0" applyBorder="0" applyAlignment="0" applyProtection="0"/>
    <xf numFmtId="0" fontId="3" fillId="0" borderId="0"/>
    <xf numFmtId="0" fontId="146" fillId="0" borderId="0">
      <alignment vertical="top"/>
    </xf>
    <xf numFmtId="165" fontId="146" fillId="0" borderId="0" applyFont="0" applyFill="0" applyBorder="0" applyAlignment="0" applyProtection="0"/>
  </cellStyleXfs>
  <cellXfs count="431">
    <xf numFmtId="0" fontId="0" fillId="0" borderId="0" xfId="0"/>
    <xf numFmtId="4" fontId="0" fillId="0" borderId="0" xfId="0" applyNumberFormat="1"/>
    <xf numFmtId="0" fontId="20" fillId="0" borderId="0" xfId="0" applyFont="1" applyAlignment="1" applyProtection="1">
      <alignment horizontal="left"/>
      <protection locked="0"/>
    </xf>
    <xf numFmtId="0" fontId="20" fillId="0" borderId="0" xfId="0" applyFont="1"/>
    <xf numFmtId="0" fontId="15"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9" fillId="0" borderId="0" xfId="1" applyNumberFormat="1" applyFont="1" applyFill="1" applyBorder="1" applyAlignment="1">
      <alignment horizontal="center"/>
    </xf>
    <xf numFmtId="1" fontId="14" fillId="0" borderId="0" xfId="1" applyNumberFormat="1" applyFont="1" applyFill="1" applyBorder="1"/>
    <xf numFmtId="3" fontId="14"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3" fillId="0" borderId="0" xfId="2"/>
    <xf numFmtId="0" fontId="23" fillId="0" borderId="0" xfId="2" applyNumberFormat="1"/>
    <xf numFmtId="0" fontId="23" fillId="0" borderId="0" xfId="2" applyFont="1" applyAlignment="1"/>
    <xf numFmtId="3" fontId="23" fillId="0" borderId="0" xfId="2" applyNumberFormat="1" applyFont="1" applyAlignment="1"/>
    <xf numFmtId="0" fontId="23" fillId="0" borderId="0" xfId="2" applyNumberFormat="1" applyFont="1" applyAlignment="1"/>
    <xf numFmtId="0" fontId="23" fillId="0" borderId="1" xfId="2" applyFont="1" applyFill="1" applyBorder="1" applyAlignment="1">
      <alignment horizontal="right"/>
    </xf>
    <xf numFmtId="0" fontId="23" fillId="0" borderId="1" xfId="2" applyFont="1" applyFill="1" applyBorder="1" applyAlignment="1"/>
    <xf numFmtId="0" fontId="23" fillId="0" borderId="2" xfId="2" applyFont="1" applyFill="1" applyBorder="1" applyAlignment="1"/>
    <xf numFmtId="3" fontId="23" fillId="0" borderId="1" xfId="2" applyNumberFormat="1" applyFont="1" applyFill="1" applyBorder="1" applyAlignment="1">
      <alignment horizontal="right"/>
    </xf>
    <xf numFmtId="3" fontId="23" fillId="0" borderId="3" xfId="2" applyNumberFormat="1" applyFont="1" applyBorder="1" applyAlignment="1"/>
    <xf numFmtId="0" fontId="23" fillId="0" borderId="1" xfId="2" applyNumberFormat="1" applyFont="1" applyFill="1" applyBorder="1" applyAlignment="1"/>
    <xf numFmtId="0" fontId="24" fillId="0" borderId="1" xfId="2" applyFont="1" applyFill="1" applyBorder="1" applyAlignment="1"/>
    <xf numFmtId="0" fontId="23" fillId="0" borderId="4" xfId="2" applyFont="1" applyFill="1" applyBorder="1" applyAlignment="1">
      <alignment horizontal="right"/>
    </xf>
    <xf numFmtId="0" fontId="23" fillId="0" borderId="4" xfId="2" applyFont="1" applyFill="1" applyBorder="1" applyAlignment="1"/>
    <xf numFmtId="15" fontId="23" fillId="0" borderId="1" xfId="2" applyNumberFormat="1" applyFont="1" applyFill="1" applyBorder="1" applyAlignment="1">
      <alignment horizontal="right"/>
    </xf>
    <xf numFmtId="3" fontId="23" fillId="0" borderId="4" xfId="2" applyNumberFormat="1" applyFont="1" applyFill="1" applyBorder="1" applyAlignment="1">
      <alignment horizontal="right"/>
    </xf>
    <xf numFmtId="0" fontId="23" fillId="0" borderId="4" xfId="2" applyNumberFormat="1" applyFont="1" applyFill="1" applyBorder="1" applyAlignment="1"/>
    <xf numFmtId="0" fontId="24" fillId="0" borderId="4" xfId="2" applyFont="1" applyFill="1" applyBorder="1" applyAlignment="1"/>
    <xf numFmtId="15" fontId="23" fillId="0" borderId="4" xfId="2" applyNumberFormat="1" applyFont="1" applyFill="1" applyBorder="1" applyAlignment="1">
      <alignment horizontal="right"/>
    </xf>
    <xf numFmtId="0" fontId="23" fillId="3" borderId="5" xfId="2" applyFill="1" applyBorder="1" applyAlignment="1">
      <alignment horizontal="center" wrapText="1"/>
    </xf>
    <xf numFmtId="0" fontId="23" fillId="3" borderId="6" xfId="2" applyFill="1" applyBorder="1" applyAlignment="1">
      <alignment horizontal="center" wrapText="1"/>
    </xf>
    <xf numFmtId="0" fontId="23" fillId="4" borderId="5" xfId="2" applyFill="1" applyBorder="1"/>
    <xf numFmtId="0" fontId="23" fillId="4" borderId="3" xfId="2" applyFill="1" applyBorder="1" applyAlignment="1">
      <alignment horizontal="center"/>
    </xf>
    <xf numFmtId="0" fontId="23" fillId="4" borderId="3" xfId="2" applyFill="1" applyBorder="1"/>
    <xf numFmtId="0" fontId="23" fillId="3" borderId="6" xfId="2" applyNumberFormat="1" applyFill="1" applyBorder="1" applyAlignment="1">
      <alignment horizontal="center" wrapText="1"/>
    </xf>
    <xf numFmtId="49" fontId="23" fillId="3" borderId="7" xfId="2" applyNumberFormat="1" applyFill="1" applyBorder="1" applyAlignment="1">
      <alignment horizontal="center" wrapText="1"/>
    </xf>
    <xf numFmtId="49" fontId="23" fillId="3" borderId="5" xfId="2" applyNumberFormat="1" applyFill="1" applyBorder="1" applyAlignment="1">
      <alignment horizontal="center" wrapText="1"/>
    </xf>
    <xf numFmtId="0" fontId="25" fillId="3" borderId="0" xfId="2" applyFont="1" applyFill="1" applyBorder="1" applyAlignment="1">
      <alignment horizontal="left" wrapText="1"/>
    </xf>
    <xf numFmtId="0" fontId="26" fillId="3" borderId="8" xfId="2" applyFont="1" applyFill="1" applyBorder="1"/>
    <xf numFmtId="0" fontId="26" fillId="3" borderId="0" xfId="2" applyFont="1" applyFill="1" applyBorder="1"/>
    <xf numFmtId="14" fontId="23" fillId="3" borderId="6" xfId="2" applyNumberFormat="1" applyFill="1" applyBorder="1" applyAlignment="1">
      <alignment horizontal="center" wrapText="1"/>
    </xf>
    <xf numFmtId="0" fontId="23" fillId="4" borderId="8" xfId="2" applyFill="1" applyBorder="1" applyAlignment="1">
      <alignment horizontal="right"/>
    </xf>
    <xf numFmtId="17" fontId="23" fillId="4" borderId="0" xfId="2" applyNumberFormat="1" applyFill="1" applyBorder="1"/>
    <xf numFmtId="0" fontId="23" fillId="4" borderId="8" xfId="2" applyFill="1" applyBorder="1"/>
    <xf numFmtId="0" fontId="23" fillId="4" borderId="0" xfId="2" applyFill="1" applyBorder="1"/>
    <xf numFmtId="0" fontId="26" fillId="3" borderId="8" xfId="2" applyNumberFormat="1" applyFont="1" applyFill="1" applyBorder="1"/>
    <xf numFmtId="49" fontId="26" fillId="3" borderId="0" xfId="2" applyNumberFormat="1" applyFont="1" applyFill="1" applyBorder="1"/>
    <xf numFmtId="0" fontId="25" fillId="3" borderId="9" xfId="2" applyFont="1" applyFill="1" applyBorder="1" applyAlignment="1">
      <alignment horizontal="left" wrapText="1"/>
    </xf>
    <xf numFmtId="0" fontId="26" fillId="3" borderId="0" xfId="2" applyFont="1" applyFill="1" applyBorder="1" applyAlignment="1">
      <alignment wrapText="1"/>
    </xf>
    <xf numFmtId="0" fontId="25" fillId="3" borderId="0" xfId="2" applyFont="1" applyFill="1" applyBorder="1" applyAlignment="1"/>
    <xf numFmtId="14" fontId="26" fillId="3" borderId="8" xfId="2" applyNumberFormat="1" applyFont="1" applyFill="1" applyBorder="1"/>
    <xf numFmtId="49" fontId="23" fillId="3" borderId="8" xfId="2" applyNumberFormat="1" applyFill="1" applyBorder="1" applyAlignment="1">
      <alignment horizontal="center" wrapText="1"/>
    </xf>
    <xf numFmtId="0" fontId="25" fillId="4" borderId="0" xfId="2" applyFont="1" applyFill="1" applyBorder="1"/>
    <xf numFmtId="0" fontId="23" fillId="3" borderId="10" xfId="2" applyFill="1" applyBorder="1"/>
    <xf numFmtId="14" fontId="26" fillId="3" borderId="11" xfId="2" applyNumberFormat="1" applyFont="1" applyFill="1" applyBorder="1"/>
    <xf numFmtId="49" fontId="26" fillId="3" borderId="8" xfId="2" applyNumberFormat="1" applyFont="1" applyFill="1" applyBorder="1"/>
    <xf numFmtId="0" fontId="25" fillId="4" borderId="3" xfId="2" applyFont="1" applyFill="1" applyBorder="1"/>
    <xf numFmtId="1" fontId="27" fillId="4" borderId="3" xfId="2" applyNumberFormat="1" applyFont="1" applyFill="1" applyBorder="1"/>
    <xf numFmtId="0" fontId="23" fillId="3" borderId="10" xfId="2" applyNumberFormat="1" applyFill="1" applyBorder="1"/>
    <xf numFmtId="0" fontId="23" fillId="3" borderId="0" xfId="2" applyFill="1" applyBorder="1"/>
    <xf numFmtId="49" fontId="23" fillId="3" borderId="10" xfId="2" applyNumberFormat="1" applyFill="1" applyBorder="1"/>
    <xf numFmtId="0" fontId="23" fillId="0" borderId="0" xfId="2" applyFill="1" applyBorder="1"/>
    <xf numFmtId="14" fontId="23" fillId="3" borderId="10" xfId="2" applyNumberFormat="1" applyFill="1" applyBorder="1"/>
    <xf numFmtId="49" fontId="27" fillId="3" borderId="10" xfId="2" applyNumberFormat="1" applyFont="1" applyFill="1" applyBorder="1"/>
    <xf numFmtId="0" fontId="23" fillId="0" borderId="0" xfId="2" applyFill="1"/>
    <xf numFmtId="49" fontId="23" fillId="0" borderId="0" xfId="2" applyNumberFormat="1" applyFill="1" applyBorder="1"/>
    <xf numFmtId="0" fontId="23" fillId="0" borderId="0" xfId="2" applyNumberFormat="1" applyFill="1" applyBorder="1"/>
    <xf numFmtId="14" fontId="23" fillId="0" borderId="0" xfId="2" applyNumberFormat="1" applyFill="1" applyBorder="1"/>
    <xf numFmtId="0" fontId="23" fillId="0" borderId="8" xfId="2" applyFill="1" applyBorder="1"/>
    <xf numFmtId="0" fontId="23" fillId="0" borderId="12" xfId="2" applyNumberFormat="1" applyFill="1" applyBorder="1"/>
    <xf numFmtId="0" fontId="23" fillId="0" borderId="12" xfId="2" applyFill="1" applyBorder="1"/>
    <xf numFmtId="0" fontId="23" fillId="0" borderId="10" xfId="2" applyFill="1" applyBorder="1"/>
    <xf numFmtId="0" fontId="23" fillId="5" borderId="5" xfId="2" applyFill="1" applyBorder="1" applyAlignment="1">
      <alignment horizontal="center" wrapText="1"/>
    </xf>
    <xf numFmtId="0" fontId="23" fillId="5" borderId="6" xfId="2" applyFill="1" applyBorder="1" applyAlignment="1">
      <alignment horizontal="center" wrapText="1"/>
    </xf>
    <xf numFmtId="0" fontId="23" fillId="6" borderId="5" xfId="2" applyFill="1" applyBorder="1" applyAlignment="1">
      <alignment horizontal="center"/>
    </xf>
    <xf numFmtId="0" fontId="23" fillId="6" borderId="3" xfId="2" applyFill="1" applyBorder="1" applyAlignment="1">
      <alignment horizontal="center"/>
    </xf>
    <xf numFmtId="0" fontId="23" fillId="6" borderId="3" xfId="2" applyFill="1" applyBorder="1"/>
    <xf numFmtId="0" fontId="23" fillId="5" borderId="6" xfId="2" applyNumberFormat="1" applyFill="1" applyBorder="1" applyAlignment="1">
      <alignment horizontal="center" wrapText="1"/>
    </xf>
    <xf numFmtId="49" fontId="23" fillId="5" borderId="7" xfId="2" applyNumberFormat="1" applyFill="1" applyBorder="1" applyAlignment="1">
      <alignment horizontal="center" wrapText="1"/>
    </xf>
    <xf numFmtId="0" fontId="23" fillId="5" borderId="7" xfId="2" applyFill="1" applyBorder="1" applyAlignment="1">
      <alignment horizontal="center" wrapText="1"/>
    </xf>
    <xf numFmtId="49" fontId="23" fillId="5" borderId="5" xfId="2" applyNumberFormat="1" applyFill="1" applyBorder="1" applyAlignment="1">
      <alignment horizontal="center" wrapText="1"/>
    </xf>
    <xf numFmtId="0" fontId="25" fillId="5" borderId="0" xfId="2" applyFont="1" applyFill="1" applyBorder="1" applyAlignment="1">
      <alignment horizontal="left" wrapText="1"/>
    </xf>
    <xf numFmtId="0" fontId="26" fillId="5" borderId="8" xfId="2" applyFont="1" applyFill="1" applyBorder="1"/>
    <xf numFmtId="0" fontId="26" fillId="5" borderId="0" xfId="2" applyFont="1" applyFill="1" applyBorder="1"/>
    <xf numFmtId="14" fontId="23" fillId="5" borderId="6" xfId="2" applyNumberFormat="1" applyFill="1" applyBorder="1" applyAlignment="1">
      <alignment horizontal="center" wrapText="1"/>
    </xf>
    <xf numFmtId="0" fontId="23" fillId="6" borderId="8" xfId="2" applyFill="1" applyBorder="1" applyAlignment="1">
      <alignment horizontal="right"/>
    </xf>
    <xf numFmtId="17" fontId="23" fillId="6" borderId="0" xfId="2" applyNumberFormat="1" applyFill="1" applyBorder="1"/>
    <xf numFmtId="0" fontId="23" fillId="6" borderId="8" xfId="2" applyFill="1" applyBorder="1"/>
    <xf numFmtId="0" fontId="23" fillId="6" borderId="0" xfId="2" applyFill="1" applyBorder="1"/>
    <xf numFmtId="0" fontId="26" fillId="5" borderId="8" xfId="2" applyNumberFormat="1" applyFont="1" applyFill="1" applyBorder="1"/>
    <xf numFmtId="49" fontId="26" fillId="5" borderId="0" xfId="2" applyNumberFormat="1" applyFont="1" applyFill="1" applyBorder="1"/>
    <xf numFmtId="0" fontId="25" fillId="5" borderId="9" xfId="2" applyFont="1" applyFill="1" applyBorder="1" applyAlignment="1">
      <alignment horizontal="left" wrapText="1"/>
    </xf>
    <xf numFmtId="0" fontId="26" fillId="5" borderId="0" xfId="2" applyFont="1" applyFill="1" applyBorder="1" applyAlignment="1">
      <alignment wrapText="1"/>
    </xf>
    <xf numFmtId="0" fontId="25" fillId="5" borderId="0" xfId="2" applyFont="1" applyFill="1" applyBorder="1" applyAlignment="1"/>
    <xf numFmtId="14" fontId="26" fillId="5" borderId="8" xfId="2" applyNumberFormat="1" applyFont="1" applyFill="1" applyBorder="1"/>
    <xf numFmtId="49" fontId="26" fillId="5" borderId="8" xfId="2" applyNumberFormat="1" applyFont="1" applyFill="1" applyBorder="1"/>
    <xf numFmtId="0" fontId="25" fillId="6" borderId="0" xfId="2" applyFont="1" applyFill="1" applyBorder="1"/>
    <xf numFmtId="17" fontId="23" fillId="6" borderId="8" xfId="2" applyNumberFormat="1" applyFill="1" applyBorder="1"/>
    <xf numFmtId="0" fontId="23" fillId="5" borderId="10" xfId="2" applyFill="1" applyBorder="1"/>
    <xf numFmtId="14" fontId="26" fillId="5" borderId="11" xfId="2" applyNumberFormat="1" applyFont="1" applyFill="1" applyBorder="1"/>
    <xf numFmtId="49" fontId="23" fillId="5" borderId="0" xfId="2" applyNumberFormat="1" applyFill="1" applyBorder="1" applyAlignment="1">
      <alignment horizontal="center" wrapText="1"/>
    </xf>
    <xf numFmtId="0" fontId="23" fillId="6" borderId="13" xfId="2" applyFill="1" applyBorder="1"/>
    <xf numFmtId="0" fontId="23" fillId="6" borderId="10" xfId="2" applyFill="1" applyBorder="1"/>
    <xf numFmtId="1" fontId="23" fillId="6" borderId="10" xfId="2" applyNumberFormat="1" applyFill="1" applyBorder="1"/>
    <xf numFmtId="1" fontId="27" fillId="6" borderId="10" xfId="2" applyNumberFormat="1" applyFont="1" applyFill="1" applyBorder="1"/>
    <xf numFmtId="0" fontId="23" fillId="5" borderId="10" xfId="2" applyNumberFormat="1" applyFill="1" applyBorder="1"/>
    <xf numFmtId="49" fontId="23" fillId="5" borderId="3" xfId="2" applyNumberFormat="1" applyFill="1" applyBorder="1"/>
    <xf numFmtId="0" fontId="23" fillId="5" borderId="0" xfId="2" applyFill="1" applyBorder="1"/>
    <xf numFmtId="0" fontId="23" fillId="5" borderId="0" xfId="2" applyFill="1"/>
    <xf numFmtId="49" fontId="23" fillId="5" borderId="10" xfId="2" applyNumberFormat="1" applyFill="1" applyBorder="1"/>
    <xf numFmtId="0" fontId="28" fillId="7" borderId="0" xfId="2" applyFont="1" applyFill="1" applyBorder="1"/>
    <xf numFmtId="14" fontId="23" fillId="5" borderId="10" xfId="2" applyNumberFormat="1" applyFill="1" applyBorder="1"/>
    <xf numFmtId="49" fontId="27" fillId="5" borderId="10" xfId="2" applyNumberFormat="1" applyFont="1" applyFill="1" applyBorder="1"/>
    <xf numFmtId="0" fontId="23" fillId="7" borderId="0" xfId="2" applyFill="1"/>
    <xf numFmtId="0" fontId="23" fillId="7" borderId="0" xfId="2" applyNumberFormat="1" applyFill="1" applyBorder="1"/>
    <xf numFmtId="0" fontId="23" fillId="7" borderId="0" xfId="2" applyFill="1" applyBorder="1"/>
    <xf numFmtId="49" fontId="23" fillId="5" borderId="0" xfId="2" applyNumberFormat="1" applyFill="1" applyBorder="1"/>
    <xf numFmtId="49" fontId="23" fillId="7" borderId="0" xfId="2" applyNumberFormat="1" applyFill="1" applyBorder="1"/>
    <xf numFmtId="9" fontId="28" fillId="7" borderId="0" xfId="2" applyNumberFormat="1" applyFont="1" applyFill="1" applyBorder="1"/>
    <xf numFmtId="14" fontId="23" fillId="7" borderId="0" xfId="2" applyNumberFormat="1" applyFill="1" applyBorder="1"/>
    <xf numFmtId="0" fontId="23" fillId="7" borderId="3" xfId="2" applyFill="1" applyBorder="1"/>
    <xf numFmtId="0" fontId="29" fillId="7" borderId="0" xfId="2" applyFont="1" applyFill="1" applyBorder="1"/>
    <xf numFmtId="0" fontId="30" fillId="7" borderId="0" xfId="2" applyFont="1" applyFill="1" applyBorder="1"/>
    <xf numFmtId="14" fontId="30" fillId="7" borderId="0" xfId="2" applyNumberFormat="1" applyFont="1" applyFill="1" applyBorder="1"/>
    <xf numFmtId="0" fontId="31" fillId="7" borderId="0" xfId="2" applyFont="1" applyFill="1" applyBorder="1"/>
    <xf numFmtId="0" fontId="28" fillId="0" borderId="0" xfId="2" applyFont="1"/>
    <xf numFmtId="14" fontId="28" fillId="7" borderId="0" xfId="2" applyNumberFormat="1" applyFont="1" applyFill="1" applyBorder="1"/>
    <xf numFmtId="0" fontId="32" fillId="7" borderId="0" xfId="2" applyFont="1" applyFill="1" applyBorder="1"/>
    <xf numFmtId="1" fontId="23" fillId="0" borderId="0" xfId="2" applyNumberFormat="1"/>
    <xf numFmtId="3" fontId="23" fillId="0" borderId="0" xfId="2" applyNumberFormat="1"/>
    <xf numFmtId="0" fontId="23" fillId="0" borderId="0" xfId="2" applyFont="1"/>
    <xf numFmtId="9" fontId="23" fillId="0" borderId="0" xfId="2" applyNumberFormat="1"/>
    <xf numFmtId="0" fontId="33" fillId="0" borderId="0" xfId="2" applyFont="1"/>
    <xf numFmtId="0" fontId="0" fillId="0" borderId="0" xfId="0" applyFont="1" applyFill="1"/>
    <xf numFmtId="0" fontId="37" fillId="0" borderId="0" xfId="5" applyFont="1" applyFill="1" applyAlignment="1">
      <alignment horizontal="left"/>
    </xf>
    <xf numFmtId="0" fontId="13" fillId="0" borderId="0" xfId="6"/>
    <xf numFmtId="0" fontId="36" fillId="0" borderId="0" xfId="5" applyFont="1" applyAlignment="1">
      <alignment horizontal="left"/>
    </xf>
    <xf numFmtId="0" fontId="36" fillId="0" borderId="0" xfId="5" applyFont="1" applyBorder="1" applyAlignment="1">
      <alignment horizontal="left"/>
    </xf>
    <xf numFmtId="0" fontId="38" fillId="0" borderId="0" xfId="5" applyFont="1" applyFill="1" applyAlignment="1">
      <alignment horizontal="left"/>
    </xf>
    <xf numFmtId="2" fontId="39" fillId="0" borderId="0" xfId="4" applyNumberFormat="1" applyFont="1" applyFill="1" applyBorder="1" applyAlignment="1">
      <alignment horizontal="left"/>
    </xf>
    <xf numFmtId="0" fontId="36" fillId="0" borderId="0" xfId="5" applyFont="1" applyFill="1" applyAlignment="1">
      <alignment horizontal="left"/>
    </xf>
    <xf numFmtId="0" fontId="40" fillId="0" borderId="0" xfId="5" applyFont="1" applyAlignment="1">
      <alignment horizontal="left"/>
    </xf>
    <xf numFmtId="166" fontId="36" fillId="0" borderId="0" xfId="5" applyNumberFormat="1" applyFont="1" applyAlignment="1">
      <alignment horizontal="left"/>
    </xf>
    <xf numFmtId="0" fontId="41" fillId="8" borderId="0" xfId="3" applyFont="1" applyAlignment="1">
      <alignment horizontal="left"/>
    </xf>
    <xf numFmtId="166" fontId="41" fillId="8" borderId="0" xfId="3" applyNumberFormat="1" applyFont="1" applyAlignment="1">
      <alignment horizontal="left"/>
    </xf>
    <xf numFmtId="0" fontId="42" fillId="0" borderId="0" xfId="6" applyFont="1" applyFill="1" applyAlignment="1">
      <alignment horizontal="left"/>
    </xf>
    <xf numFmtId="0" fontId="34" fillId="8" borderId="0" xfId="3"/>
    <xf numFmtId="0" fontId="41" fillId="8" borderId="0" xfId="3" applyFont="1" applyAlignment="1">
      <alignment wrapText="1"/>
    </xf>
    <xf numFmtId="0" fontId="38" fillId="11" borderId="0" xfId="5" applyFont="1" applyFill="1" applyAlignment="1">
      <alignment horizontal="left"/>
    </xf>
    <xf numFmtId="0" fontId="42" fillId="11" borderId="0" xfId="5" applyFont="1" applyFill="1" applyAlignment="1">
      <alignment horizontal="left"/>
    </xf>
    <xf numFmtId="0" fontId="44" fillId="0" borderId="0" xfId="5" applyFont="1" applyAlignment="1">
      <alignment horizontal="left"/>
    </xf>
    <xf numFmtId="0" fontId="45" fillId="0" borderId="0" xfId="5" applyFont="1" applyAlignment="1">
      <alignment horizontal="left"/>
    </xf>
    <xf numFmtId="0" fontId="42" fillId="0" borderId="0" xfId="5" applyFont="1" applyAlignment="1">
      <alignment horizontal="left"/>
    </xf>
    <xf numFmtId="0" fontId="46" fillId="0" borderId="0" xfId="6" applyFont="1"/>
    <xf numFmtId="0" fontId="45" fillId="0" borderId="0" xfId="7" applyFont="1" applyFill="1" applyBorder="1"/>
    <xf numFmtId="166" fontId="45" fillId="0" borderId="0" xfId="5" applyNumberFormat="1" applyFont="1" applyAlignment="1">
      <alignment horizontal="left"/>
    </xf>
    <xf numFmtId="166" fontId="41" fillId="0" borderId="0" xfId="3" applyNumberFormat="1" applyFont="1" applyFill="1" applyAlignment="1">
      <alignment horizontal="left"/>
    </xf>
    <xf numFmtId="166" fontId="45" fillId="0" borderId="0" xfId="5" applyNumberFormat="1" applyFont="1" applyFill="1" applyAlignment="1">
      <alignment horizontal="left"/>
    </xf>
    <xf numFmtId="0" fontId="13" fillId="0" borderId="0" xfId="6" applyFill="1"/>
    <xf numFmtId="0" fontId="43" fillId="0" borderId="0" xfId="0" applyFont="1"/>
    <xf numFmtId="0" fontId="26" fillId="0" borderId="0" xfId="0" applyFont="1"/>
    <xf numFmtId="0" fontId="44" fillId="0" borderId="0" xfId="5" applyFont="1"/>
    <xf numFmtId="0" fontId="42" fillId="0" borderId="0" xfId="0" applyFont="1"/>
    <xf numFmtId="0" fontId="45" fillId="0" borderId="0" xfId="0" applyFont="1"/>
    <xf numFmtId="0" fontId="47" fillId="0" borderId="0" xfId="0" applyFont="1"/>
    <xf numFmtId="1" fontId="47" fillId="0" borderId="0" xfId="0" applyNumberFormat="1" applyFont="1"/>
    <xf numFmtId="0" fontId="42" fillId="11" borderId="0" xfId="0" applyFont="1" applyFill="1"/>
    <xf numFmtId="3" fontId="48" fillId="11" borderId="0" xfId="8" applyNumberFormat="1" applyFill="1"/>
    <xf numFmtId="0" fontId="0" fillId="0" borderId="0" xfId="0" applyFill="1"/>
    <xf numFmtId="0" fontId="12" fillId="0" borderId="0" xfId="10" applyAlignment="1">
      <alignment wrapText="1"/>
    </xf>
    <xf numFmtId="0" fontId="12" fillId="0" borderId="0" xfId="10"/>
    <xf numFmtId="0" fontId="51" fillId="0" borderId="0" xfId="10" applyFont="1" applyAlignment="1">
      <alignment wrapText="1"/>
    </xf>
    <xf numFmtId="0" fontId="12" fillId="0" borderId="0" xfId="10" applyProtection="1">
      <protection locked="0"/>
    </xf>
    <xf numFmtId="1" fontId="12" fillId="0" borderId="0" xfId="11" applyNumberFormat="1" applyFont="1"/>
    <xf numFmtId="1" fontId="12" fillId="0" borderId="0" xfId="10" applyNumberFormat="1"/>
    <xf numFmtId="166" fontId="34" fillId="8" borderId="0" xfId="3" applyNumberFormat="1"/>
    <xf numFmtId="167" fontId="34" fillId="8" borderId="0" xfId="3" applyNumberFormat="1"/>
    <xf numFmtId="168" fontId="34" fillId="8" borderId="0" xfId="3" applyNumberFormat="1"/>
    <xf numFmtId="167" fontId="12" fillId="0" borderId="0" xfId="10" applyNumberFormat="1"/>
    <xf numFmtId="167" fontId="12" fillId="0" borderId="0" xfId="11" applyNumberFormat="1" applyFont="1"/>
    <xf numFmtId="0" fontId="52" fillId="8" borderId="0" xfId="3" applyFont="1"/>
    <xf numFmtId="0" fontId="34" fillId="8" borderId="14" xfId="3" applyBorder="1"/>
    <xf numFmtId="0" fontId="34" fillId="8" borderId="0" xfId="3" applyProtection="1"/>
    <xf numFmtId="0" fontId="34" fillId="8" borderId="0" xfId="3" applyAlignment="1">
      <alignment horizontal="center"/>
    </xf>
    <xf numFmtId="0" fontId="34" fillId="8" borderId="12" xfId="3" applyBorder="1" applyAlignment="1">
      <alignment horizontal="center"/>
    </xf>
    <xf numFmtId="0" fontId="34" fillId="8" borderId="17" xfId="3" applyBorder="1" applyAlignment="1">
      <alignment horizontal="center"/>
    </xf>
    <xf numFmtId="0" fontId="34" fillId="8" borderId="9" xfId="3" applyBorder="1"/>
    <xf numFmtId="166" fontId="34" fillId="8" borderId="0" xfId="3" applyNumberFormat="1" applyBorder="1" applyAlignment="1">
      <alignment horizontal="center"/>
    </xf>
    <xf numFmtId="2" fontId="34" fillId="8" borderId="0" xfId="3" applyNumberFormat="1" applyBorder="1" applyAlignment="1">
      <alignment horizontal="center"/>
    </xf>
    <xf numFmtId="0" fontId="34" fillId="8" borderId="7" xfId="3" applyBorder="1"/>
    <xf numFmtId="9" fontId="34" fillId="8" borderId="3" xfId="3" applyNumberFormat="1" applyBorder="1" applyAlignment="1">
      <alignment horizontal="center"/>
    </xf>
    <xf numFmtId="0" fontId="12" fillId="0" borderId="0" xfId="375"/>
    <xf numFmtId="0" fontId="39" fillId="0" borderId="0" xfId="7" applyFill="1" applyBorder="1"/>
    <xf numFmtId="0" fontId="43" fillId="0" borderId="0" xfId="375" applyFont="1"/>
    <xf numFmtId="0" fontId="26" fillId="0" borderId="0" xfId="375" applyFont="1"/>
    <xf numFmtId="0" fontId="73" fillId="0" borderId="0" xfId="375" applyFont="1" applyFill="1"/>
    <xf numFmtId="0" fontId="38" fillId="0" borderId="0" xfId="375" applyFont="1"/>
    <xf numFmtId="0" fontId="74" fillId="0" borderId="0" xfId="0" applyFont="1" applyAlignment="1">
      <alignment horizontal="left"/>
    </xf>
    <xf numFmtId="14" fontId="74" fillId="0" borderId="0" xfId="0" applyNumberFormat="1" applyFont="1" applyAlignment="1">
      <alignment horizontal="left"/>
    </xf>
    <xf numFmtId="14" fontId="0" fillId="0" borderId="0" xfId="0" applyNumberFormat="1" applyAlignment="1">
      <alignment horizontal="left"/>
    </xf>
    <xf numFmtId="0" fontId="11" fillId="0" borderId="0" xfId="375" applyFont="1"/>
    <xf numFmtId="0" fontId="75" fillId="0" borderId="25" xfId="0" applyFont="1" applyFill="1" applyBorder="1" applyAlignment="1">
      <alignment horizontal="left" vertical="top" wrapText="1"/>
    </xf>
    <xf numFmtId="0" fontId="75" fillId="36" borderId="25" xfId="0" applyFont="1" applyFill="1" applyBorder="1" applyAlignment="1">
      <alignment horizontal="left" vertical="top" wrapText="1"/>
    </xf>
    <xf numFmtId="0" fontId="76" fillId="0" borderId="0" xfId="0" applyFont="1"/>
    <xf numFmtId="0" fontId="77" fillId="0" borderId="0" xfId="0" applyFont="1" applyAlignment="1">
      <alignment horizontal="left"/>
    </xf>
    <xf numFmtId="14" fontId="77" fillId="0" borderId="0" xfId="0" applyNumberFormat="1" applyFont="1" applyAlignment="1">
      <alignment horizontal="left"/>
    </xf>
    <xf numFmtId="0" fontId="46" fillId="37" borderId="12" xfId="0" applyFont="1" applyFill="1" applyBorder="1" applyAlignment="1">
      <alignment vertical="top" wrapText="1"/>
    </xf>
    <xf numFmtId="0" fontId="46" fillId="0" borderId="0" xfId="0" applyFont="1" applyFill="1" applyBorder="1" applyAlignment="1">
      <alignment vertical="top" wrapText="1"/>
    </xf>
    <xf numFmtId="166" fontId="45" fillId="0" borderId="0" xfId="5" applyNumberFormat="1" applyFont="1" applyFill="1" applyBorder="1" applyAlignment="1">
      <alignment horizontal="left"/>
    </xf>
    <xf numFmtId="167" fontId="45" fillId="0" borderId="0" xfId="718" applyNumberFormat="1" applyFont="1" applyAlignment="1">
      <alignment horizontal="left"/>
    </xf>
    <xf numFmtId="167" fontId="13" fillId="0" borderId="0" xfId="718" applyNumberFormat="1" applyFont="1"/>
    <xf numFmtId="167" fontId="36" fillId="0" borderId="0" xfId="718" applyNumberFormat="1" applyFont="1" applyAlignment="1">
      <alignment horizontal="left"/>
    </xf>
    <xf numFmtId="167" fontId="41" fillId="8" borderId="0" xfId="718" applyNumberFormat="1" applyFont="1" applyFill="1" applyAlignment="1">
      <alignment horizontal="left"/>
    </xf>
    <xf numFmtId="167" fontId="46" fillId="37" borderId="12" xfId="718" applyNumberFormat="1" applyFont="1" applyFill="1" applyBorder="1" applyAlignment="1">
      <alignment vertical="top" wrapText="1"/>
    </xf>
    <xf numFmtId="167" fontId="75" fillId="36" borderId="25" xfId="718" applyNumberFormat="1" applyFont="1" applyFill="1" applyBorder="1" applyAlignment="1">
      <alignment horizontal="left" vertical="top" wrapText="1"/>
    </xf>
    <xf numFmtId="167" fontId="74" fillId="0" borderId="0" xfId="718" applyNumberFormat="1" applyFont="1" applyAlignment="1">
      <alignment horizontal="left" vertical="center"/>
    </xf>
    <xf numFmtId="0" fontId="75" fillId="36" borderId="12" xfId="0" applyFont="1" applyFill="1" applyBorder="1" applyAlignment="1">
      <alignment horizontal="left" vertical="top" wrapText="1"/>
    </xf>
    <xf numFmtId="0" fontId="0" fillId="0" borderId="26" xfId="0" applyBorder="1"/>
    <xf numFmtId="3" fontId="0" fillId="11" borderId="26" xfId="0" applyNumberFormat="1" applyFill="1" applyBorder="1"/>
    <xf numFmtId="3" fontId="48" fillId="11" borderId="26" xfId="8" applyNumberFormat="1" applyFill="1" applyBorder="1"/>
    <xf numFmtId="1" fontId="0" fillId="0" borderId="26" xfId="0" applyNumberFormat="1" applyFill="1" applyBorder="1"/>
    <xf numFmtId="3" fontId="0" fillId="0" borderId="26" xfId="0" applyNumberFormat="1" applyBorder="1"/>
    <xf numFmtId="167" fontId="0" fillId="0" borderId="26" xfId="718" applyNumberFormat="1" applyFont="1" applyBorder="1" applyAlignment="1">
      <alignment horizontal="center" vertical="center"/>
    </xf>
    <xf numFmtId="167" fontId="0" fillId="0" borderId="26" xfId="718" applyNumberFormat="1" applyFont="1" applyFill="1" applyBorder="1" applyAlignment="1">
      <alignment horizontal="center" vertical="center"/>
    </xf>
    <xf numFmtId="0" fontId="49" fillId="0" borderId="0" xfId="0" applyFont="1" applyFill="1" applyBorder="1"/>
    <xf numFmtId="0" fontId="79" fillId="0" borderId="0" xfId="0" applyFont="1" applyAlignment="1">
      <alignment vertical="center"/>
    </xf>
    <xf numFmtId="0" fontId="80" fillId="0" borderId="0" xfId="0" applyFont="1" applyAlignment="1">
      <alignment horizontal="left" vertical="center"/>
    </xf>
    <xf numFmtId="0" fontId="10" fillId="0" borderId="0" xfId="6" applyFont="1"/>
    <xf numFmtId="166" fontId="12" fillId="66" borderId="0" xfId="375" applyNumberFormat="1" applyFill="1"/>
    <xf numFmtId="0" fontId="9" fillId="0" borderId="0" xfId="375" applyFont="1"/>
    <xf numFmtId="0" fontId="9" fillId="0" borderId="0" xfId="719"/>
    <xf numFmtId="179" fontId="49" fillId="0" borderId="26" xfId="719" applyNumberFormat="1" applyFont="1" applyFill="1" applyBorder="1"/>
    <xf numFmtId="181" fontId="9" fillId="0" borderId="26" xfId="719" applyNumberFormat="1" applyFill="1" applyBorder="1"/>
    <xf numFmtId="179" fontId="9" fillId="75" borderId="26" xfId="719" applyNumberFormat="1" applyFill="1" applyBorder="1"/>
    <xf numFmtId="180" fontId="9" fillId="75" borderId="26" xfId="719" applyNumberFormat="1" applyFill="1" applyBorder="1"/>
    <xf numFmtId="179" fontId="9" fillId="65" borderId="0" xfId="719" applyNumberFormat="1" applyFill="1"/>
    <xf numFmtId="180" fontId="9" fillId="65" borderId="0" xfId="719" applyNumberFormat="1" applyFill="1"/>
    <xf numFmtId="2" fontId="12" fillId="11" borderId="0" xfId="375" applyNumberFormat="1" applyFill="1"/>
    <xf numFmtId="166" fontId="47" fillId="0" borderId="0" xfId="0" applyNumberFormat="1" applyFont="1" applyAlignment="1">
      <alignment horizontal="right"/>
    </xf>
    <xf numFmtId="0" fontId="0" fillId="0" borderId="35" xfId="0" applyBorder="1"/>
    <xf numFmtId="0" fontId="83" fillId="83" borderId="35" xfId="0" applyFont="1" applyFill="1" applyBorder="1" applyAlignment="1">
      <alignment horizontal="center" vertical="center"/>
    </xf>
    <xf numFmtId="0" fontId="132" fillId="0" borderId="35" xfId="0" applyFont="1" applyBorder="1"/>
    <xf numFmtId="0" fontId="49" fillId="37" borderId="35" xfId="0" applyFont="1" applyFill="1" applyBorder="1"/>
    <xf numFmtId="0" fontId="49" fillId="13" borderId="35" xfId="0" applyFont="1" applyFill="1" applyBorder="1"/>
    <xf numFmtId="0" fontId="0" fillId="0" borderId="36" xfId="0" applyBorder="1"/>
    <xf numFmtId="0" fontId="49" fillId="0" borderId="38" xfId="0" applyFont="1" applyBorder="1"/>
    <xf numFmtId="1" fontId="0" fillId="0" borderId="39" xfId="0" applyNumberFormat="1" applyBorder="1" applyAlignment="1">
      <alignment horizontal="center" vertical="center"/>
    </xf>
    <xf numFmtId="1" fontId="0" fillId="0" borderId="40" xfId="0" applyNumberFormat="1" applyBorder="1" applyAlignment="1">
      <alignment horizontal="center" vertical="center"/>
    </xf>
    <xf numFmtId="174" fontId="0" fillId="0" borderId="41" xfId="0" applyNumberFormat="1" applyBorder="1" applyAlignment="1">
      <alignment horizontal="center" vertical="center"/>
    </xf>
    <xf numFmtId="0" fontId="0" fillId="0" borderId="42" xfId="0" applyBorder="1"/>
    <xf numFmtId="0" fontId="0" fillId="0" borderId="43" xfId="0" applyBorder="1"/>
    <xf numFmtId="0" fontId="49" fillId="0" borderId="35" xfId="0" applyFont="1" applyBorder="1" applyAlignment="1">
      <alignment horizontal="center" vertical="center"/>
    </xf>
    <xf numFmtId="2" fontId="0" fillId="13" borderId="35" xfId="26536" applyNumberFormat="1" applyFont="1" applyFill="1" applyBorder="1" applyAlignment="1">
      <alignment horizontal="center" vertical="center"/>
    </xf>
    <xf numFmtId="10" fontId="0" fillId="13" borderId="35" xfId="26536" applyNumberFormat="1" applyFont="1" applyFill="1" applyBorder="1" applyAlignment="1">
      <alignment horizontal="center" vertical="center"/>
    </xf>
    <xf numFmtId="0" fontId="0" fillId="0" borderId="37" xfId="0" applyBorder="1"/>
    <xf numFmtId="0" fontId="8" fillId="0" borderId="0" xfId="26537"/>
    <xf numFmtId="0" fontId="24" fillId="0" borderId="0" xfId="1707" applyAlignment="1" applyProtection="1"/>
    <xf numFmtId="0" fontId="8" fillId="0" borderId="26" xfId="26537" applyBorder="1" applyAlignment="1">
      <alignment horizontal="center"/>
    </xf>
    <xf numFmtId="0" fontId="8" fillId="0" borderId="26" xfId="26537" applyBorder="1" applyAlignment="1">
      <alignment horizontal="left"/>
    </xf>
    <xf numFmtId="0" fontId="8" fillId="66" borderId="26" xfId="26537" applyFill="1" applyBorder="1" applyAlignment="1">
      <alignment horizontal="center"/>
    </xf>
    <xf numFmtId="0" fontId="8" fillId="85" borderId="26" xfId="26537" applyFill="1" applyBorder="1" applyAlignment="1">
      <alignment horizontal="center"/>
    </xf>
    <xf numFmtId="2" fontId="8" fillId="0" borderId="26" xfId="26537" applyNumberFormat="1" applyBorder="1" applyAlignment="1">
      <alignment horizontal="center"/>
    </xf>
    <xf numFmtId="9" fontId="8" fillId="0" borderId="0" xfId="9676" applyFont="1"/>
    <xf numFmtId="0" fontId="49" fillId="0" borderId="26" xfId="26537" applyFont="1" applyBorder="1" applyAlignment="1">
      <alignment horizontal="center"/>
    </xf>
    <xf numFmtId="2" fontId="49" fillId="0" borderId="26" xfId="26537" applyNumberFormat="1" applyFont="1" applyBorder="1" applyAlignment="1">
      <alignment horizontal="center"/>
    </xf>
    <xf numFmtId="0" fontId="133" fillId="0" borderId="45" xfId="0" applyFont="1" applyFill="1" applyBorder="1" applyProtection="1"/>
    <xf numFmtId="0" fontId="0" fillId="0" borderId="16" xfId="0" applyFill="1" applyBorder="1" applyProtection="1"/>
    <xf numFmtId="0" fontId="0" fillId="0" borderId="46" xfId="0" applyFill="1" applyBorder="1" applyProtection="1"/>
    <xf numFmtId="0" fontId="134" fillId="0" borderId="47" xfId="0" applyFont="1" applyFill="1" applyBorder="1" applyProtection="1"/>
    <xf numFmtId="0" fontId="0" fillId="0" borderId="0" xfId="0" applyFill="1" applyBorder="1" applyProtection="1"/>
    <xf numFmtId="0" fontId="0" fillId="0" borderId="48" xfId="0" applyFill="1" applyBorder="1" applyProtection="1"/>
    <xf numFmtId="0" fontId="0" fillId="0" borderId="47" xfId="0" applyFill="1" applyBorder="1" applyProtection="1"/>
    <xf numFmtId="0" fontId="0" fillId="11" borderId="0" xfId="0" applyFill="1" applyBorder="1" applyProtection="1"/>
    <xf numFmtId="0" fontId="0" fillId="11" borderId="0" xfId="0" applyFill="1" applyBorder="1" applyAlignment="1" applyProtection="1">
      <alignment horizontal="left"/>
    </xf>
    <xf numFmtId="0" fontId="0" fillId="11" borderId="48" xfId="0" applyFill="1" applyBorder="1" applyAlignment="1" applyProtection="1">
      <alignment horizontal="left"/>
    </xf>
    <xf numFmtId="0" fontId="0" fillId="86" borderId="47" xfId="0" applyFill="1" applyBorder="1" applyAlignment="1" applyProtection="1">
      <alignment horizontal="left"/>
    </xf>
    <xf numFmtId="0" fontId="0" fillId="0" borderId="0" xfId="0" applyFill="1" applyBorder="1" applyAlignment="1" applyProtection="1">
      <alignment horizontal="left"/>
    </xf>
    <xf numFmtId="0" fontId="0" fillId="0" borderId="0" xfId="0" applyFill="1" applyBorder="1" applyAlignment="1" applyProtection="1">
      <alignment horizontal="right"/>
    </xf>
    <xf numFmtId="0" fontId="0" fillId="0" borderId="48" xfId="0" applyFill="1" applyBorder="1" applyAlignment="1" applyProtection="1">
      <alignment horizontal="right"/>
    </xf>
    <xf numFmtId="0" fontId="0" fillId="86" borderId="49" xfId="0" applyFill="1" applyBorder="1"/>
    <xf numFmtId="0" fontId="0" fillId="0" borderId="17" xfId="0" applyBorder="1"/>
    <xf numFmtId="9" fontId="0" fillId="0" borderId="17" xfId="0" applyNumberFormat="1" applyBorder="1"/>
    <xf numFmtId="174" fontId="0" fillId="0" borderId="17" xfId="26536" applyNumberFormat="1" applyFont="1" applyBorder="1"/>
    <xf numFmtId="174" fontId="0" fillId="0" borderId="50" xfId="26536" applyNumberFormat="1" applyFont="1" applyBorder="1"/>
    <xf numFmtId="0" fontId="0" fillId="87" borderId="45" xfId="0" applyFill="1" applyBorder="1"/>
    <xf numFmtId="0" fontId="0" fillId="86" borderId="16" xfId="0" applyFill="1" applyBorder="1" applyAlignment="1" applyProtection="1">
      <alignment horizontal="left"/>
    </xf>
    <xf numFmtId="0" fontId="0" fillId="86" borderId="46" xfId="0" applyFill="1" applyBorder="1" applyAlignment="1" applyProtection="1">
      <alignment horizontal="left"/>
    </xf>
    <xf numFmtId="0" fontId="0" fillId="88" borderId="45" xfId="0" applyFill="1" applyBorder="1"/>
    <xf numFmtId="0" fontId="0" fillId="88" borderId="46" xfId="0" applyFill="1" applyBorder="1"/>
    <xf numFmtId="0" fontId="0" fillId="0" borderId="47" xfId="0" applyBorder="1"/>
    <xf numFmtId="0" fontId="0" fillId="0" borderId="48" xfId="0" applyBorder="1"/>
    <xf numFmtId="9" fontId="0" fillId="0" borderId="49" xfId="0" applyNumberFormat="1" applyBorder="1"/>
    <xf numFmtId="0" fontId="0" fillId="0" borderId="49" xfId="0" applyBorder="1"/>
    <xf numFmtId="174" fontId="0" fillId="0" borderId="50" xfId="0" applyNumberFormat="1" applyBorder="1"/>
    <xf numFmtId="0" fontId="42" fillId="0" borderId="0" xfId="5" applyFont="1"/>
    <xf numFmtId="0" fontId="74" fillId="0" borderId="0" xfId="0" applyFont="1"/>
    <xf numFmtId="14" fontId="74" fillId="0" borderId="0" xfId="0" applyNumberFormat="1" applyFont="1" applyAlignment="1">
      <alignment horizontal="left" vertical="top"/>
    </xf>
    <xf numFmtId="0" fontId="7" fillId="0" borderId="0" xfId="5054" applyFont="1" applyBorder="1" applyAlignment="1"/>
    <xf numFmtId="0" fontId="6" fillId="0" borderId="0" xfId="375" applyFont="1"/>
    <xf numFmtId="167" fontId="13" fillId="0" borderId="0" xfId="6" applyNumberFormat="1"/>
    <xf numFmtId="43" fontId="13" fillId="0" borderId="0" xfId="6" applyNumberFormat="1"/>
    <xf numFmtId="0" fontId="135" fillId="0" borderId="0" xfId="0" applyFont="1" applyFill="1" applyProtection="1"/>
    <xf numFmtId="0" fontId="5" fillId="0" borderId="0" xfId="6" applyFont="1"/>
    <xf numFmtId="43" fontId="45" fillId="0" borderId="0" xfId="718" applyNumberFormat="1" applyFont="1" applyAlignment="1">
      <alignment horizontal="left"/>
    </xf>
    <xf numFmtId="0" fontId="136" fillId="0" borderId="0" xfId="0" applyFont="1" applyFill="1" applyProtection="1"/>
    <xf numFmtId="0" fontId="137" fillId="0" borderId="0" xfId="0" applyFont="1" applyFill="1" applyProtection="1"/>
    <xf numFmtId="0" fontId="138" fillId="0" borderId="0" xfId="0" applyFont="1" applyFill="1" applyAlignment="1" applyProtection="1">
      <alignment horizontal="left"/>
    </xf>
    <xf numFmtId="0" fontId="135" fillId="0" borderId="0" xfId="0" applyFont="1" applyFill="1" applyAlignment="1" applyProtection="1">
      <alignment horizontal="right"/>
    </xf>
    <xf numFmtId="0" fontId="137" fillId="0" borderId="0" xfId="0" applyFont="1" applyFill="1" applyAlignment="1" applyProtection="1">
      <alignment wrapText="1"/>
    </xf>
    <xf numFmtId="0" fontId="135" fillId="0" borderId="0" xfId="0" applyNumberFormat="1" applyFont="1" applyFill="1" applyBorder="1" applyAlignment="1" applyProtection="1"/>
    <xf numFmtId="166" fontId="135" fillId="89" borderId="0" xfId="0" applyNumberFormat="1" applyFont="1" applyFill="1" applyBorder="1" applyAlignment="1" applyProtection="1"/>
    <xf numFmtId="166" fontId="135" fillId="0" borderId="0" xfId="0" applyNumberFormat="1" applyFont="1" applyFill="1" applyBorder="1" applyAlignment="1" applyProtection="1"/>
    <xf numFmtId="0" fontId="141" fillId="0" borderId="0" xfId="0" applyNumberFormat="1" applyFont="1" applyFill="1" applyBorder="1" applyAlignment="1" applyProtection="1">
      <alignment horizontal="left" vertical="center"/>
    </xf>
    <xf numFmtId="166" fontId="47" fillId="0" borderId="0" xfId="0" applyNumberFormat="1" applyFont="1"/>
    <xf numFmtId="0" fontId="4" fillId="0" borderId="0" xfId="375" applyFont="1"/>
    <xf numFmtId="0" fontId="142" fillId="0" borderId="51" xfId="0" applyNumberFormat="1" applyFont="1" applyFill="1" applyBorder="1" applyAlignment="1" applyProtection="1"/>
    <xf numFmtId="0" fontId="143" fillId="0" borderId="51" xfId="0" applyNumberFormat="1" applyFont="1" applyFill="1" applyBorder="1" applyAlignment="1" applyProtection="1"/>
    <xf numFmtId="0" fontId="46" fillId="37" borderId="52" xfId="0" applyFont="1" applyFill="1" applyBorder="1" applyAlignment="1">
      <alignment vertical="top" wrapText="1"/>
    </xf>
    <xf numFmtId="0" fontId="75" fillId="36" borderId="53" xfId="0" applyFont="1" applyFill="1" applyBorder="1" applyAlignment="1">
      <alignment horizontal="left" vertical="top" wrapText="1"/>
    </xf>
    <xf numFmtId="166" fontId="0" fillId="0" borderId="0" xfId="0" applyNumberFormat="1"/>
    <xf numFmtId="0" fontId="50" fillId="0" borderId="0" xfId="0" applyNumberFormat="1" applyFont="1" applyFill="1" applyBorder="1" applyAlignment="1" applyProtection="1"/>
    <xf numFmtId="0" fontId="45" fillId="0" borderId="0" xfId="718" applyNumberFormat="1" applyFont="1" applyAlignment="1">
      <alignment horizontal="left"/>
    </xf>
    <xf numFmtId="0" fontId="3" fillId="0" borderId="0" xfId="26539"/>
    <xf numFmtId="0" fontId="145" fillId="0" borderId="0" xfId="26539" applyFont="1"/>
    <xf numFmtId="0" fontId="146" fillId="0" borderId="0" xfId="26540">
      <alignment vertical="top"/>
    </xf>
    <xf numFmtId="182" fontId="147" fillId="0" borderId="0" xfId="26540" applyNumberFormat="1" applyFont="1">
      <alignment vertical="top"/>
    </xf>
    <xf numFmtId="0" fontId="148" fillId="0" borderId="0" xfId="26540" applyFont="1">
      <alignment vertical="top"/>
    </xf>
    <xf numFmtId="49" fontId="149" fillId="0" borderId="0" xfId="26540" applyNumberFormat="1" applyFont="1" applyAlignment="1" applyProtection="1">
      <alignment horizontal="left"/>
      <protection locked="0"/>
    </xf>
    <xf numFmtId="182" fontId="147" fillId="0" borderId="0" xfId="26540" quotePrefix="1" applyNumberFormat="1" applyFont="1">
      <alignment vertical="top"/>
    </xf>
    <xf numFmtId="182" fontId="147" fillId="0" borderId="0" xfId="26540" quotePrefix="1" applyNumberFormat="1" applyFont="1" applyAlignment="1">
      <alignment horizontal="left" vertical="top"/>
    </xf>
    <xf numFmtId="0" fontId="147" fillId="0" borderId="0" xfId="26540" applyFont="1" applyAlignment="1">
      <alignment vertical="center"/>
    </xf>
    <xf numFmtId="49" fontId="147" fillId="0" borderId="0" xfId="26540" applyNumberFormat="1" applyFont="1" applyAlignment="1">
      <alignment vertical="center"/>
    </xf>
    <xf numFmtId="182" fontId="147" fillId="0" borderId="0" xfId="26540" quotePrefix="1" applyNumberFormat="1" applyFont="1" applyAlignment="1"/>
    <xf numFmtId="182" fontId="147" fillId="0" borderId="0" xfId="26540" quotePrefix="1" applyNumberFormat="1" applyFont="1" applyAlignment="1">
      <alignment horizontal="left" vertical="center"/>
    </xf>
    <xf numFmtId="182" fontId="147" fillId="0" borderId="0" xfId="26540" quotePrefix="1" applyNumberFormat="1" applyFont="1" applyAlignment="1">
      <alignment horizontal="left"/>
    </xf>
    <xf numFmtId="49" fontId="149" fillId="0" borderId="0" xfId="26540" applyNumberFormat="1" applyFont="1" applyAlignment="1" applyProtection="1">
      <alignment horizontal="left" vertical="center"/>
      <protection locked="0"/>
    </xf>
    <xf numFmtId="182" fontId="150" fillId="0" borderId="0" xfId="26540" applyNumberFormat="1" applyFont="1" applyAlignment="1">
      <alignment horizontal="left" vertical="top"/>
    </xf>
    <xf numFmtId="1" fontId="150" fillId="0" borderId="0" xfId="26540" applyNumberFormat="1" applyFont="1" applyAlignment="1">
      <alignment vertical="center"/>
    </xf>
    <xf numFmtId="0" fontId="26" fillId="0" borderId="0" xfId="26540" applyFont="1" applyAlignment="1">
      <alignment vertical="center"/>
    </xf>
    <xf numFmtId="182" fontId="150" fillId="0" borderId="0" xfId="26540" applyNumberFormat="1" applyFont="1" applyAlignment="1"/>
    <xf numFmtId="182" fontId="150" fillId="0" borderId="0" xfId="26540" applyNumberFormat="1" applyFont="1" applyAlignment="1">
      <alignment horizontal="left" vertical="center"/>
    </xf>
    <xf numFmtId="182" fontId="149" fillId="0" borderId="0" xfId="26540" quotePrefix="1" applyNumberFormat="1" applyFont="1" applyAlignment="1" applyProtection="1">
      <alignment horizontal="left"/>
      <protection locked="0"/>
    </xf>
    <xf numFmtId="182" fontId="149" fillId="0" borderId="0" xfId="26540" quotePrefix="1" applyNumberFormat="1" applyFont="1" applyAlignment="1" applyProtection="1">
      <alignment horizontal="left" vertical="center"/>
      <protection locked="0"/>
    </xf>
    <xf numFmtId="183" fontId="50" fillId="0" borderId="0" xfId="26540" applyNumberFormat="1" applyFont="1" applyAlignment="1">
      <alignment horizontal="left" vertical="top"/>
    </xf>
    <xf numFmtId="182" fontId="50" fillId="0" borderId="0" xfId="26540" applyNumberFormat="1" applyFont="1" applyAlignment="1">
      <alignment horizontal="left" vertical="top"/>
    </xf>
    <xf numFmtId="184" fontId="50" fillId="0" borderId="0" xfId="26540" applyNumberFormat="1" applyFont="1" applyAlignment="1">
      <alignment horizontal="left" vertical="top"/>
    </xf>
    <xf numFmtId="185" fontId="50" fillId="0" borderId="0" xfId="26540" applyNumberFormat="1" applyFont="1" applyAlignment="1">
      <alignment horizontal="left" vertical="top"/>
    </xf>
    <xf numFmtId="182" fontId="26" fillId="0" borderId="0" xfId="26540" applyNumberFormat="1" applyFont="1" applyAlignment="1">
      <alignment horizontal="left" vertical="top"/>
    </xf>
    <xf numFmtId="165" fontId="50" fillId="0" borderId="0" xfId="26541" applyFont="1" applyFill="1" applyAlignment="1">
      <alignment horizontal="left" vertical="top"/>
    </xf>
    <xf numFmtId="182" fontId="147" fillId="0" borderId="0" xfId="26540" applyNumberFormat="1" applyFont="1" applyAlignment="1">
      <alignment horizontal="left" vertical="top"/>
    </xf>
    <xf numFmtId="0" fontId="26" fillId="0" borderId="0" xfId="26540" applyFont="1">
      <alignment vertical="top"/>
    </xf>
    <xf numFmtId="0" fontId="150" fillId="0" borderId="0" xfId="26540" applyFont="1" applyAlignment="1"/>
    <xf numFmtId="0" fontId="150" fillId="0" borderId="0" xfId="26540" applyFont="1" applyAlignment="1">
      <alignment horizontal="left" vertical="center"/>
    </xf>
    <xf numFmtId="182" fontId="151" fillId="0" borderId="0" xfId="26540" quotePrefix="1" applyNumberFormat="1" applyFont="1" applyAlignment="1">
      <alignment horizontal="left" vertical="top"/>
    </xf>
    <xf numFmtId="0" fontId="146" fillId="0" borderId="0" xfId="26540" applyAlignment="1">
      <alignment vertical="center"/>
    </xf>
    <xf numFmtId="182" fontId="151" fillId="0" borderId="0" xfId="26540" quotePrefix="1" applyNumberFormat="1" applyFont="1" applyAlignment="1"/>
    <xf numFmtId="182" fontId="151" fillId="0" borderId="0" xfId="26540" quotePrefix="1" applyNumberFormat="1" applyFont="1" applyAlignment="1">
      <alignment horizontal="left" vertical="center"/>
    </xf>
    <xf numFmtId="182" fontId="152" fillId="0" borderId="0" xfId="26540" applyNumberFormat="1" applyFont="1" applyAlignment="1">
      <alignment horizontal="left" vertical="top"/>
    </xf>
    <xf numFmtId="182" fontId="27" fillId="0" borderId="0" xfId="26540" applyNumberFormat="1" applyFont="1" applyAlignment="1">
      <alignment horizontal="left" vertical="top"/>
    </xf>
    <xf numFmtId="182" fontId="147" fillId="90" borderId="0" xfId="26540" applyNumberFormat="1" applyFont="1" applyFill="1">
      <alignment vertical="top"/>
    </xf>
    <xf numFmtId="0" fontId="147" fillId="90" borderId="0" xfId="26540" applyFont="1" applyFill="1" applyAlignment="1">
      <alignment vertical="center"/>
    </xf>
    <xf numFmtId="49" fontId="152" fillId="90" borderId="0" xfId="26540" applyNumberFormat="1" applyFont="1" applyFill="1" applyAlignment="1">
      <alignment vertical="center"/>
    </xf>
    <xf numFmtId="49" fontId="147" fillId="90" borderId="0" xfId="26540" applyNumberFormat="1" applyFont="1" applyFill="1" applyAlignment="1">
      <alignment vertical="center"/>
    </xf>
    <xf numFmtId="182" fontId="27" fillId="90" borderId="0" xfId="26540" applyNumberFormat="1" applyFont="1" applyFill="1" applyAlignment="1"/>
    <xf numFmtId="182" fontId="27" fillId="90" borderId="0" xfId="26540" applyNumberFormat="1" applyFont="1" applyFill="1" applyAlignment="1">
      <alignment horizontal="left" vertical="center"/>
    </xf>
    <xf numFmtId="0" fontId="148" fillId="0" borderId="0" xfId="26540" applyFont="1" applyAlignment="1">
      <alignment vertical="center"/>
    </xf>
    <xf numFmtId="182" fontId="150" fillId="0" borderId="0" xfId="26540" quotePrefix="1" applyNumberFormat="1" applyFont="1" applyAlignment="1">
      <alignment horizontal="left"/>
    </xf>
    <xf numFmtId="182" fontId="150" fillId="0" borderId="0" xfId="26540" quotePrefix="1" applyNumberFormat="1" applyFont="1" applyAlignment="1">
      <alignment horizontal="left" vertical="center"/>
    </xf>
    <xf numFmtId="182" fontId="50" fillId="0" borderId="0" xfId="26540" quotePrefix="1" applyNumberFormat="1" applyFont="1" applyAlignment="1">
      <alignment horizontal="left" vertical="top"/>
    </xf>
    <xf numFmtId="182" fontId="147" fillId="0" borderId="0" xfId="26539" quotePrefix="1" applyNumberFormat="1" applyFont="1"/>
    <xf numFmtId="0" fontId="147" fillId="0" borderId="0" xfId="26539" applyFont="1" applyAlignment="1">
      <alignment vertical="center"/>
    </xf>
    <xf numFmtId="49" fontId="147" fillId="0" borderId="0" xfId="26539" applyNumberFormat="1" applyFont="1" applyAlignment="1">
      <alignment vertical="center"/>
    </xf>
    <xf numFmtId="49" fontId="50" fillId="0" borderId="0" xfId="26540" applyNumberFormat="1" applyFont="1" applyAlignment="1">
      <alignment vertical="center"/>
    </xf>
    <xf numFmtId="182" fontId="153" fillId="0" borderId="0" xfId="26540" applyNumberFormat="1" applyFont="1" applyAlignment="1">
      <alignment horizontal="left" vertical="top"/>
    </xf>
    <xf numFmtId="49" fontId="147" fillId="5" borderId="0" xfId="26540" applyNumberFormat="1" applyFont="1" applyFill="1" applyAlignment="1">
      <alignment vertical="center"/>
    </xf>
    <xf numFmtId="182" fontId="27" fillId="5" borderId="0" xfId="26540" applyNumberFormat="1" applyFont="1" applyFill="1" applyAlignment="1"/>
    <xf numFmtId="182" fontId="27" fillId="5" borderId="0" xfId="26540" applyNumberFormat="1" applyFont="1" applyFill="1" applyAlignment="1">
      <alignment horizontal="left" vertical="center"/>
    </xf>
    <xf numFmtId="0" fontId="150" fillId="0" borderId="0" xfId="26540" applyFont="1" applyAlignment="1">
      <alignment vertical="center"/>
    </xf>
    <xf numFmtId="49" fontId="150" fillId="0" borderId="0" xfId="26540" applyNumberFormat="1" applyFont="1" applyAlignment="1">
      <alignment vertical="center"/>
    </xf>
    <xf numFmtId="186" fontId="50" fillId="0" borderId="0" xfId="26540" applyNumberFormat="1" applyFont="1" applyAlignment="1">
      <alignment horizontal="left" vertical="top"/>
    </xf>
    <xf numFmtId="182" fontId="154" fillId="0" borderId="0" xfId="26539" quotePrefix="1" applyNumberFormat="1" applyFont="1"/>
    <xf numFmtId="182" fontId="147" fillId="0" borderId="0" xfId="26540" applyNumberFormat="1" applyFont="1" applyAlignment="1">
      <alignment horizontal="right" vertical="top"/>
    </xf>
    <xf numFmtId="182" fontId="146" fillId="0" borderId="0" xfId="26540" applyNumberFormat="1">
      <alignment vertical="top"/>
    </xf>
    <xf numFmtId="187" fontId="50" fillId="0" borderId="0" xfId="26540" applyNumberFormat="1" applyFont="1" applyAlignment="1">
      <alignment horizontal="left" vertical="top"/>
    </xf>
    <xf numFmtId="182" fontId="151" fillId="0" borderId="0" xfId="26539" quotePrefix="1" applyNumberFormat="1" applyFont="1"/>
    <xf numFmtId="1" fontId="150" fillId="0" borderId="0" xfId="26540" applyNumberFormat="1" applyFont="1" applyAlignment="1"/>
    <xf numFmtId="0" fontId="146" fillId="90" borderId="0" xfId="26540" applyFill="1">
      <alignment vertical="top"/>
    </xf>
    <xf numFmtId="0" fontId="148" fillId="90" borderId="0" xfId="26540" applyFont="1" applyFill="1">
      <alignment vertical="top"/>
    </xf>
    <xf numFmtId="1" fontId="27" fillId="90" borderId="0" xfId="26540" applyNumberFormat="1" applyFont="1" applyFill="1" applyAlignment="1">
      <alignment vertical="center"/>
    </xf>
    <xf numFmtId="1" fontId="50" fillId="0" borderId="0" xfId="26540" applyNumberFormat="1" applyFont="1" applyAlignment="1">
      <alignment horizontal="left" vertical="top"/>
    </xf>
    <xf numFmtId="1" fontId="150" fillId="0" borderId="0" xfId="26540" applyNumberFormat="1" applyFont="1" applyAlignment="1">
      <alignment horizontal="left" vertical="top"/>
    </xf>
    <xf numFmtId="1" fontId="147" fillId="6" borderId="0" xfId="26540" applyNumberFormat="1" applyFont="1" applyFill="1" applyAlignment="1">
      <alignment horizontal="left" vertical="center"/>
    </xf>
    <xf numFmtId="0" fontId="147" fillId="6" borderId="0" xfId="26540" applyFont="1" applyFill="1" applyAlignment="1">
      <alignment vertical="center"/>
    </xf>
    <xf numFmtId="49" fontId="147" fillId="6" borderId="0" xfId="26540" applyNumberFormat="1" applyFont="1" applyFill="1" applyAlignment="1">
      <alignment vertical="center"/>
    </xf>
    <xf numFmtId="1" fontId="150" fillId="6" borderId="0" xfId="26540" applyNumberFormat="1" applyFont="1" applyFill="1" applyAlignment="1">
      <alignment vertical="center"/>
    </xf>
    <xf numFmtId="0" fontId="144" fillId="0" borderId="0" xfId="26538"/>
    <xf numFmtId="0" fontId="0" fillId="0" borderId="9" xfId="0" applyBorder="1"/>
    <xf numFmtId="0" fontId="0" fillId="0" borderId="0" xfId="0" applyBorder="1"/>
    <xf numFmtId="0" fontId="0" fillId="0" borderId="8" xfId="0" applyBorder="1"/>
    <xf numFmtId="0" fontId="0" fillId="0" borderId="7" xfId="0" applyBorder="1"/>
    <xf numFmtId="0" fontId="0" fillId="0" borderId="3" xfId="0" applyBorder="1"/>
    <xf numFmtId="0" fontId="0" fillId="0" borderId="5" xfId="0" applyBorder="1"/>
    <xf numFmtId="0" fontId="0" fillId="0" borderId="56" xfId="0" applyBorder="1"/>
    <xf numFmtId="0" fontId="0" fillId="0" borderId="10" xfId="0" applyBorder="1"/>
    <xf numFmtId="0" fontId="0" fillId="0" borderId="13" xfId="0" applyBorder="1"/>
    <xf numFmtId="0" fontId="0" fillId="0" borderId="54" xfId="0" applyBorder="1"/>
    <xf numFmtId="0" fontId="0" fillId="0" borderId="12" xfId="0" applyBorder="1"/>
    <xf numFmtId="0" fontId="2" fillId="0" borderId="0" xfId="26539" applyFont="1"/>
    <xf numFmtId="0" fontId="155" fillId="0" borderId="57" xfId="0" applyFont="1" applyBorder="1" applyAlignment="1">
      <alignment vertical="center" wrapText="1"/>
    </xf>
    <xf numFmtId="0" fontId="155" fillId="0" borderId="58" xfId="0" applyFont="1" applyBorder="1" applyAlignment="1">
      <alignment vertical="center" wrapText="1"/>
    </xf>
    <xf numFmtId="0" fontId="155" fillId="0" borderId="59" xfId="0" applyFont="1" applyBorder="1" applyAlignment="1">
      <alignment vertical="center" wrapText="1"/>
    </xf>
    <xf numFmtId="0" fontId="155" fillId="0" borderId="50" xfId="0" applyFont="1" applyBorder="1" applyAlignment="1">
      <alignment vertical="center" wrapText="1"/>
    </xf>
    <xf numFmtId="1" fontId="146" fillId="0" borderId="0" xfId="26540" applyNumberFormat="1">
      <alignment vertical="top"/>
    </xf>
    <xf numFmtId="1" fontId="3" fillId="0" borderId="0" xfId="26539" applyNumberFormat="1"/>
    <xf numFmtId="0" fontId="1" fillId="0" borderId="0" xfId="26539" applyFont="1"/>
    <xf numFmtId="0" fontId="135" fillId="0" borderId="0" xfId="0" applyNumberFormat="1" applyFont="1" applyFill="1" applyBorder="1" applyAlignment="1" applyProtection="1">
      <alignment horizontal="left" vertical="center" wrapText="1"/>
    </xf>
    <xf numFmtId="0" fontId="0" fillId="0" borderId="54" xfId="0" applyBorder="1" applyAlignment="1">
      <alignment horizontal="center"/>
    </xf>
    <xf numFmtId="0" fontId="0" fillId="0" borderId="12" xfId="0" applyBorder="1" applyAlignment="1">
      <alignment horizontal="center"/>
    </xf>
    <xf numFmtId="0" fontId="0" fillId="0" borderId="55" xfId="0" applyBorder="1" applyAlignment="1">
      <alignment horizontal="center"/>
    </xf>
    <xf numFmtId="0" fontId="83" fillId="84" borderId="35" xfId="0" applyFont="1" applyFill="1" applyBorder="1" applyAlignment="1">
      <alignment horizontal="center"/>
    </xf>
    <xf numFmtId="0" fontId="0" fillId="0" borderId="36" xfId="0" applyBorder="1" applyAlignment="1">
      <alignment horizontal="center" wrapText="1"/>
    </xf>
    <xf numFmtId="0" fontId="0" fillId="0" borderId="37" xfId="0" applyBorder="1" applyAlignment="1">
      <alignment horizontal="center" wrapText="1"/>
    </xf>
    <xf numFmtId="0" fontId="0" fillId="0" borderId="44"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2">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8" xr:uid="{00000000-0005-0000-0000-000004000000}"/>
    <cellStyle name="1.000 2 2 2" xfId="15889" xr:uid="{00000000-0005-0000-0000-000005000000}"/>
    <cellStyle name="1.000 2 3" xfId="12725" xr:uid="{00000000-0005-0000-0000-000006000000}"/>
    <cellStyle name="1.000 3" xfId="12649" xr:uid="{00000000-0005-0000-0000-000007000000}"/>
    <cellStyle name="1.000 3 2" xfId="15890" xr:uid="{00000000-0005-0000-0000-000008000000}"/>
    <cellStyle name="1.000 4" xfId="12724" xr:uid="{00000000-0005-0000-0000-000009000000}"/>
    <cellStyle name="20 % - Markeringsfarve1" xfId="724" xr:uid="{00000000-0005-0000-0000-00000A000000}"/>
    <cellStyle name="20 % - Markeringsfarve1 10" xfId="9678" xr:uid="{00000000-0005-0000-0000-00000B000000}"/>
    <cellStyle name="20 % - Markeringsfarve1 10 2" xfId="9679" xr:uid="{00000000-0005-0000-0000-00000C000000}"/>
    <cellStyle name="20 % - Markeringsfarve1 11" xfId="9680" xr:uid="{00000000-0005-0000-0000-00000D000000}"/>
    <cellStyle name="20 % - Markeringsfarve1 2" xfId="725" xr:uid="{00000000-0005-0000-0000-00000E000000}"/>
    <cellStyle name="20 % - Markeringsfarve1 2 10" xfId="9681" xr:uid="{00000000-0005-0000-0000-00000F000000}"/>
    <cellStyle name="20 % - Markeringsfarve1 2 2" xfId="726" xr:uid="{00000000-0005-0000-0000-000010000000}"/>
    <cellStyle name="20 % - Markeringsfarve1 2 2 2" xfId="727" xr:uid="{00000000-0005-0000-0000-000011000000}"/>
    <cellStyle name="20 % - Markeringsfarve1 2 2 2 2" xfId="9682" xr:uid="{00000000-0005-0000-0000-000012000000}"/>
    <cellStyle name="20 % - Markeringsfarve1 2 2 2 3" xfId="9683" xr:uid="{00000000-0005-0000-0000-000013000000}"/>
    <cellStyle name="20 % - Markeringsfarve1 2 2 3" xfId="9684" xr:uid="{00000000-0005-0000-0000-000014000000}"/>
    <cellStyle name="20 % - Markeringsfarve1 2 2 3 2" xfId="9685" xr:uid="{00000000-0005-0000-0000-000015000000}"/>
    <cellStyle name="20 % - Markeringsfarve1 2 2 3 3" xfId="9686" xr:uid="{00000000-0005-0000-0000-000016000000}"/>
    <cellStyle name="20 % - Markeringsfarve1 2 2 4" xfId="9687" xr:uid="{00000000-0005-0000-0000-000017000000}"/>
    <cellStyle name="20 % - Markeringsfarve1 2 2 4 2" xfId="9688" xr:uid="{00000000-0005-0000-0000-000018000000}"/>
    <cellStyle name="20 % - Markeringsfarve1 2 2 4 3" xfId="9689" xr:uid="{00000000-0005-0000-0000-000019000000}"/>
    <cellStyle name="20 % - Markeringsfarve1 2 2 5" xfId="9690" xr:uid="{00000000-0005-0000-0000-00001A000000}"/>
    <cellStyle name="20 % - Markeringsfarve1 2 2 5 2" xfId="9691" xr:uid="{00000000-0005-0000-0000-00001B000000}"/>
    <cellStyle name="20 % - Markeringsfarve1 2 2 5 3" xfId="9692" xr:uid="{00000000-0005-0000-0000-00001C000000}"/>
    <cellStyle name="20 % - Markeringsfarve1 2 2 6" xfId="9693" xr:uid="{00000000-0005-0000-0000-00001D000000}"/>
    <cellStyle name="20 % - Markeringsfarve1 2 2 6 2" xfId="9694" xr:uid="{00000000-0005-0000-0000-00001E000000}"/>
    <cellStyle name="20 % - Markeringsfarve1 2 2 6 3" xfId="9695" xr:uid="{00000000-0005-0000-0000-00001F000000}"/>
    <cellStyle name="20 % - Markeringsfarve1 2 2 7" xfId="9696" xr:uid="{00000000-0005-0000-0000-000020000000}"/>
    <cellStyle name="20 % - Markeringsfarve1 2 2 7 2" xfId="9697" xr:uid="{00000000-0005-0000-0000-000021000000}"/>
    <cellStyle name="20 % - Markeringsfarve1 2 2 8" xfId="9698" xr:uid="{00000000-0005-0000-0000-000022000000}"/>
    <cellStyle name="20 % - Markeringsfarve1 2 3" xfId="728" xr:uid="{00000000-0005-0000-0000-000023000000}"/>
    <cellStyle name="20 % - Markeringsfarve1 2 3 2" xfId="729" xr:uid="{00000000-0005-0000-0000-000024000000}"/>
    <cellStyle name="20 % - Markeringsfarve1 2 3 2 2" xfId="9699" xr:uid="{00000000-0005-0000-0000-000025000000}"/>
    <cellStyle name="20 % - Markeringsfarve1 2 3 2 3" xfId="9700" xr:uid="{00000000-0005-0000-0000-000026000000}"/>
    <cellStyle name="20 % - Markeringsfarve1 2 3 3" xfId="9701" xr:uid="{00000000-0005-0000-0000-000027000000}"/>
    <cellStyle name="20 % - Markeringsfarve1 2 3 3 2" xfId="9702" xr:uid="{00000000-0005-0000-0000-000028000000}"/>
    <cellStyle name="20 % - Markeringsfarve1 2 3 3 3" xfId="9703" xr:uid="{00000000-0005-0000-0000-000029000000}"/>
    <cellStyle name="20 % - Markeringsfarve1 2 3 4" xfId="9704" xr:uid="{00000000-0005-0000-0000-00002A000000}"/>
    <cellStyle name="20 % - Markeringsfarve1 2 3 4 2" xfId="9705" xr:uid="{00000000-0005-0000-0000-00002B000000}"/>
    <cellStyle name="20 % - Markeringsfarve1 2 3 4 3" xfId="9706" xr:uid="{00000000-0005-0000-0000-00002C000000}"/>
    <cellStyle name="20 % - Markeringsfarve1 2 3 5" xfId="9707" xr:uid="{00000000-0005-0000-0000-00002D000000}"/>
    <cellStyle name="20 % - Markeringsfarve1 2 3 5 2" xfId="9708" xr:uid="{00000000-0005-0000-0000-00002E000000}"/>
    <cellStyle name="20 % - Markeringsfarve1 2 3 5 3" xfId="9709" xr:uid="{00000000-0005-0000-0000-00002F000000}"/>
    <cellStyle name="20 % - Markeringsfarve1 2 3 6" xfId="9710" xr:uid="{00000000-0005-0000-0000-000030000000}"/>
    <cellStyle name="20 % - Markeringsfarve1 2 3 6 2" xfId="9711" xr:uid="{00000000-0005-0000-0000-000031000000}"/>
    <cellStyle name="20 % - Markeringsfarve1 2 3 6 3" xfId="9712" xr:uid="{00000000-0005-0000-0000-000032000000}"/>
    <cellStyle name="20 % - Markeringsfarve1 2 3 7" xfId="9713" xr:uid="{00000000-0005-0000-0000-000033000000}"/>
    <cellStyle name="20 % - Markeringsfarve1 2 3 7 2" xfId="9714" xr:uid="{00000000-0005-0000-0000-000034000000}"/>
    <cellStyle name="20 % - Markeringsfarve1 2 3 8" xfId="9715" xr:uid="{00000000-0005-0000-0000-000035000000}"/>
    <cellStyle name="20 % - Markeringsfarve1 2 4" xfId="730" xr:uid="{00000000-0005-0000-0000-000036000000}"/>
    <cellStyle name="20 % - Markeringsfarve1 2 4 2" xfId="9716" xr:uid="{00000000-0005-0000-0000-000037000000}"/>
    <cellStyle name="20 % - Markeringsfarve1 2 4 3" xfId="9717" xr:uid="{00000000-0005-0000-0000-000038000000}"/>
    <cellStyle name="20 % - Markeringsfarve1 2 5" xfId="9718" xr:uid="{00000000-0005-0000-0000-000039000000}"/>
    <cellStyle name="20 % - Markeringsfarve1 2 5 2" xfId="9719" xr:uid="{00000000-0005-0000-0000-00003A000000}"/>
    <cellStyle name="20 % - Markeringsfarve1 2 5 3" xfId="9720" xr:uid="{00000000-0005-0000-0000-00003B000000}"/>
    <cellStyle name="20 % - Markeringsfarve1 2 6" xfId="9721" xr:uid="{00000000-0005-0000-0000-00003C000000}"/>
    <cellStyle name="20 % - Markeringsfarve1 2 6 2" xfId="9722" xr:uid="{00000000-0005-0000-0000-00003D000000}"/>
    <cellStyle name="20 % - Markeringsfarve1 2 6 3" xfId="9723" xr:uid="{00000000-0005-0000-0000-00003E000000}"/>
    <cellStyle name="20 % - Markeringsfarve1 2 7" xfId="9724" xr:uid="{00000000-0005-0000-0000-00003F000000}"/>
    <cellStyle name="20 % - Markeringsfarve1 2 7 2" xfId="9725" xr:uid="{00000000-0005-0000-0000-000040000000}"/>
    <cellStyle name="20 % - Markeringsfarve1 2 7 3" xfId="9726" xr:uid="{00000000-0005-0000-0000-000041000000}"/>
    <cellStyle name="20 % - Markeringsfarve1 2 8" xfId="9727" xr:uid="{00000000-0005-0000-0000-000042000000}"/>
    <cellStyle name="20 % - Markeringsfarve1 2 8 2" xfId="9728" xr:uid="{00000000-0005-0000-0000-000043000000}"/>
    <cellStyle name="20 % - Markeringsfarve1 2 8 3" xfId="9729" xr:uid="{00000000-0005-0000-0000-000044000000}"/>
    <cellStyle name="20 % - Markeringsfarve1 2 9" xfId="9730" xr:uid="{00000000-0005-0000-0000-000045000000}"/>
    <cellStyle name="20 % - Markeringsfarve1 2 9 2" xfId="9731" xr:uid="{00000000-0005-0000-0000-000046000000}"/>
    <cellStyle name="20 % - Markeringsfarve1 3" xfId="731" xr:uid="{00000000-0005-0000-0000-000047000000}"/>
    <cellStyle name="20 % - Markeringsfarve1 3 10" xfId="9732" xr:uid="{00000000-0005-0000-0000-000048000000}"/>
    <cellStyle name="20 % - Markeringsfarve1 3 2" xfId="732" xr:uid="{00000000-0005-0000-0000-000049000000}"/>
    <cellStyle name="20 % - Markeringsfarve1 3 2 2" xfId="733" xr:uid="{00000000-0005-0000-0000-00004A000000}"/>
    <cellStyle name="20 % - Markeringsfarve1 3 2 2 2" xfId="9733" xr:uid="{00000000-0005-0000-0000-00004B000000}"/>
    <cellStyle name="20 % - Markeringsfarve1 3 2 2 3" xfId="9734" xr:uid="{00000000-0005-0000-0000-00004C000000}"/>
    <cellStyle name="20 % - Markeringsfarve1 3 2 3" xfId="9735" xr:uid="{00000000-0005-0000-0000-00004D000000}"/>
    <cellStyle name="20 % - Markeringsfarve1 3 2 3 2" xfId="9736" xr:uid="{00000000-0005-0000-0000-00004E000000}"/>
    <cellStyle name="20 % - Markeringsfarve1 3 2 3 3" xfId="9737" xr:uid="{00000000-0005-0000-0000-00004F000000}"/>
    <cellStyle name="20 % - Markeringsfarve1 3 2 4" xfId="9738" xr:uid="{00000000-0005-0000-0000-000050000000}"/>
    <cellStyle name="20 % - Markeringsfarve1 3 2 4 2" xfId="9739" xr:uid="{00000000-0005-0000-0000-000051000000}"/>
    <cellStyle name="20 % - Markeringsfarve1 3 2 4 3" xfId="9740" xr:uid="{00000000-0005-0000-0000-000052000000}"/>
    <cellStyle name="20 % - Markeringsfarve1 3 2 5" xfId="9741" xr:uid="{00000000-0005-0000-0000-000053000000}"/>
    <cellStyle name="20 % - Markeringsfarve1 3 2 5 2" xfId="9742" xr:uid="{00000000-0005-0000-0000-000054000000}"/>
    <cellStyle name="20 % - Markeringsfarve1 3 2 5 3" xfId="9743" xr:uid="{00000000-0005-0000-0000-000055000000}"/>
    <cellStyle name="20 % - Markeringsfarve1 3 2 6" xfId="9744" xr:uid="{00000000-0005-0000-0000-000056000000}"/>
    <cellStyle name="20 % - Markeringsfarve1 3 2 6 2" xfId="9745" xr:uid="{00000000-0005-0000-0000-000057000000}"/>
    <cellStyle name="20 % - Markeringsfarve1 3 2 6 3" xfId="9746" xr:uid="{00000000-0005-0000-0000-000058000000}"/>
    <cellStyle name="20 % - Markeringsfarve1 3 2 7" xfId="9747" xr:uid="{00000000-0005-0000-0000-000059000000}"/>
    <cellStyle name="20 % - Markeringsfarve1 3 2 7 2" xfId="9748" xr:uid="{00000000-0005-0000-0000-00005A000000}"/>
    <cellStyle name="20 % - Markeringsfarve1 3 2 8" xfId="9749" xr:uid="{00000000-0005-0000-0000-00005B000000}"/>
    <cellStyle name="20 % - Markeringsfarve1 3 3" xfId="734" xr:uid="{00000000-0005-0000-0000-00005C000000}"/>
    <cellStyle name="20 % - Markeringsfarve1 3 3 2" xfId="9750" xr:uid="{00000000-0005-0000-0000-00005D000000}"/>
    <cellStyle name="20 % - Markeringsfarve1 3 3 2 2" xfId="9751" xr:uid="{00000000-0005-0000-0000-00005E000000}"/>
    <cellStyle name="20 % - Markeringsfarve1 3 3 2 3" xfId="9752" xr:uid="{00000000-0005-0000-0000-00005F000000}"/>
    <cellStyle name="20 % - Markeringsfarve1 3 3 3" xfId="9753" xr:uid="{00000000-0005-0000-0000-000060000000}"/>
    <cellStyle name="20 % - Markeringsfarve1 3 3 3 2" xfId="9754" xr:uid="{00000000-0005-0000-0000-000061000000}"/>
    <cellStyle name="20 % - Markeringsfarve1 3 3 3 3" xfId="9755" xr:uid="{00000000-0005-0000-0000-000062000000}"/>
    <cellStyle name="20 % - Markeringsfarve1 3 3 4" xfId="9756" xr:uid="{00000000-0005-0000-0000-000063000000}"/>
    <cellStyle name="20 % - Markeringsfarve1 3 3 4 2" xfId="9757" xr:uid="{00000000-0005-0000-0000-000064000000}"/>
    <cellStyle name="20 % - Markeringsfarve1 3 3 4 3" xfId="9758" xr:uid="{00000000-0005-0000-0000-000065000000}"/>
    <cellStyle name="20 % - Markeringsfarve1 3 3 5" xfId="9759" xr:uid="{00000000-0005-0000-0000-000066000000}"/>
    <cellStyle name="20 % - Markeringsfarve1 3 3 5 2" xfId="9760" xr:uid="{00000000-0005-0000-0000-000067000000}"/>
    <cellStyle name="20 % - Markeringsfarve1 3 3 5 3" xfId="9761" xr:uid="{00000000-0005-0000-0000-000068000000}"/>
    <cellStyle name="20 % - Markeringsfarve1 3 3 6" xfId="9762" xr:uid="{00000000-0005-0000-0000-000069000000}"/>
    <cellStyle name="20 % - Markeringsfarve1 3 3 6 2" xfId="9763" xr:uid="{00000000-0005-0000-0000-00006A000000}"/>
    <cellStyle name="20 % - Markeringsfarve1 3 3 6 3" xfId="9764" xr:uid="{00000000-0005-0000-0000-00006B000000}"/>
    <cellStyle name="20 % - Markeringsfarve1 3 3 7" xfId="9765" xr:uid="{00000000-0005-0000-0000-00006C000000}"/>
    <cellStyle name="20 % - Markeringsfarve1 3 3 7 2" xfId="9766" xr:uid="{00000000-0005-0000-0000-00006D000000}"/>
    <cellStyle name="20 % - Markeringsfarve1 3 3 8" xfId="9767" xr:uid="{00000000-0005-0000-0000-00006E000000}"/>
    <cellStyle name="20 % - Markeringsfarve1 3 4" xfId="9768" xr:uid="{00000000-0005-0000-0000-00006F000000}"/>
    <cellStyle name="20 % - Markeringsfarve1 3 4 2" xfId="9769" xr:uid="{00000000-0005-0000-0000-000070000000}"/>
    <cellStyle name="20 % - Markeringsfarve1 3 4 3" xfId="9770" xr:uid="{00000000-0005-0000-0000-000071000000}"/>
    <cellStyle name="20 % - Markeringsfarve1 3 5" xfId="9771" xr:uid="{00000000-0005-0000-0000-000072000000}"/>
    <cellStyle name="20 % - Markeringsfarve1 3 5 2" xfId="9772" xr:uid="{00000000-0005-0000-0000-000073000000}"/>
    <cellStyle name="20 % - Markeringsfarve1 3 5 3" xfId="9773" xr:uid="{00000000-0005-0000-0000-000074000000}"/>
    <cellStyle name="20 % - Markeringsfarve1 3 6" xfId="9774" xr:uid="{00000000-0005-0000-0000-000075000000}"/>
    <cellStyle name="20 % - Markeringsfarve1 3 6 2" xfId="9775" xr:uid="{00000000-0005-0000-0000-000076000000}"/>
    <cellStyle name="20 % - Markeringsfarve1 3 6 3" xfId="9776" xr:uid="{00000000-0005-0000-0000-000077000000}"/>
    <cellStyle name="20 % - Markeringsfarve1 3 7" xfId="9777" xr:uid="{00000000-0005-0000-0000-000078000000}"/>
    <cellStyle name="20 % - Markeringsfarve1 3 7 2" xfId="9778" xr:uid="{00000000-0005-0000-0000-000079000000}"/>
    <cellStyle name="20 % - Markeringsfarve1 3 7 3" xfId="9779" xr:uid="{00000000-0005-0000-0000-00007A000000}"/>
    <cellStyle name="20 % - Markeringsfarve1 3 8" xfId="9780" xr:uid="{00000000-0005-0000-0000-00007B000000}"/>
    <cellStyle name="20 % - Markeringsfarve1 3 8 2" xfId="9781" xr:uid="{00000000-0005-0000-0000-00007C000000}"/>
    <cellStyle name="20 % - Markeringsfarve1 3 8 3" xfId="9782" xr:uid="{00000000-0005-0000-0000-00007D000000}"/>
    <cellStyle name="20 % - Markeringsfarve1 3 9" xfId="9783" xr:uid="{00000000-0005-0000-0000-00007E000000}"/>
    <cellStyle name="20 % - Markeringsfarve1 3 9 2" xfId="9784" xr:uid="{00000000-0005-0000-0000-00007F000000}"/>
    <cellStyle name="20 % - Markeringsfarve1 4" xfId="735" xr:uid="{00000000-0005-0000-0000-000080000000}"/>
    <cellStyle name="20 % - Markeringsfarve1 4 2" xfId="736" xr:uid="{00000000-0005-0000-0000-000081000000}"/>
    <cellStyle name="20 % - Markeringsfarve1 4 2 2" xfId="9785" xr:uid="{00000000-0005-0000-0000-000082000000}"/>
    <cellStyle name="20 % - Markeringsfarve1 4 2 3" xfId="9786" xr:uid="{00000000-0005-0000-0000-000083000000}"/>
    <cellStyle name="20 % - Markeringsfarve1 4 3" xfId="9787" xr:uid="{00000000-0005-0000-0000-000084000000}"/>
    <cellStyle name="20 % - Markeringsfarve1 4 3 2" xfId="9788" xr:uid="{00000000-0005-0000-0000-000085000000}"/>
    <cellStyle name="20 % - Markeringsfarve1 4 3 3" xfId="9789" xr:uid="{00000000-0005-0000-0000-000086000000}"/>
    <cellStyle name="20 % - Markeringsfarve1 4 4" xfId="9790" xr:uid="{00000000-0005-0000-0000-000087000000}"/>
    <cellStyle name="20 % - Markeringsfarve1 4 4 2" xfId="9791" xr:uid="{00000000-0005-0000-0000-000088000000}"/>
    <cellStyle name="20 % - Markeringsfarve1 4 4 3" xfId="9792" xr:uid="{00000000-0005-0000-0000-000089000000}"/>
    <cellStyle name="20 % - Markeringsfarve1 4 5" xfId="9793" xr:uid="{00000000-0005-0000-0000-00008A000000}"/>
    <cellStyle name="20 % - Markeringsfarve1 4 5 2" xfId="9794" xr:uid="{00000000-0005-0000-0000-00008B000000}"/>
    <cellStyle name="20 % - Markeringsfarve1 4 5 3" xfId="9795" xr:uid="{00000000-0005-0000-0000-00008C000000}"/>
    <cellStyle name="20 % - Markeringsfarve1 4 6" xfId="9796" xr:uid="{00000000-0005-0000-0000-00008D000000}"/>
    <cellStyle name="20 % - Markeringsfarve1 4 6 2" xfId="9797" xr:uid="{00000000-0005-0000-0000-00008E000000}"/>
    <cellStyle name="20 % - Markeringsfarve1 4 6 3" xfId="9798" xr:uid="{00000000-0005-0000-0000-00008F000000}"/>
    <cellStyle name="20 % - Markeringsfarve1 4 7" xfId="9799" xr:uid="{00000000-0005-0000-0000-000090000000}"/>
    <cellStyle name="20 % - Markeringsfarve1 4 7 2" xfId="9800" xr:uid="{00000000-0005-0000-0000-000091000000}"/>
    <cellStyle name="20 % - Markeringsfarve1 4 8" xfId="9801" xr:uid="{00000000-0005-0000-0000-000092000000}"/>
    <cellStyle name="20 % - Markeringsfarve1 5" xfId="737" xr:uid="{00000000-0005-0000-0000-000093000000}"/>
    <cellStyle name="20 % - Markeringsfarve1 5 2" xfId="738" xr:uid="{00000000-0005-0000-0000-000094000000}"/>
    <cellStyle name="20 % - Markeringsfarve1 5 2 2" xfId="9802" xr:uid="{00000000-0005-0000-0000-000095000000}"/>
    <cellStyle name="20 % - Markeringsfarve1 5 2 3" xfId="9803" xr:uid="{00000000-0005-0000-0000-000096000000}"/>
    <cellStyle name="20 % - Markeringsfarve1 5 3" xfId="9804" xr:uid="{00000000-0005-0000-0000-000097000000}"/>
    <cellStyle name="20 % - Markeringsfarve1 5 3 2" xfId="9805" xr:uid="{00000000-0005-0000-0000-000098000000}"/>
    <cellStyle name="20 % - Markeringsfarve1 5 3 3" xfId="9806" xr:uid="{00000000-0005-0000-0000-000099000000}"/>
    <cellStyle name="20 % - Markeringsfarve1 5 4" xfId="9807" xr:uid="{00000000-0005-0000-0000-00009A000000}"/>
    <cellStyle name="20 % - Markeringsfarve1 5 4 2" xfId="9808" xr:uid="{00000000-0005-0000-0000-00009B000000}"/>
    <cellStyle name="20 % - Markeringsfarve1 5 4 3" xfId="9809" xr:uid="{00000000-0005-0000-0000-00009C000000}"/>
    <cellStyle name="20 % - Markeringsfarve1 5 5" xfId="9810" xr:uid="{00000000-0005-0000-0000-00009D000000}"/>
    <cellStyle name="20 % - Markeringsfarve1 5 5 2" xfId="9811" xr:uid="{00000000-0005-0000-0000-00009E000000}"/>
    <cellStyle name="20 % - Markeringsfarve1 5 5 3" xfId="9812" xr:uid="{00000000-0005-0000-0000-00009F000000}"/>
    <cellStyle name="20 % - Markeringsfarve1 5 6" xfId="9813" xr:uid="{00000000-0005-0000-0000-0000A0000000}"/>
    <cellStyle name="20 % - Markeringsfarve1 5 6 2" xfId="9814" xr:uid="{00000000-0005-0000-0000-0000A1000000}"/>
    <cellStyle name="20 % - Markeringsfarve1 5 6 3" xfId="9815" xr:uid="{00000000-0005-0000-0000-0000A2000000}"/>
    <cellStyle name="20 % - Markeringsfarve1 5 7" xfId="9816" xr:uid="{00000000-0005-0000-0000-0000A3000000}"/>
    <cellStyle name="20 % - Markeringsfarve1 5 7 2" xfId="9817" xr:uid="{00000000-0005-0000-0000-0000A4000000}"/>
    <cellStyle name="20 % - Markeringsfarve1 5 8" xfId="9818" xr:uid="{00000000-0005-0000-0000-0000A5000000}"/>
    <cellStyle name="20 % - Markeringsfarve1 6" xfId="739" xr:uid="{00000000-0005-0000-0000-0000A6000000}"/>
    <cellStyle name="20 % - Markeringsfarve1 6 2" xfId="740" xr:uid="{00000000-0005-0000-0000-0000A7000000}"/>
    <cellStyle name="20 % - Markeringsfarve1 6 2 2" xfId="9819" xr:uid="{00000000-0005-0000-0000-0000A8000000}"/>
    <cellStyle name="20 % - Markeringsfarve1 6 2 3" xfId="9820" xr:uid="{00000000-0005-0000-0000-0000A9000000}"/>
    <cellStyle name="20 % - Markeringsfarve1 6 3" xfId="9821" xr:uid="{00000000-0005-0000-0000-0000AA000000}"/>
    <cellStyle name="20 % - Markeringsfarve1 6 4" xfId="9822" xr:uid="{00000000-0005-0000-0000-0000AB000000}"/>
    <cellStyle name="20 % - Markeringsfarve1 7" xfId="741" xr:uid="{00000000-0005-0000-0000-0000AC000000}"/>
    <cellStyle name="20 % - Markeringsfarve1 7 2" xfId="9823" xr:uid="{00000000-0005-0000-0000-0000AD000000}"/>
    <cellStyle name="20 % - Markeringsfarve1 7 3" xfId="9824" xr:uid="{00000000-0005-0000-0000-0000AE000000}"/>
    <cellStyle name="20 % - Markeringsfarve1 8" xfId="9825" xr:uid="{00000000-0005-0000-0000-0000AF000000}"/>
    <cellStyle name="20 % - Markeringsfarve1 8 2" xfId="9826" xr:uid="{00000000-0005-0000-0000-0000B0000000}"/>
    <cellStyle name="20 % - Markeringsfarve1 8 3" xfId="9827" xr:uid="{00000000-0005-0000-0000-0000B1000000}"/>
    <cellStyle name="20 % - Markeringsfarve1 9" xfId="9828" xr:uid="{00000000-0005-0000-0000-0000B2000000}"/>
    <cellStyle name="20 % - Markeringsfarve1 9 2" xfId="9829" xr:uid="{00000000-0005-0000-0000-0000B3000000}"/>
    <cellStyle name="20 % - Markeringsfarve1 9 3" xfId="9830" xr:uid="{00000000-0005-0000-0000-0000B4000000}"/>
    <cellStyle name="20 % - Markeringsfarve2" xfId="742" xr:uid="{00000000-0005-0000-0000-0000B5000000}"/>
    <cellStyle name="20 % - Markeringsfarve2 10" xfId="9831" xr:uid="{00000000-0005-0000-0000-0000B6000000}"/>
    <cellStyle name="20 % - Markeringsfarve2 10 2" xfId="9832" xr:uid="{00000000-0005-0000-0000-0000B7000000}"/>
    <cellStyle name="20 % - Markeringsfarve2 11" xfId="9833" xr:uid="{00000000-0005-0000-0000-0000B8000000}"/>
    <cellStyle name="20 % - Markeringsfarve2 2" xfId="743" xr:uid="{00000000-0005-0000-0000-0000B9000000}"/>
    <cellStyle name="20 % - Markeringsfarve2 2 10" xfId="9834" xr:uid="{00000000-0005-0000-0000-0000BA000000}"/>
    <cellStyle name="20 % - Markeringsfarve2 2 2" xfId="744" xr:uid="{00000000-0005-0000-0000-0000BB000000}"/>
    <cellStyle name="20 % - Markeringsfarve2 2 2 2" xfId="745" xr:uid="{00000000-0005-0000-0000-0000BC000000}"/>
    <cellStyle name="20 % - Markeringsfarve2 2 2 2 2" xfId="9835" xr:uid="{00000000-0005-0000-0000-0000BD000000}"/>
    <cellStyle name="20 % - Markeringsfarve2 2 2 2 3" xfId="9836" xr:uid="{00000000-0005-0000-0000-0000BE000000}"/>
    <cellStyle name="20 % - Markeringsfarve2 2 2 3" xfId="9837" xr:uid="{00000000-0005-0000-0000-0000BF000000}"/>
    <cellStyle name="20 % - Markeringsfarve2 2 2 3 2" xfId="9838" xr:uid="{00000000-0005-0000-0000-0000C0000000}"/>
    <cellStyle name="20 % - Markeringsfarve2 2 2 3 3" xfId="9839" xr:uid="{00000000-0005-0000-0000-0000C1000000}"/>
    <cellStyle name="20 % - Markeringsfarve2 2 2 4" xfId="9840" xr:uid="{00000000-0005-0000-0000-0000C2000000}"/>
    <cellStyle name="20 % - Markeringsfarve2 2 2 4 2" xfId="9841" xr:uid="{00000000-0005-0000-0000-0000C3000000}"/>
    <cellStyle name="20 % - Markeringsfarve2 2 2 4 3" xfId="9842" xr:uid="{00000000-0005-0000-0000-0000C4000000}"/>
    <cellStyle name="20 % - Markeringsfarve2 2 2 5" xfId="9843" xr:uid="{00000000-0005-0000-0000-0000C5000000}"/>
    <cellStyle name="20 % - Markeringsfarve2 2 2 5 2" xfId="9844" xr:uid="{00000000-0005-0000-0000-0000C6000000}"/>
    <cellStyle name="20 % - Markeringsfarve2 2 2 5 3" xfId="9845" xr:uid="{00000000-0005-0000-0000-0000C7000000}"/>
    <cellStyle name="20 % - Markeringsfarve2 2 2 6" xfId="9846" xr:uid="{00000000-0005-0000-0000-0000C8000000}"/>
    <cellStyle name="20 % - Markeringsfarve2 2 2 6 2" xfId="9847" xr:uid="{00000000-0005-0000-0000-0000C9000000}"/>
    <cellStyle name="20 % - Markeringsfarve2 2 2 6 3" xfId="9848" xr:uid="{00000000-0005-0000-0000-0000CA000000}"/>
    <cellStyle name="20 % - Markeringsfarve2 2 2 7" xfId="9849" xr:uid="{00000000-0005-0000-0000-0000CB000000}"/>
    <cellStyle name="20 % - Markeringsfarve2 2 2 7 2" xfId="9850" xr:uid="{00000000-0005-0000-0000-0000CC000000}"/>
    <cellStyle name="20 % - Markeringsfarve2 2 2 8" xfId="9851" xr:uid="{00000000-0005-0000-0000-0000CD000000}"/>
    <cellStyle name="20 % - Markeringsfarve2 2 3" xfId="746" xr:uid="{00000000-0005-0000-0000-0000CE000000}"/>
    <cellStyle name="20 % - Markeringsfarve2 2 3 2" xfId="747" xr:uid="{00000000-0005-0000-0000-0000CF000000}"/>
    <cellStyle name="20 % - Markeringsfarve2 2 3 2 2" xfId="9852" xr:uid="{00000000-0005-0000-0000-0000D0000000}"/>
    <cellStyle name="20 % - Markeringsfarve2 2 3 2 3" xfId="9853" xr:uid="{00000000-0005-0000-0000-0000D1000000}"/>
    <cellStyle name="20 % - Markeringsfarve2 2 3 3" xfId="9854" xr:uid="{00000000-0005-0000-0000-0000D2000000}"/>
    <cellStyle name="20 % - Markeringsfarve2 2 3 3 2" xfId="9855" xr:uid="{00000000-0005-0000-0000-0000D3000000}"/>
    <cellStyle name="20 % - Markeringsfarve2 2 3 3 3" xfId="9856" xr:uid="{00000000-0005-0000-0000-0000D4000000}"/>
    <cellStyle name="20 % - Markeringsfarve2 2 3 4" xfId="9857" xr:uid="{00000000-0005-0000-0000-0000D5000000}"/>
    <cellStyle name="20 % - Markeringsfarve2 2 3 4 2" xfId="9858" xr:uid="{00000000-0005-0000-0000-0000D6000000}"/>
    <cellStyle name="20 % - Markeringsfarve2 2 3 4 3" xfId="9859" xr:uid="{00000000-0005-0000-0000-0000D7000000}"/>
    <cellStyle name="20 % - Markeringsfarve2 2 3 5" xfId="9860" xr:uid="{00000000-0005-0000-0000-0000D8000000}"/>
    <cellStyle name="20 % - Markeringsfarve2 2 3 5 2" xfId="9861" xr:uid="{00000000-0005-0000-0000-0000D9000000}"/>
    <cellStyle name="20 % - Markeringsfarve2 2 3 5 3" xfId="9862" xr:uid="{00000000-0005-0000-0000-0000DA000000}"/>
    <cellStyle name="20 % - Markeringsfarve2 2 3 6" xfId="9863" xr:uid="{00000000-0005-0000-0000-0000DB000000}"/>
    <cellStyle name="20 % - Markeringsfarve2 2 3 6 2" xfId="9864" xr:uid="{00000000-0005-0000-0000-0000DC000000}"/>
    <cellStyle name="20 % - Markeringsfarve2 2 3 6 3" xfId="9865" xr:uid="{00000000-0005-0000-0000-0000DD000000}"/>
    <cellStyle name="20 % - Markeringsfarve2 2 3 7" xfId="9866" xr:uid="{00000000-0005-0000-0000-0000DE000000}"/>
    <cellStyle name="20 % - Markeringsfarve2 2 3 7 2" xfId="9867" xr:uid="{00000000-0005-0000-0000-0000DF000000}"/>
    <cellStyle name="20 % - Markeringsfarve2 2 3 8" xfId="9868" xr:uid="{00000000-0005-0000-0000-0000E0000000}"/>
    <cellStyle name="20 % - Markeringsfarve2 2 4" xfId="748" xr:uid="{00000000-0005-0000-0000-0000E1000000}"/>
    <cellStyle name="20 % - Markeringsfarve2 2 4 2" xfId="9869" xr:uid="{00000000-0005-0000-0000-0000E2000000}"/>
    <cellStyle name="20 % - Markeringsfarve2 2 4 3" xfId="9870" xr:uid="{00000000-0005-0000-0000-0000E3000000}"/>
    <cellStyle name="20 % - Markeringsfarve2 2 5" xfId="9871" xr:uid="{00000000-0005-0000-0000-0000E4000000}"/>
    <cellStyle name="20 % - Markeringsfarve2 2 5 2" xfId="9872" xr:uid="{00000000-0005-0000-0000-0000E5000000}"/>
    <cellStyle name="20 % - Markeringsfarve2 2 5 3" xfId="9873" xr:uid="{00000000-0005-0000-0000-0000E6000000}"/>
    <cellStyle name="20 % - Markeringsfarve2 2 6" xfId="9874" xr:uid="{00000000-0005-0000-0000-0000E7000000}"/>
    <cellStyle name="20 % - Markeringsfarve2 2 6 2" xfId="9875" xr:uid="{00000000-0005-0000-0000-0000E8000000}"/>
    <cellStyle name="20 % - Markeringsfarve2 2 6 3" xfId="9876" xr:uid="{00000000-0005-0000-0000-0000E9000000}"/>
    <cellStyle name="20 % - Markeringsfarve2 2 7" xfId="9877" xr:uid="{00000000-0005-0000-0000-0000EA000000}"/>
    <cellStyle name="20 % - Markeringsfarve2 2 7 2" xfId="9878" xr:uid="{00000000-0005-0000-0000-0000EB000000}"/>
    <cellStyle name="20 % - Markeringsfarve2 2 7 3" xfId="9879" xr:uid="{00000000-0005-0000-0000-0000EC000000}"/>
    <cellStyle name="20 % - Markeringsfarve2 2 8" xfId="9880" xr:uid="{00000000-0005-0000-0000-0000ED000000}"/>
    <cellStyle name="20 % - Markeringsfarve2 2 8 2" xfId="9881" xr:uid="{00000000-0005-0000-0000-0000EE000000}"/>
    <cellStyle name="20 % - Markeringsfarve2 2 8 3" xfId="9882" xr:uid="{00000000-0005-0000-0000-0000EF000000}"/>
    <cellStyle name="20 % - Markeringsfarve2 2 9" xfId="9883" xr:uid="{00000000-0005-0000-0000-0000F0000000}"/>
    <cellStyle name="20 % - Markeringsfarve2 2 9 2" xfId="9884" xr:uid="{00000000-0005-0000-0000-0000F1000000}"/>
    <cellStyle name="20 % - Markeringsfarve2 3" xfId="749" xr:uid="{00000000-0005-0000-0000-0000F2000000}"/>
    <cellStyle name="20 % - Markeringsfarve2 3 10" xfId="9885" xr:uid="{00000000-0005-0000-0000-0000F3000000}"/>
    <cellStyle name="20 % - Markeringsfarve2 3 2" xfId="750" xr:uid="{00000000-0005-0000-0000-0000F4000000}"/>
    <cellStyle name="20 % - Markeringsfarve2 3 2 2" xfId="9886" xr:uid="{00000000-0005-0000-0000-0000F5000000}"/>
    <cellStyle name="20 % - Markeringsfarve2 3 2 2 2" xfId="9887" xr:uid="{00000000-0005-0000-0000-0000F6000000}"/>
    <cellStyle name="20 % - Markeringsfarve2 3 2 2 3" xfId="9888" xr:uid="{00000000-0005-0000-0000-0000F7000000}"/>
    <cellStyle name="20 % - Markeringsfarve2 3 2 3" xfId="9889" xr:uid="{00000000-0005-0000-0000-0000F8000000}"/>
    <cellStyle name="20 % - Markeringsfarve2 3 2 3 2" xfId="9890" xr:uid="{00000000-0005-0000-0000-0000F9000000}"/>
    <cellStyle name="20 % - Markeringsfarve2 3 2 3 3" xfId="9891" xr:uid="{00000000-0005-0000-0000-0000FA000000}"/>
    <cellStyle name="20 % - Markeringsfarve2 3 2 4" xfId="9892" xr:uid="{00000000-0005-0000-0000-0000FB000000}"/>
    <cellStyle name="20 % - Markeringsfarve2 3 2 4 2" xfId="9893" xr:uid="{00000000-0005-0000-0000-0000FC000000}"/>
    <cellStyle name="20 % - Markeringsfarve2 3 2 4 3" xfId="9894" xr:uid="{00000000-0005-0000-0000-0000FD000000}"/>
    <cellStyle name="20 % - Markeringsfarve2 3 2 5" xfId="9895" xr:uid="{00000000-0005-0000-0000-0000FE000000}"/>
    <cellStyle name="20 % - Markeringsfarve2 3 2 5 2" xfId="9896" xr:uid="{00000000-0005-0000-0000-0000FF000000}"/>
    <cellStyle name="20 % - Markeringsfarve2 3 2 5 3" xfId="9897" xr:uid="{00000000-0005-0000-0000-000000010000}"/>
    <cellStyle name="20 % - Markeringsfarve2 3 2 6" xfId="9898" xr:uid="{00000000-0005-0000-0000-000001010000}"/>
    <cellStyle name="20 % - Markeringsfarve2 3 2 6 2" xfId="9899" xr:uid="{00000000-0005-0000-0000-000002010000}"/>
    <cellStyle name="20 % - Markeringsfarve2 3 2 6 3" xfId="9900" xr:uid="{00000000-0005-0000-0000-000003010000}"/>
    <cellStyle name="20 % - Markeringsfarve2 3 2 7" xfId="9901" xr:uid="{00000000-0005-0000-0000-000004010000}"/>
    <cellStyle name="20 % - Markeringsfarve2 3 2 7 2" xfId="9902" xr:uid="{00000000-0005-0000-0000-000005010000}"/>
    <cellStyle name="20 % - Markeringsfarve2 3 2 8" xfId="9903" xr:uid="{00000000-0005-0000-0000-000006010000}"/>
    <cellStyle name="20 % - Markeringsfarve2 3 3" xfId="9904" xr:uid="{00000000-0005-0000-0000-000007010000}"/>
    <cellStyle name="20 % - Markeringsfarve2 3 3 2" xfId="9905" xr:uid="{00000000-0005-0000-0000-000008010000}"/>
    <cellStyle name="20 % - Markeringsfarve2 3 3 2 2" xfId="9906" xr:uid="{00000000-0005-0000-0000-000009010000}"/>
    <cellStyle name="20 % - Markeringsfarve2 3 3 2 3" xfId="9907" xr:uid="{00000000-0005-0000-0000-00000A010000}"/>
    <cellStyle name="20 % - Markeringsfarve2 3 3 3" xfId="9908" xr:uid="{00000000-0005-0000-0000-00000B010000}"/>
    <cellStyle name="20 % - Markeringsfarve2 3 3 3 2" xfId="9909" xr:uid="{00000000-0005-0000-0000-00000C010000}"/>
    <cellStyle name="20 % - Markeringsfarve2 3 3 3 3" xfId="9910" xr:uid="{00000000-0005-0000-0000-00000D010000}"/>
    <cellStyle name="20 % - Markeringsfarve2 3 3 4" xfId="9911" xr:uid="{00000000-0005-0000-0000-00000E010000}"/>
    <cellStyle name="20 % - Markeringsfarve2 3 3 4 2" xfId="9912" xr:uid="{00000000-0005-0000-0000-00000F010000}"/>
    <cellStyle name="20 % - Markeringsfarve2 3 3 4 3" xfId="9913" xr:uid="{00000000-0005-0000-0000-000010010000}"/>
    <cellStyle name="20 % - Markeringsfarve2 3 3 5" xfId="9914" xr:uid="{00000000-0005-0000-0000-000011010000}"/>
    <cellStyle name="20 % - Markeringsfarve2 3 3 5 2" xfId="9915" xr:uid="{00000000-0005-0000-0000-000012010000}"/>
    <cellStyle name="20 % - Markeringsfarve2 3 3 5 3" xfId="9916" xr:uid="{00000000-0005-0000-0000-000013010000}"/>
    <cellStyle name="20 % - Markeringsfarve2 3 3 6" xfId="9917" xr:uid="{00000000-0005-0000-0000-000014010000}"/>
    <cellStyle name="20 % - Markeringsfarve2 3 3 6 2" xfId="9918" xr:uid="{00000000-0005-0000-0000-000015010000}"/>
    <cellStyle name="20 % - Markeringsfarve2 3 3 6 3" xfId="9919" xr:uid="{00000000-0005-0000-0000-000016010000}"/>
    <cellStyle name="20 % - Markeringsfarve2 3 3 7" xfId="9920" xr:uid="{00000000-0005-0000-0000-000017010000}"/>
    <cellStyle name="20 % - Markeringsfarve2 3 3 7 2" xfId="9921" xr:uid="{00000000-0005-0000-0000-000018010000}"/>
    <cellStyle name="20 % - Markeringsfarve2 3 3 8" xfId="9922" xr:uid="{00000000-0005-0000-0000-000019010000}"/>
    <cellStyle name="20 % - Markeringsfarve2 3 4" xfId="9923" xr:uid="{00000000-0005-0000-0000-00001A010000}"/>
    <cellStyle name="20 % - Markeringsfarve2 3 4 2" xfId="9924" xr:uid="{00000000-0005-0000-0000-00001B010000}"/>
    <cellStyle name="20 % - Markeringsfarve2 3 4 3" xfId="9925" xr:uid="{00000000-0005-0000-0000-00001C010000}"/>
    <cellStyle name="20 % - Markeringsfarve2 3 5" xfId="9926" xr:uid="{00000000-0005-0000-0000-00001D010000}"/>
    <cellStyle name="20 % - Markeringsfarve2 3 5 2" xfId="9927" xr:uid="{00000000-0005-0000-0000-00001E010000}"/>
    <cellStyle name="20 % - Markeringsfarve2 3 5 3" xfId="9928" xr:uid="{00000000-0005-0000-0000-00001F010000}"/>
    <cellStyle name="20 % - Markeringsfarve2 3 6" xfId="9929" xr:uid="{00000000-0005-0000-0000-000020010000}"/>
    <cellStyle name="20 % - Markeringsfarve2 3 6 2" xfId="9930" xr:uid="{00000000-0005-0000-0000-000021010000}"/>
    <cellStyle name="20 % - Markeringsfarve2 3 6 3" xfId="9931" xr:uid="{00000000-0005-0000-0000-000022010000}"/>
    <cellStyle name="20 % - Markeringsfarve2 3 7" xfId="9932" xr:uid="{00000000-0005-0000-0000-000023010000}"/>
    <cellStyle name="20 % - Markeringsfarve2 3 7 2" xfId="9933" xr:uid="{00000000-0005-0000-0000-000024010000}"/>
    <cellStyle name="20 % - Markeringsfarve2 3 7 3" xfId="9934" xr:uid="{00000000-0005-0000-0000-000025010000}"/>
    <cellStyle name="20 % - Markeringsfarve2 3 8" xfId="9935" xr:uid="{00000000-0005-0000-0000-000026010000}"/>
    <cellStyle name="20 % - Markeringsfarve2 3 8 2" xfId="9936" xr:uid="{00000000-0005-0000-0000-000027010000}"/>
    <cellStyle name="20 % - Markeringsfarve2 3 8 3" xfId="9937" xr:uid="{00000000-0005-0000-0000-000028010000}"/>
    <cellStyle name="20 % - Markeringsfarve2 3 9" xfId="9938" xr:uid="{00000000-0005-0000-0000-000029010000}"/>
    <cellStyle name="20 % - Markeringsfarve2 3 9 2" xfId="9939" xr:uid="{00000000-0005-0000-0000-00002A010000}"/>
    <cellStyle name="20 % - Markeringsfarve2 4" xfId="751" xr:uid="{00000000-0005-0000-0000-00002B010000}"/>
    <cellStyle name="20 % - Markeringsfarve2 4 2" xfId="752" xr:uid="{00000000-0005-0000-0000-00002C010000}"/>
    <cellStyle name="20 % - Markeringsfarve2 4 2 2" xfId="9940" xr:uid="{00000000-0005-0000-0000-00002D010000}"/>
    <cellStyle name="20 % - Markeringsfarve2 4 2 3" xfId="9941" xr:uid="{00000000-0005-0000-0000-00002E010000}"/>
    <cellStyle name="20 % - Markeringsfarve2 4 3" xfId="9942" xr:uid="{00000000-0005-0000-0000-00002F010000}"/>
    <cellStyle name="20 % - Markeringsfarve2 4 3 2" xfId="9943" xr:uid="{00000000-0005-0000-0000-000030010000}"/>
    <cellStyle name="20 % - Markeringsfarve2 4 3 3" xfId="9944" xr:uid="{00000000-0005-0000-0000-000031010000}"/>
    <cellStyle name="20 % - Markeringsfarve2 4 4" xfId="9945" xr:uid="{00000000-0005-0000-0000-000032010000}"/>
    <cellStyle name="20 % - Markeringsfarve2 4 4 2" xfId="9946" xr:uid="{00000000-0005-0000-0000-000033010000}"/>
    <cellStyle name="20 % - Markeringsfarve2 4 4 3" xfId="9947" xr:uid="{00000000-0005-0000-0000-000034010000}"/>
    <cellStyle name="20 % - Markeringsfarve2 4 5" xfId="9948" xr:uid="{00000000-0005-0000-0000-000035010000}"/>
    <cellStyle name="20 % - Markeringsfarve2 4 5 2" xfId="9949" xr:uid="{00000000-0005-0000-0000-000036010000}"/>
    <cellStyle name="20 % - Markeringsfarve2 4 5 3" xfId="9950" xr:uid="{00000000-0005-0000-0000-000037010000}"/>
    <cellStyle name="20 % - Markeringsfarve2 4 6" xfId="9951" xr:uid="{00000000-0005-0000-0000-000038010000}"/>
    <cellStyle name="20 % - Markeringsfarve2 4 6 2" xfId="9952" xr:uid="{00000000-0005-0000-0000-000039010000}"/>
    <cellStyle name="20 % - Markeringsfarve2 4 6 3" xfId="9953" xr:uid="{00000000-0005-0000-0000-00003A010000}"/>
    <cellStyle name="20 % - Markeringsfarve2 4 7" xfId="9954" xr:uid="{00000000-0005-0000-0000-00003B010000}"/>
    <cellStyle name="20 % - Markeringsfarve2 4 7 2" xfId="9955" xr:uid="{00000000-0005-0000-0000-00003C010000}"/>
    <cellStyle name="20 % - Markeringsfarve2 4 8" xfId="9956" xr:uid="{00000000-0005-0000-0000-00003D010000}"/>
    <cellStyle name="20 % - Markeringsfarve2 5" xfId="753" xr:uid="{00000000-0005-0000-0000-00003E010000}"/>
    <cellStyle name="20 % - Markeringsfarve2 5 2" xfId="754" xr:uid="{00000000-0005-0000-0000-00003F010000}"/>
    <cellStyle name="20 % - Markeringsfarve2 5 2 2" xfId="9957" xr:uid="{00000000-0005-0000-0000-000040010000}"/>
    <cellStyle name="20 % - Markeringsfarve2 5 2 3" xfId="9958" xr:uid="{00000000-0005-0000-0000-000041010000}"/>
    <cellStyle name="20 % - Markeringsfarve2 5 3" xfId="9959" xr:uid="{00000000-0005-0000-0000-000042010000}"/>
    <cellStyle name="20 % - Markeringsfarve2 5 3 2" xfId="9960" xr:uid="{00000000-0005-0000-0000-000043010000}"/>
    <cellStyle name="20 % - Markeringsfarve2 5 3 3" xfId="9961" xr:uid="{00000000-0005-0000-0000-000044010000}"/>
    <cellStyle name="20 % - Markeringsfarve2 5 4" xfId="9962" xr:uid="{00000000-0005-0000-0000-000045010000}"/>
    <cellStyle name="20 % - Markeringsfarve2 5 4 2" xfId="9963" xr:uid="{00000000-0005-0000-0000-000046010000}"/>
    <cellStyle name="20 % - Markeringsfarve2 5 4 3" xfId="9964" xr:uid="{00000000-0005-0000-0000-000047010000}"/>
    <cellStyle name="20 % - Markeringsfarve2 5 5" xfId="9965" xr:uid="{00000000-0005-0000-0000-000048010000}"/>
    <cellStyle name="20 % - Markeringsfarve2 5 5 2" xfId="9966" xr:uid="{00000000-0005-0000-0000-000049010000}"/>
    <cellStyle name="20 % - Markeringsfarve2 5 5 3" xfId="9967" xr:uid="{00000000-0005-0000-0000-00004A010000}"/>
    <cellStyle name="20 % - Markeringsfarve2 5 6" xfId="9968" xr:uid="{00000000-0005-0000-0000-00004B010000}"/>
    <cellStyle name="20 % - Markeringsfarve2 5 6 2" xfId="9969" xr:uid="{00000000-0005-0000-0000-00004C010000}"/>
    <cellStyle name="20 % - Markeringsfarve2 5 6 3" xfId="9970" xr:uid="{00000000-0005-0000-0000-00004D010000}"/>
    <cellStyle name="20 % - Markeringsfarve2 5 7" xfId="9971" xr:uid="{00000000-0005-0000-0000-00004E010000}"/>
    <cellStyle name="20 % - Markeringsfarve2 5 7 2" xfId="9972" xr:uid="{00000000-0005-0000-0000-00004F010000}"/>
    <cellStyle name="20 % - Markeringsfarve2 5 8" xfId="9973" xr:uid="{00000000-0005-0000-0000-000050010000}"/>
    <cellStyle name="20 % - Markeringsfarve2 6" xfId="755" xr:uid="{00000000-0005-0000-0000-000051010000}"/>
    <cellStyle name="20 % - Markeringsfarve2 6 2" xfId="756" xr:uid="{00000000-0005-0000-0000-000052010000}"/>
    <cellStyle name="20 % - Markeringsfarve2 6 2 2" xfId="9974" xr:uid="{00000000-0005-0000-0000-000053010000}"/>
    <cellStyle name="20 % - Markeringsfarve2 6 2 3" xfId="9975" xr:uid="{00000000-0005-0000-0000-000054010000}"/>
    <cellStyle name="20 % - Markeringsfarve2 6 3" xfId="9976" xr:uid="{00000000-0005-0000-0000-000055010000}"/>
    <cellStyle name="20 % - Markeringsfarve2 6 4" xfId="9977" xr:uid="{00000000-0005-0000-0000-000056010000}"/>
    <cellStyle name="20 % - Markeringsfarve2 7" xfId="757" xr:uid="{00000000-0005-0000-0000-000057010000}"/>
    <cellStyle name="20 % - Markeringsfarve2 7 2" xfId="9978" xr:uid="{00000000-0005-0000-0000-000058010000}"/>
    <cellStyle name="20 % - Markeringsfarve2 7 3" xfId="9979" xr:uid="{00000000-0005-0000-0000-000059010000}"/>
    <cellStyle name="20 % - Markeringsfarve2 8" xfId="9980" xr:uid="{00000000-0005-0000-0000-00005A010000}"/>
    <cellStyle name="20 % - Markeringsfarve2 8 2" xfId="9981" xr:uid="{00000000-0005-0000-0000-00005B010000}"/>
    <cellStyle name="20 % - Markeringsfarve2 8 3" xfId="9982" xr:uid="{00000000-0005-0000-0000-00005C010000}"/>
    <cellStyle name="20 % - Markeringsfarve2 9" xfId="9983" xr:uid="{00000000-0005-0000-0000-00005D010000}"/>
    <cellStyle name="20 % - Markeringsfarve2 9 2" xfId="9984" xr:uid="{00000000-0005-0000-0000-00005E010000}"/>
    <cellStyle name="20 % - Markeringsfarve2 9 3" xfId="9985" xr:uid="{00000000-0005-0000-0000-00005F010000}"/>
    <cellStyle name="20 % - Markeringsfarve3" xfId="758" xr:uid="{00000000-0005-0000-0000-000060010000}"/>
    <cellStyle name="20 % - Markeringsfarve3 10" xfId="9986" xr:uid="{00000000-0005-0000-0000-000061010000}"/>
    <cellStyle name="20 % - Markeringsfarve3 10 2" xfId="9987" xr:uid="{00000000-0005-0000-0000-000062010000}"/>
    <cellStyle name="20 % - Markeringsfarve3 11" xfId="9988" xr:uid="{00000000-0005-0000-0000-000063010000}"/>
    <cellStyle name="20 % - Markeringsfarve3 2" xfId="759" xr:uid="{00000000-0005-0000-0000-000064010000}"/>
    <cellStyle name="20 % - Markeringsfarve3 2 10" xfId="9989" xr:uid="{00000000-0005-0000-0000-000065010000}"/>
    <cellStyle name="20 % - Markeringsfarve3 2 2" xfId="760" xr:uid="{00000000-0005-0000-0000-000066010000}"/>
    <cellStyle name="20 % - Markeringsfarve3 2 2 2" xfId="761" xr:uid="{00000000-0005-0000-0000-000067010000}"/>
    <cellStyle name="20 % - Markeringsfarve3 2 2 2 2" xfId="9990" xr:uid="{00000000-0005-0000-0000-000068010000}"/>
    <cellStyle name="20 % - Markeringsfarve3 2 2 2 3" xfId="9991" xr:uid="{00000000-0005-0000-0000-000069010000}"/>
    <cellStyle name="20 % - Markeringsfarve3 2 2 3" xfId="9992" xr:uid="{00000000-0005-0000-0000-00006A010000}"/>
    <cellStyle name="20 % - Markeringsfarve3 2 2 3 2" xfId="9993" xr:uid="{00000000-0005-0000-0000-00006B010000}"/>
    <cellStyle name="20 % - Markeringsfarve3 2 2 3 3" xfId="9994" xr:uid="{00000000-0005-0000-0000-00006C010000}"/>
    <cellStyle name="20 % - Markeringsfarve3 2 2 4" xfId="9995" xr:uid="{00000000-0005-0000-0000-00006D010000}"/>
    <cellStyle name="20 % - Markeringsfarve3 2 2 4 2" xfId="9996" xr:uid="{00000000-0005-0000-0000-00006E010000}"/>
    <cellStyle name="20 % - Markeringsfarve3 2 2 4 3" xfId="9997" xr:uid="{00000000-0005-0000-0000-00006F010000}"/>
    <cellStyle name="20 % - Markeringsfarve3 2 2 5" xfId="9998" xr:uid="{00000000-0005-0000-0000-000070010000}"/>
    <cellStyle name="20 % - Markeringsfarve3 2 2 5 2" xfId="9999" xr:uid="{00000000-0005-0000-0000-000071010000}"/>
    <cellStyle name="20 % - Markeringsfarve3 2 2 5 3" xfId="10000" xr:uid="{00000000-0005-0000-0000-000072010000}"/>
    <cellStyle name="20 % - Markeringsfarve3 2 2 6" xfId="10001" xr:uid="{00000000-0005-0000-0000-000073010000}"/>
    <cellStyle name="20 % - Markeringsfarve3 2 2 6 2" xfId="10002" xr:uid="{00000000-0005-0000-0000-000074010000}"/>
    <cellStyle name="20 % - Markeringsfarve3 2 2 6 3" xfId="10003" xr:uid="{00000000-0005-0000-0000-000075010000}"/>
    <cellStyle name="20 % - Markeringsfarve3 2 2 7" xfId="10004" xr:uid="{00000000-0005-0000-0000-000076010000}"/>
    <cellStyle name="20 % - Markeringsfarve3 2 2 7 2" xfId="10005" xr:uid="{00000000-0005-0000-0000-000077010000}"/>
    <cellStyle name="20 % - Markeringsfarve3 2 2 8" xfId="10006" xr:uid="{00000000-0005-0000-0000-000078010000}"/>
    <cellStyle name="20 % - Markeringsfarve3 2 3" xfId="762" xr:uid="{00000000-0005-0000-0000-000079010000}"/>
    <cellStyle name="20 % - Markeringsfarve3 2 3 2" xfId="763" xr:uid="{00000000-0005-0000-0000-00007A010000}"/>
    <cellStyle name="20 % - Markeringsfarve3 2 3 2 2" xfId="10007" xr:uid="{00000000-0005-0000-0000-00007B010000}"/>
    <cellStyle name="20 % - Markeringsfarve3 2 3 2 3" xfId="10008" xr:uid="{00000000-0005-0000-0000-00007C010000}"/>
    <cellStyle name="20 % - Markeringsfarve3 2 3 3" xfId="10009" xr:uid="{00000000-0005-0000-0000-00007D010000}"/>
    <cellStyle name="20 % - Markeringsfarve3 2 3 3 2" xfId="10010" xr:uid="{00000000-0005-0000-0000-00007E010000}"/>
    <cellStyle name="20 % - Markeringsfarve3 2 3 3 3" xfId="10011" xr:uid="{00000000-0005-0000-0000-00007F010000}"/>
    <cellStyle name="20 % - Markeringsfarve3 2 3 4" xfId="10012" xr:uid="{00000000-0005-0000-0000-000080010000}"/>
    <cellStyle name="20 % - Markeringsfarve3 2 3 4 2" xfId="10013" xr:uid="{00000000-0005-0000-0000-000081010000}"/>
    <cellStyle name="20 % - Markeringsfarve3 2 3 4 3" xfId="10014" xr:uid="{00000000-0005-0000-0000-000082010000}"/>
    <cellStyle name="20 % - Markeringsfarve3 2 3 5" xfId="10015" xr:uid="{00000000-0005-0000-0000-000083010000}"/>
    <cellStyle name="20 % - Markeringsfarve3 2 3 5 2" xfId="10016" xr:uid="{00000000-0005-0000-0000-000084010000}"/>
    <cellStyle name="20 % - Markeringsfarve3 2 3 5 3" xfId="10017" xr:uid="{00000000-0005-0000-0000-000085010000}"/>
    <cellStyle name="20 % - Markeringsfarve3 2 3 6" xfId="10018" xr:uid="{00000000-0005-0000-0000-000086010000}"/>
    <cellStyle name="20 % - Markeringsfarve3 2 3 6 2" xfId="10019" xr:uid="{00000000-0005-0000-0000-000087010000}"/>
    <cellStyle name="20 % - Markeringsfarve3 2 3 6 3" xfId="10020" xr:uid="{00000000-0005-0000-0000-000088010000}"/>
    <cellStyle name="20 % - Markeringsfarve3 2 3 7" xfId="10021" xr:uid="{00000000-0005-0000-0000-000089010000}"/>
    <cellStyle name="20 % - Markeringsfarve3 2 3 7 2" xfId="10022" xr:uid="{00000000-0005-0000-0000-00008A010000}"/>
    <cellStyle name="20 % - Markeringsfarve3 2 3 8" xfId="10023" xr:uid="{00000000-0005-0000-0000-00008B010000}"/>
    <cellStyle name="20 % - Markeringsfarve3 2 4" xfId="764" xr:uid="{00000000-0005-0000-0000-00008C010000}"/>
    <cellStyle name="20 % - Markeringsfarve3 2 4 2" xfId="765" xr:uid="{00000000-0005-0000-0000-00008D010000}"/>
    <cellStyle name="20 % - Markeringsfarve3 2 4 3" xfId="10024" xr:uid="{00000000-0005-0000-0000-00008E010000}"/>
    <cellStyle name="20 % - Markeringsfarve3 2 5" xfId="766" xr:uid="{00000000-0005-0000-0000-00008F010000}"/>
    <cellStyle name="20 % - Markeringsfarve3 2 5 2" xfId="10025" xr:uid="{00000000-0005-0000-0000-000090010000}"/>
    <cellStyle name="20 % - Markeringsfarve3 2 5 3" xfId="10026" xr:uid="{00000000-0005-0000-0000-000091010000}"/>
    <cellStyle name="20 % - Markeringsfarve3 2 6" xfId="10027" xr:uid="{00000000-0005-0000-0000-000092010000}"/>
    <cellStyle name="20 % - Markeringsfarve3 2 6 2" xfId="10028" xr:uid="{00000000-0005-0000-0000-000093010000}"/>
    <cellStyle name="20 % - Markeringsfarve3 2 6 3" xfId="10029" xr:uid="{00000000-0005-0000-0000-000094010000}"/>
    <cellStyle name="20 % - Markeringsfarve3 2 7" xfId="10030" xr:uid="{00000000-0005-0000-0000-000095010000}"/>
    <cellStyle name="20 % - Markeringsfarve3 2 7 2" xfId="10031" xr:uid="{00000000-0005-0000-0000-000096010000}"/>
    <cellStyle name="20 % - Markeringsfarve3 2 7 3" xfId="10032" xr:uid="{00000000-0005-0000-0000-000097010000}"/>
    <cellStyle name="20 % - Markeringsfarve3 2 8" xfId="10033" xr:uid="{00000000-0005-0000-0000-000098010000}"/>
    <cellStyle name="20 % - Markeringsfarve3 2 8 2" xfId="10034" xr:uid="{00000000-0005-0000-0000-000099010000}"/>
    <cellStyle name="20 % - Markeringsfarve3 2 8 3" xfId="10035" xr:uid="{00000000-0005-0000-0000-00009A010000}"/>
    <cellStyle name="20 % - Markeringsfarve3 2 9" xfId="10036" xr:uid="{00000000-0005-0000-0000-00009B010000}"/>
    <cellStyle name="20 % - Markeringsfarve3 2 9 2" xfId="10037" xr:uid="{00000000-0005-0000-0000-00009C010000}"/>
    <cellStyle name="20 % - Markeringsfarve3 3" xfId="767" xr:uid="{00000000-0005-0000-0000-00009D010000}"/>
    <cellStyle name="20 % - Markeringsfarve3 3 10" xfId="10038" xr:uid="{00000000-0005-0000-0000-00009E010000}"/>
    <cellStyle name="20 % - Markeringsfarve3 3 2" xfId="768" xr:uid="{00000000-0005-0000-0000-00009F010000}"/>
    <cellStyle name="20 % - Markeringsfarve3 3 2 2" xfId="10039" xr:uid="{00000000-0005-0000-0000-0000A0010000}"/>
    <cellStyle name="20 % - Markeringsfarve3 3 2 2 2" xfId="10040" xr:uid="{00000000-0005-0000-0000-0000A1010000}"/>
    <cellStyle name="20 % - Markeringsfarve3 3 2 2 3" xfId="10041" xr:uid="{00000000-0005-0000-0000-0000A2010000}"/>
    <cellStyle name="20 % - Markeringsfarve3 3 2 3" xfId="10042" xr:uid="{00000000-0005-0000-0000-0000A3010000}"/>
    <cellStyle name="20 % - Markeringsfarve3 3 2 3 2" xfId="10043" xr:uid="{00000000-0005-0000-0000-0000A4010000}"/>
    <cellStyle name="20 % - Markeringsfarve3 3 2 3 3" xfId="10044" xr:uid="{00000000-0005-0000-0000-0000A5010000}"/>
    <cellStyle name="20 % - Markeringsfarve3 3 2 4" xfId="10045" xr:uid="{00000000-0005-0000-0000-0000A6010000}"/>
    <cellStyle name="20 % - Markeringsfarve3 3 2 4 2" xfId="10046" xr:uid="{00000000-0005-0000-0000-0000A7010000}"/>
    <cellStyle name="20 % - Markeringsfarve3 3 2 4 3" xfId="10047" xr:uid="{00000000-0005-0000-0000-0000A8010000}"/>
    <cellStyle name="20 % - Markeringsfarve3 3 2 5" xfId="10048" xr:uid="{00000000-0005-0000-0000-0000A9010000}"/>
    <cellStyle name="20 % - Markeringsfarve3 3 2 5 2" xfId="10049" xr:uid="{00000000-0005-0000-0000-0000AA010000}"/>
    <cellStyle name="20 % - Markeringsfarve3 3 2 5 3" xfId="10050" xr:uid="{00000000-0005-0000-0000-0000AB010000}"/>
    <cellStyle name="20 % - Markeringsfarve3 3 2 6" xfId="10051" xr:uid="{00000000-0005-0000-0000-0000AC010000}"/>
    <cellStyle name="20 % - Markeringsfarve3 3 2 6 2" xfId="10052" xr:uid="{00000000-0005-0000-0000-0000AD010000}"/>
    <cellStyle name="20 % - Markeringsfarve3 3 2 6 3" xfId="10053" xr:uid="{00000000-0005-0000-0000-0000AE010000}"/>
    <cellStyle name="20 % - Markeringsfarve3 3 2 7" xfId="10054" xr:uid="{00000000-0005-0000-0000-0000AF010000}"/>
    <cellStyle name="20 % - Markeringsfarve3 3 2 7 2" xfId="10055" xr:uid="{00000000-0005-0000-0000-0000B0010000}"/>
    <cellStyle name="20 % - Markeringsfarve3 3 2 8" xfId="10056" xr:uid="{00000000-0005-0000-0000-0000B1010000}"/>
    <cellStyle name="20 % - Markeringsfarve3 3 3" xfId="10057" xr:uid="{00000000-0005-0000-0000-0000B2010000}"/>
    <cellStyle name="20 % - Markeringsfarve3 3 3 2" xfId="10058" xr:uid="{00000000-0005-0000-0000-0000B3010000}"/>
    <cellStyle name="20 % - Markeringsfarve3 3 3 2 2" xfId="10059" xr:uid="{00000000-0005-0000-0000-0000B4010000}"/>
    <cellStyle name="20 % - Markeringsfarve3 3 3 2 3" xfId="10060" xr:uid="{00000000-0005-0000-0000-0000B5010000}"/>
    <cellStyle name="20 % - Markeringsfarve3 3 3 3" xfId="10061" xr:uid="{00000000-0005-0000-0000-0000B6010000}"/>
    <cellStyle name="20 % - Markeringsfarve3 3 3 3 2" xfId="10062" xr:uid="{00000000-0005-0000-0000-0000B7010000}"/>
    <cellStyle name="20 % - Markeringsfarve3 3 3 3 3" xfId="10063" xr:uid="{00000000-0005-0000-0000-0000B8010000}"/>
    <cellStyle name="20 % - Markeringsfarve3 3 3 4" xfId="10064" xr:uid="{00000000-0005-0000-0000-0000B9010000}"/>
    <cellStyle name="20 % - Markeringsfarve3 3 3 4 2" xfId="10065" xr:uid="{00000000-0005-0000-0000-0000BA010000}"/>
    <cellStyle name="20 % - Markeringsfarve3 3 3 4 3" xfId="10066" xr:uid="{00000000-0005-0000-0000-0000BB010000}"/>
    <cellStyle name="20 % - Markeringsfarve3 3 3 5" xfId="10067" xr:uid="{00000000-0005-0000-0000-0000BC010000}"/>
    <cellStyle name="20 % - Markeringsfarve3 3 3 5 2" xfId="10068" xr:uid="{00000000-0005-0000-0000-0000BD010000}"/>
    <cellStyle name="20 % - Markeringsfarve3 3 3 5 3" xfId="10069" xr:uid="{00000000-0005-0000-0000-0000BE010000}"/>
    <cellStyle name="20 % - Markeringsfarve3 3 3 6" xfId="10070" xr:uid="{00000000-0005-0000-0000-0000BF010000}"/>
    <cellStyle name="20 % - Markeringsfarve3 3 3 6 2" xfId="10071" xr:uid="{00000000-0005-0000-0000-0000C0010000}"/>
    <cellStyle name="20 % - Markeringsfarve3 3 3 6 3" xfId="10072" xr:uid="{00000000-0005-0000-0000-0000C1010000}"/>
    <cellStyle name="20 % - Markeringsfarve3 3 3 7" xfId="10073" xr:uid="{00000000-0005-0000-0000-0000C2010000}"/>
    <cellStyle name="20 % - Markeringsfarve3 3 3 7 2" xfId="10074" xr:uid="{00000000-0005-0000-0000-0000C3010000}"/>
    <cellStyle name="20 % - Markeringsfarve3 3 3 8" xfId="10075" xr:uid="{00000000-0005-0000-0000-0000C4010000}"/>
    <cellStyle name="20 % - Markeringsfarve3 3 4" xfId="10076" xr:uid="{00000000-0005-0000-0000-0000C5010000}"/>
    <cellStyle name="20 % - Markeringsfarve3 3 4 2" xfId="10077" xr:uid="{00000000-0005-0000-0000-0000C6010000}"/>
    <cellStyle name="20 % - Markeringsfarve3 3 4 3" xfId="10078" xr:uid="{00000000-0005-0000-0000-0000C7010000}"/>
    <cellStyle name="20 % - Markeringsfarve3 3 5" xfId="10079" xr:uid="{00000000-0005-0000-0000-0000C8010000}"/>
    <cellStyle name="20 % - Markeringsfarve3 3 5 2" xfId="10080" xr:uid="{00000000-0005-0000-0000-0000C9010000}"/>
    <cellStyle name="20 % - Markeringsfarve3 3 5 3" xfId="10081" xr:uid="{00000000-0005-0000-0000-0000CA010000}"/>
    <cellStyle name="20 % - Markeringsfarve3 3 6" xfId="10082" xr:uid="{00000000-0005-0000-0000-0000CB010000}"/>
    <cellStyle name="20 % - Markeringsfarve3 3 6 2" xfId="10083" xr:uid="{00000000-0005-0000-0000-0000CC010000}"/>
    <cellStyle name="20 % - Markeringsfarve3 3 6 3" xfId="10084" xr:uid="{00000000-0005-0000-0000-0000CD010000}"/>
    <cellStyle name="20 % - Markeringsfarve3 3 7" xfId="10085" xr:uid="{00000000-0005-0000-0000-0000CE010000}"/>
    <cellStyle name="20 % - Markeringsfarve3 3 7 2" xfId="10086" xr:uid="{00000000-0005-0000-0000-0000CF010000}"/>
    <cellStyle name="20 % - Markeringsfarve3 3 7 3" xfId="10087" xr:uid="{00000000-0005-0000-0000-0000D0010000}"/>
    <cellStyle name="20 % - Markeringsfarve3 3 8" xfId="10088" xr:uid="{00000000-0005-0000-0000-0000D1010000}"/>
    <cellStyle name="20 % - Markeringsfarve3 3 8 2" xfId="10089" xr:uid="{00000000-0005-0000-0000-0000D2010000}"/>
    <cellStyle name="20 % - Markeringsfarve3 3 8 3" xfId="10090" xr:uid="{00000000-0005-0000-0000-0000D3010000}"/>
    <cellStyle name="20 % - Markeringsfarve3 3 9" xfId="10091" xr:uid="{00000000-0005-0000-0000-0000D4010000}"/>
    <cellStyle name="20 % - Markeringsfarve3 3 9 2" xfId="10092" xr:uid="{00000000-0005-0000-0000-0000D5010000}"/>
    <cellStyle name="20 % - Markeringsfarve3 4" xfId="769" xr:uid="{00000000-0005-0000-0000-0000D6010000}"/>
    <cellStyle name="20 % - Markeringsfarve3 4 2" xfId="770" xr:uid="{00000000-0005-0000-0000-0000D7010000}"/>
    <cellStyle name="20 % - Markeringsfarve3 4 2 2" xfId="10093" xr:uid="{00000000-0005-0000-0000-0000D8010000}"/>
    <cellStyle name="20 % - Markeringsfarve3 4 2 3" xfId="10094" xr:uid="{00000000-0005-0000-0000-0000D9010000}"/>
    <cellStyle name="20 % - Markeringsfarve3 4 3" xfId="10095" xr:uid="{00000000-0005-0000-0000-0000DA010000}"/>
    <cellStyle name="20 % - Markeringsfarve3 4 3 2" xfId="10096" xr:uid="{00000000-0005-0000-0000-0000DB010000}"/>
    <cellStyle name="20 % - Markeringsfarve3 4 3 3" xfId="10097" xr:uid="{00000000-0005-0000-0000-0000DC010000}"/>
    <cellStyle name="20 % - Markeringsfarve3 4 4" xfId="10098" xr:uid="{00000000-0005-0000-0000-0000DD010000}"/>
    <cellStyle name="20 % - Markeringsfarve3 4 4 2" xfId="10099" xr:uid="{00000000-0005-0000-0000-0000DE010000}"/>
    <cellStyle name="20 % - Markeringsfarve3 4 4 3" xfId="10100" xr:uid="{00000000-0005-0000-0000-0000DF010000}"/>
    <cellStyle name="20 % - Markeringsfarve3 4 5" xfId="10101" xr:uid="{00000000-0005-0000-0000-0000E0010000}"/>
    <cellStyle name="20 % - Markeringsfarve3 4 5 2" xfId="10102" xr:uid="{00000000-0005-0000-0000-0000E1010000}"/>
    <cellStyle name="20 % - Markeringsfarve3 4 5 3" xfId="10103" xr:uid="{00000000-0005-0000-0000-0000E2010000}"/>
    <cellStyle name="20 % - Markeringsfarve3 4 6" xfId="10104" xr:uid="{00000000-0005-0000-0000-0000E3010000}"/>
    <cellStyle name="20 % - Markeringsfarve3 4 6 2" xfId="10105" xr:uid="{00000000-0005-0000-0000-0000E4010000}"/>
    <cellStyle name="20 % - Markeringsfarve3 4 6 3" xfId="10106" xr:uid="{00000000-0005-0000-0000-0000E5010000}"/>
    <cellStyle name="20 % - Markeringsfarve3 4 7" xfId="10107" xr:uid="{00000000-0005-0000-0000-0000E6010000}"/>
    <cellStyle name="20 % - Markeringsfarve3 4 7 2" xfId="10108" xr:uid="{00000000-0005-0000-0000-0000E7010000}"/>
    <cellStyle name="20 % - Markeringsfarve3 4 8" xfId="10109" xr:uid="{00000000-0005-0000-0000-0000E8010000}"/>
    <cellStyle name="20 % - Markeringsfarve3 5" xfId="771" xr:uid="{00000000-0005-0000-0000-0000E9010000}"/>
    <cellStyle name="20 % - Markeringsfarve3 5 2" xfId="772" xr:uid="{00000000-0005-0000-0000-0000EA010000}"/>
    <cellStyle name="20 % - Markeringsfarve3 5 2 2" xfId="10110" xr:uid="{00000000-0005-0000-0000-0000EB010000}"/>
    <cellStyle name="20 % - Markeringsfarve3 5 2 3" xfId="10111" xr:uid="{00000000-0005-0000-0000-0000EC010000}"/>
    <cellStyle name="20 % - Markeringsfarve3 5 3" xfId="10112" xr:uid="{00000000-0005-0000-0000-0000ED010000}"/>
    <cellStyle name="20 % - Markeringsfarve3 5 3 2" xfId="10113" xr:uid="{00000000-0005-0000-0000-0000EE010000}"/>
    <cellStyle name="20 % - Markeringsfarve3 5 3 3" xfId="10114" xr:uid="{00000000-0005-0000-0000-0000EF010000}"/>
    <cellStyle name="20 % - Markeringsfarve3 5 4" xfId="10115" xr:uid="{00000000-0005-0000-0000-0000F0010000}"/>
    <cellStyle name="20 % - Markeringsfarve3 5 4 2" xfId="10116" xr:uid="{00000000-0005-0000-0000-0000F1010000}"/>
    <cellStyle name="20 % - Markeringsfarve3 5 4 3" xfId="10117" xr:uid="{00000000-0005-0000-0000-0000F2010000}"/>
    <cellStyle name="20 % - Markeringsfarve3 5 5" xfId="10118" xr:uid="{00000000-0005-0000-0000-0000F3010000}"/>
    <cellStyle name="20 % - Markeringsfarve3 5 5 2" xfId="10119" xr:uid="{00000000-0005-0000-0000-0000F4010000}"/>
    <cellStyle name="20 % - Markeringsfarve3 5 5 3" xfId="10120" xr:uid="{00000000-0005-0000-0000-0000F5010000}"/>
    <cellStyle name="20 % - Markeringsfarve3 5 6" xfId="10121" xr:uid="{00000000-0005-0000-0000-0000F6010000}"/>
    <cellStyle name="20 % - Markeringsfarve3 5 6 2" xfId="10122" xr:uid="{00000000-0005-0000-0000-0000F7010000}"/>
    <cellStyle name="20 % - Markeringsfarve3 5 6 3" xfId="10123" xr:uid="{00000000-0005-0000-0000-0000F8010000}"/>
    <cellStyle name="20 % - Markeringsfarve3 5 7" xfId="10124" xr:uid="{00000000-0005-0000-0000-0000F9010000}"/>
    <cellStyle name="20 % - Markeringsfarve3 5 7 2" xfId="10125" xr:uid="{00000000-0005-0000-0000-0000FA010000}"/>
    <cellStyle name="20 % - Markeringsfarve3 5 8" xfId="10126" xr:uid="{00000000-0005-0000-0000-0000FB010000}"/>
    <cellStyle name="20 % - Markeringsfarve3 6" xfId="773" xr:uid="{00000000-0005-0000-0000-0000FC010000}"/>
    <cellStyle name="20 % - Markeringsfarve3 6 2" xfId="774" xr:uid="{00000000-0005-0000-0000-0000FD010000}"/>
    <cellStyle name="20 % - Markeringsfarve3 6 2 2" xfId="10127" xr:uid="{00000000-0005-0000-0000-0000FE010000}"/>
    <cellStyle name="20 % - Markeringsfarve3 6 2 3" xfId="10128" xr:uid="{00000000-0005-0000-0000-0000FF010000}"/>
    <cellStyle name="20 % - Markeringsfarve3 6 3" xfId="10129" xr:uid="{00000000-0005-0000-0000-000000020000}"/>
    <cellStyle name="20 % - Markeringsfarve3 6 4" xfId="10130" xr:uid="{00000000-0005-0000-0000-000001020000}"/>
    <cellStyle name="20 % - Markeringsfarve3 7" xfId="775" xr:uid="{00000000-0005-0000-0000-000002020000}"/>
    <cellStyle name="20 % - Markeringsfarve3 7 2" xfId="10131" xr:uid="{00000000-0005-0000-0000-000003020000}"/>
    <cellStyle name="20 % - Markeringsfarve3 7 3" xfId="10132" xr:uid="{00000000-0005-0000-0000-000004020000}"/>
    <cellStyle name="20 % - Markeringsfarve3 8" xfId="10133" xr:uid="{00000000-0005-0000-0000-000005020000}"/>
    <cellStyle name="20 % - Markeringsfarve3 8 2" xfId="10134" xr:uid="{00000000-0005-0000-0000-000006020000}"/>
    <cellStyle name="20 % - Markeringsfarve3 8 3" xfId="10135" xr:uid="{00000000-0005-0000-0000-000007020000}"/>
    <cellStyle name="20 % - Markeringsfarve3 9" xfId="10136" xr:uid="{00000000-0005-0000-0000-000008020000}"/>
    <cellStyle name="20 % - Markeringsfarve3 9 2" xfId="10137" xr:uid="{00000000-0005-0000-0000-000009020000}"/>
    <cellStyle name="20 % - Markeringsfarve3 9 3" xfId="10138" xr:uid="{00000000-0005-0000-0000-00000A020000}"/>
    <cellStyle name="20 % - Markeringsfarve4" xfId="776" xr:uid="{00000000-0005-0000-0000-00000B020000}"/>
    <cellStyle name="20 % - Markeringsfarve4 10" xfId="10139" xr:uid="{00000000-0005-0000-0000-00000C020000}"/>
    <cellStyle name="20 % - Markeringsfarve4 10 2" xfId="10140" xr:uid="{00000000-0005-0000-0000-00000D020000}"/>
    <cellStyle name="20 % - Markeringsfarve4 11" xfId="10141" xr:uid="{00000000-0005-0000-0000-00000E020000}"/>
    <cellStyle name="20 % - Markeringsfarve4 2" xfId="777" xr:uid="{00000000-0005-0000-0000-00000F020000}"/>
    <cellStyle name="20 % - Markeringsfarve4 2 10" xfId="10142" xr:uid="{00000000-0005-0000-0000-000010020000}"/>
    <cellStyle name="20 % - Markeringsfarve4 2 2" xfId="778" xr:uid="{00000000-0005-0000-0000-000011020000}"/>
    <cellStyle name="20 % - Markeringsfarve4 2 2 2" xfId="779" xr:uid="{00000000-0005-0000-0000-000012020000}"/>
    <cellStyle name="20 % - Markeringsfarve4 2 2 2 2" xfId="10143" xr:uid="{00000000-0005-0000-0000-000013020000}"/>
    <cellStyle name="20 % - Markeringsfarve4 2 2 2 3" xfId="10144" xr:uid="{00000000-0005-0000-0000-000014020000}"/>
    <cellStyle name="20 % - Markeringsfarve4 2 2 3" xfId="10145" xr:uid="{00000000-0005-0000-0000-000015020000}"/>
    <cellStyle name="20 % - Markeringsfarve4 2 2 3 2" xfId="10146" xr:uid="{00000000-0005-0000-0000-000016020000}"/>
    <cellStyle name="20 % - Markeringsfarve4 2 2 3 3" xfId="10147" xr:uid="{00000000-0005-0000-0000-000017020000}"/>
    <cellStyle name="20 % - Markeringsfarve4 2 2 4" xfId="10148" xr:uid="{00000000-0005-0000-0000-000018020000}"/>
    <cellStyle name="20 % - Markeringsfarve4 2 2 4 2" xfId="10149" xr:uid="{00000000-0005-0000-0000-000019020000}"/>
    <cellStyle name="20 % - Markeringsfarve4 2 2 4 3" xfId="10150" xr:uid="{00000000-0005-0000-0000-00001A020000}"/>
    <cellStyle name="20 % - Markeringsfarve4 2 2 5" xfId="10151" xr:uid="{00000000-0005-0000-0000-00001B020000}"/>
    <cellStyle name="20 % - Markeringsfarve4 2 2 5 2" xfId="10152" xr:uid="{00000000-0005-0000-0000-00001C020000}"/>
    <cellStyle name="20 % - Markeringsfarve4 2 2 5 3" xfId="10153" xr:uid="{00000000-0005-0000-0000-00001D020000}"/>
    <cellStyle name="20 % - Markeringsfarve4 2 2 6" xfId="10154" xr:uid="{00000000-0005-0000-0000-00001E020000}"/>
    <cellStyle name="20 % - Markeringsfarve4 2 2 6 2" xfId="10155" xr:uid="{00000000-0005-0000-0000-00001F020000}"/>
    <cellStyle name="20 % - Markeringsfarve4 2 2 6 3" xfId="10156" xr:uid="{00000000-0005-0000-0000-000020020000}"/>
    <cellStyle name="20 % - Markeringsfarve4 2 2 7" xfId="10157" xr:uid="{00000000-0005-0000-0000-000021020000}"/>
    <cellStyle name="20 % - Markeringsfarve4 2 2 7 2" xfId="10158" xr:uid="{00000000-0005-0000-0000-000022020000}"/>
    <cellStyle name="20 % - Markeringsfarve4 2 2 8" xfId="10159" xr:uid="{00000000-0005-0000-0000-000023020000}"/>
    <cellStyle name="20 % - Markeringsfarve4 2 3" xfId="780" xr:uid="{00000000-0005-0000-0000-000024020000}"/>
    <cellStyle name="20 % - Markeringsfarve4 2 3 2" xfId="781" xr:uid="{00000000-0005-0000-0000-000025020000}"/>
    <cellStyle name="20 % - Markeringsfarve4 2 3 2 2" xfId="10160" xr:uid="{00000000-0005-0000-0000-000026020000}"/>
    <cellStyle name="20 % - Markeringsfarve4 2 3 2 3" xfId="10161" xr:uid="{00000000-0005-0000-0000-000027020000}"/>
    <cellStyle name="20 % - Markeringsfarve4 2 3 3" xfId="10162" xr:uid="{00000000-0005-0000-0000-000028020000}"/>
    <cellStyle name="20 % - Markeringsfarve4 2 3 3 2" xfId="10163" xr:uid="{00000000-0005-0000-0000-000029020000}"/>
    <cellStyle name="20 % - Markeringsfarve4 2 3 3 3" xfId="10164" xr:uid="{00000000-0005-0000-0000-00002A020000}"/>
    <cellStyle name="20 % - Markeringsfarve4 2 3 4" xfId="10165" xr:uid="{00000000-0005-0000-0000-00002B020000}"/>
    <cellStyle name="20 % - Markeringsfarve4 2 3 4 2" xfId="10166" xr:uid="{00000000-0005-0000-0000-00002C020000}"/>
    <cellStyle name="20 % - Markeringsfarve4 2 3 4 3" xfId="10167" xr:uid="{00000000-0005-0000-0000-00002D020000}"/>
    <cellStyle name="20 % - Markeringsfarve4 2 3 5" xfId="10168" xr:uid="{00000000-0005-0000-0000-00002E020000}"/>
    <cellStyle name="20 % - Markeringsfarve4 2 3 5 2" xfId="10169" xr:uid="{00000000-0005-0000-0000-00002F020000}"/>
    <cellStyle name="20 % - Markeringsfarve4 2 3 5 3" xfId="10170" xr:uid="{00000000-0005-0000-0000-000030020000}"/>
    <cellStyle name="20 % - Markeringsfarve4 2 3 6" xfId="10171" xr:uid="{00000000-0005-0000-0000-000031020000}"/>
    <cellStyle name="20 % - Markeringsfarve4 2 3 6 2" xfId="10172" xr:uid="{00000000-0005-0000-0000-000032020000}"/>
    <cellStyle name="20 % - Markeringsfarve4 2 3 6 3" xfId="10173" xr:uid="{00000000-0005-0000-0000-000033020000}"/>
    <cellStyle name="20 % - Markeringsfarve4 2 3 7" xfId="10174" xr:uid="{00000000-0005-0000-0000-000034020000}"/>
    <cellStyle name="20 % - Markeringsfarve4 2 3 7 2" xfId="10175" xr:uid="{00000000-0005-0000-0000-000035020000}"/>
    <cellStyle name="20 % - Markeringsfarve4 2 3 8" xfId="10176" xr:uid="{00000000-0005-0000-0000-000036020000}"/>
    <cellStyle name="20 % - Markeringsfarve4 2 4" xfId="782" xr:uid="{00000000-0005-0000-0000-000037020000}"/>
    <cellStyle name="20 % - Markeringsfarve4 2 4 2" xfId="10177" xr:uid="{00000000-0005-0000-0000-000038020000}"/>
    <cellStyle name="20 % - Markeringsfarve4 2 4 3" xfId="10178" xr:uid="{00000000-0005-0000-0000-000039020000}"/>
    <cellStyle name="20 % - Markeringsfarve4 2 5" xfId="10179" xr:uid="{00000000-0005-0000-0000-00003A020000}"/>
    <cellStyle name="20 % - Markeringsfarve4 2 5 2" xfId="10180" xr:uid="{00000000-0005-0000-0000-00003B020000}"/>
    <cellStyle name="20 % - Markeringsfarve4 2 5 3" xfId="10181" xr:uid="{00000000-0005-0000-0000-00003C020000}"/>
    <cellStyle name="20 % - Markeringsfarve4 2 6" xfId="10182" xr:uid="{00000000-0005-0000-0000-00003D020000}"/>
    <cellStyle name="20 % - Markeringsfarve4 2 6 2" xfId="10183" xr:uid="{00000000-0005-0000-0000-00003E020000}"/>
    <cellStyle name="20 % - Markeringsfarve4 2 6 3" xfId="10184" xr:uid="{00000000-0005-0000-0000-00003F020000}"/>
    <cellStyle name="20 % - Markeringsfarve4 2 7" xfId="10185" xr:uid="{00000000-0005-0000-0000-000040020000}"/>
    <cellStyle name="20 % - Markeringsfarve4 2 7 2" xfId="10186" xr:uid="{00000000-0005-0000-0000-000041020000}"/>
    <cellStyle name="20 % - Markeringsfarve4 2 7 3" xfId="10187" xr:uid="{00000000-0005-0000-0000-000042020000}"/>
    <cellStyle name="20 % - Markeringsfarve4 2 8" xfId="10188" xr:uid="{00000000-0005-0000-0000-000043020000}"/>
    <cellStyle name="20 % - Markeringsfarve4 2 8 2" xfId="10189" xr:uid="{00000000-0005-0000-0000-000044020000}"/>
    <cellStyle name="20 % - Markeringsfarve4 2 8 3" xfId="10190" xr:uid="{00000000-0005-0000-0000-000045020000}"/>
    <cellStyle name="20 % - Markeringsfarve4 2 9" xfId="10191" xr:uid="{00000000-0005-0000-0000-000046020000}"/>
    <cellStyle name="20 % - Markeringsfarve4 2 9 2" xfId="10192" xr:uid="{00000000-0005-0000-0000-000047020000}"/>
    <cellStyle name="20 % - Markeringsfarve4 3" xfId="783" xr:uid="{00000000-0005-0000-0000-000048020000}"/>
    <cellStyle name="20 % - Markeringsfarve4 3 10" xfId="10193" xr:uid="{00000000-0005-0000-0000-000049020000}"/>
    <cellStyle name="20 % - Markeringsfarve4 3 2" xfId="784" xr:uid="{00000000-0005-0000-0000-00004A020000}"/>
    <cellStyle name="20 % - Markeringsfarve4 3 2 2" xfId="10194" xr:uid="{00000000-0005-0000-0000-00004B020000}"/>
    <cellStyle name="20 % - Markeringsfarve4 3 2 2 2" xfId="10195" xr:uid="{00000000-0005-0000-0000-00004C020000}"/>
    <cellStyle name="20 % - Markeringsfarve4 3 2 2 3" xfId="10196" xr:uid="{00000000-0005-0000-0000-00004D020000}"/>
    <cellStyle name="20 % - Markeringsfarve4 3 2 3" xfId="10197" xr:uid="{00000000-0005-0000-0000-00004E020000}"/>
    <cellStyle name="20 % - Markeringsfarve4 3 2 3 2" xfId="10198" xr:uid="{00000000-0005-0000-0000-00004F020000}"/>
    <cellStyle name="20 % - Markeringsfarve4 3 2 3 3" xfId="10199" xr:uid="{00000000-0005-0000-0000-000050020000}"/>
    <cellStyle name="20 % - Markeringsfarve4 3 2 4" xfId="10200" xr:uid="{00000000-0005-0000-0000-000051020000}"/>
    <cellStyle name="20 % - Markeringsfarve4 3 2 4 2" xfId="10201" xr:uid="{00000000-0005-0000-0000-000052020000}"/>
    <cellStyle name="20 % - Markeringsfarve4 3 2 4 3" xfId="10202" xr:uid="{00000000-0005-0000-0000-000053020000}"/>
    <cellStyle name="20 % - Markeringsfarve4 3 2 5" xfId="10203" xr:uid="{00000000-0005-0000-0000-000054020000}"/>
    <cellStyle name="20 % - Markeringsfarve4 3 2 5 2" xfId="10204" xr:uid="{00000000-0005-0000-0000-000055020000}"/>
    <cellStyle name="20 % - Markeringsfarve4 3 2 5 3" xfId="10205" xr:uid="{00000000-0005-0000-0000-000056020000}"/>
    <cellStyle name="20 % - Markeringsfarve4 3 2 6" xfId="10206" xr:uid="{00000000-0005-0000-0000-000057020000}"/>
    <cellStyle name="20 % - Markeringsfarve4 3 2 6 2" xfId="10207" xr:uid="{00000000-0005-0000-0000-000058020000}"/>
    <cellStyle name="20 % - Markeringsfarve4 3 2 6 3" xfId="10208" xr:uid="{00000000-0005-0000-0000-000059020000}"/>
    <cellStyle name="20 % - Markeringsfarve4 3 2 7" xfId="10209" xr:uid="{00000000-0005-0000-0000-00005A020000}"/>
    <cellStyle name="20 % - Markeringsfarve4 3 2 7 2" xfId="10210" xr:uid="{00000000-0005-0000-0000-00005B020000}"/>
    <cellStyle name="20 % - Markeringsfarve4 3 2 8" xfId="10211" xr:uid="{00000000-0005-0000-0000-00005C020000}"/>
    <cellStyle name="20 % - Markeringsfarve4 3 3" xfId="10212" xr:uid="{00000000-0005-0000-0000-00005D020000}"/>
    <cellStyle name="20 % - Markeringsfarve4 3 3 2" xfId="10213" xr:uid="{00000000-0005-0000-0000-00005E020000}"/>
    <cellStyle name="20 % - Markeringsfarve4 3 3 2 2" xfId="10214" xr:uid="{00000000-0005-0000-0000-00005F020000}"/>
    <cellStyle name="20 % - Markeringsfarve4 3 3 2 3" xfId="10215" xr:uid="{00000000-0005-0000-0000-000060020000}"/>
    <cellStyle name="20 % - Markeringsfarve4 3 3 3" xfId="10216" xr:uid="{00000000-0005-0000-0000-000061020000}"/>
    <cellStyle name="20 % - Markeringsfarve4 3 3 3 2" xfId="10217" xr:uid="{00000000-0005-0000-0000-000062020000}"/>
    <cellStyle name="20 % - Markeringsfarve4 3 3 3 3" xfId="10218" xr:uid="{00000000-0005-0000-0000-000063020000}"/>
    <cellStyle name="20 % - Markeringsfarve4 3 3 4" xfId="10219" xr:uid="{00000000-0005-0000-0000-000064020000}"/>
    <cellStyle name="20 % - Markeringsfarve4 3 3 4 2" xfId="10220" xr:uid="{00000000-0005-0000-0000-000065020000}"/>
    <cellStyle name="20 % - Markeringsfarve4 3 3 4 3" xfId="10221" xr:uid="{00000000-0005-0000-0000-000066020000}"/>
    <cellStyle name="20 % - Markeringsfarve4 3 3 5" xfId="10222" xr:uid="{00000000-0005-0000-0000-000067020000}"/>
    <cellStyle name="20 % - Markeringsfarve4 3 3 5 2" xfId="10223" xr:uid="{00000000-0005-0000-0000-000068020000}"/>
    <cellStyle name="20 % - Markeringsfarve4 3 3 5 3" xfId="10224" xr:uid="{00000000-0005-0000-0000-000069020000}"/>
    <cellStyle name="20 % - Markeringsfarve4 3 3 6" xfId="10225" xr:uid="{00000000-0005-0000-0000-00006A020000}"/>
    <cellStyle name="20 % - Markeringsfarve4 3 3 6 2" xfId="10226" xr:uid="{00000000-0005-0000-0000-00006B020000}"/>
    <cellStyle name="20 % - Markeringsfarve4 3 3 6 3" xfId="10227" xr:uid="{00000000-0005-0000-0000-00006C020000}"/>
    <cellStyle name="20 % - Markeringsfarve4 3 3 7" xfId="10228" xr:uid="{00000000-0005-0000-0000-00006D020000}"/>
    <cellStyle name="20 % - Markeringsfarve4 3 3 7 2" xfId="10229" xr:uid="{00000000-0005-0000-0000-00006E020000}"/>
    <cellStyle name="20 % - Markeringsfarve4 3 3 8" xfId="10230" xr:uid="{00000000-0005-0000-0000-00006F020000}"/>
    <cellStyle name="20 % - Markeringsfarve4 3 4" xfId="10231" xr:uid="{00000000-0005-0000-0000-000070020000}"/>
    <cellStyle name="20 % - Markeringsfarve4 3 4 2" xfId="10232" xr:uid="{00000000-0005-0000-0000-000071020000}"/>
    <cellStyle name="20 % - Markeringsfarve4 3 4 3" xfId="10233" xr:uid="{00000000-0005-0000-0000-000072020000}"/>
    <cellStyle name="20 % - Markeringsfarve4 3 5" xfId="10234" xr:uid="{00000000-0005-0000-0000-000073020000}"/>
    <cellStyle name="20 % - Markeringsfarve4 3 5 2" xfId="10235" xr:uid="{00000000-0005-0000-0000-000074020000}"/>
    <cellStyle name="20 % - Markeringsfarve4 3 5 3" xfId="10236" xr:uid="{00000000-0005-0000-0000-000075020000}"/>
    <cellStyle name="20 % - Markeringsfarve4 3 6" xfId="10237" xr:uid="{00000000-0005-0000-0000-000076020000}"/>
    <cellStyle name="20 % - Markeringsfarve4 3 6 2" xfId="10238" xr:uid="{00000000-0005-0000-0000-000077020000}"/>
    <cellStyle name="20 % - Markeringsfarve4 3 6 3" xfId="10239" xr:uid="{00000000-0005-0000-0000-000078020000}"/>
    <cellStyle name="20 % - Markeringsfarve4 3 7" xfId="10240" xr:uid="{00000000-0005-0000-0000-000079020000}"/>
    <cellStyle name="20 % - Markeringsfarve4 3 7 2" xfId="10241" xr:uid="{00000000-0005-0000-0000-00007A020000}"/>
    <cellStyle name="20 % - Markeringsfarve4 3 7 3" xfId="10242" xr:uid="{00000000-0005-0000-0000-00007B020000}"/>
    <cellStyle name="20 % - Markeringsfarve4 3 8" xfId="10243" xr:uid="{00000000-0005-0000-0000-00007C020000}"/>
    <cellStyle name="20 % - Markeringsfarve4 3 8 2" xfId="10244" xr:uid="{00000000-0005-0000-0000-00007D020000}"/>
    <cellStyle name="20 % - Markeringsfarve4 3 8 3" xfId="10245" xr:uid="{00000000-0005-0000-0000-00007E020000}"/>
    <cellStyle name="20 % - Markeringsfarve4 3 9" xfId="10246" xr:uid="{00000000-0005-0000-0000-00007F020000}"/>
    <cellStyle name="20 % - Markeringsfarve4 3 9 2" xfId="10247" xr:uid="{00000000-0005-0000-0000-000080020000}"/>
    <cellStyle name="20 % - Markeringsfarve4 4" xfId="785" xr:uid="{00000000-0005-0000-0000-000081020000}"/>
    <cellStyle name="20 % - Markeringsfarve4 4 2" xfId="786" xr:uid="{00000000-0005-0000-0000-000082020000}"/>
    <cellStyle name="20 % - Markeringsfarve4 4 2 2" xfId="10248" xr:uid="{00000000-0005-0000-0000-000083020000}"/>
    <cellStyle name="20 % - Markeringsfarve4 4 2 3" xfId="10249" xr:uid="{00000000-0005-0000-0000-000084020000}"/>
    <cellStyle name="20 % - Markeringsfarve4 4 3" xfId="10250" xr:uid="{00000000-0005-0000-0000-000085020000}"/>
    <cellStyle name="20 % - Markeringsfarve4 4 3 2" xfId="10251" xr:uid="{00000000-0005-0000-0000-000086020000}"/>
    <cellStyle name="20 % - Markeringsfarve4 4 3 3" xfId="10252" xr:uid="{00000000-0005-0000-0000-000087020000}"/>
    <cellStyle name="20 % - Markeringsfarve4 4 4" xfId="10253" xr:uid="{00000000-0005-0000-0000-000088020000}"/>
    <cellStyle name="20 % - Markeringsfarve4 4 4 2" xfId="10254" xr:uid="{00000000-0005-0000-0000-000089020000}"/>
    <cellStyle name="20 % - Markeringsfarve4 4 4 3" xfId="10255" xr:uid="{00000000-0005-0000-0000-00008A020000}"/>
    <cellStyle name="20 % - Markeringsfarve4 4 5" xfId="10256" xr:uid="{00000000-0005-0000-0000-00008B020000}"/>
    <cellStyle name="20 % - Markeringsfarve4 4 5 2" xfId="10257" xr:uid="{00000000-0005-0000-0000-00008C020000}"/>
    <cellStyle name="20 % - Markeringsfarve4 4 5 3" xfId="10258" xr:uid="{00000000-0005-0000-0000-00008D020000}"/>
    <cellStyle name="20 % - Markeringsfarve4 4 6" xfId="10259" xr:uid="{00000000-0005-0000-0000-00008E020000}"/>
    <cellStyle name="20 % - Markeringsfarve4 4 6 2" xfId="10260" xr:uid="{00000000-0005-0000-0000-00008F020000}"/>
    <cellStyle name="20 % - Markeringsfarve4 4 6 3" xfId="10261" xr:uid="{00000000-0005-0000-0000-000090020000}"/>
    <cellStyle name="20 % - Markeringsfarve4 4 7" xfId="10262" xr:uid="{00000000-0005-0000-0000-000091020000}"/>
    <cellStyle name="20 % - Markeringsfarve4 4 7 2" xfId="10263" xr:uid="{00000000-0005-0000-0000-000092020000}"/>
    <cellStyle name="20 % - Markeringsfarve4 4 8" xfId="10264" xr:uid="{00000000-0005-0000-0000-000093020000}"/>
    <cellStyle name="20 % - Markeringsfarve4 5" xfId="787" xr:uid="{00000000-0005-0000-0000-000094020000}"/>
    <cellStyle name="20 % - Markeringsfarve4 5 2" xfId="788" xr:uid="{00000000-0005-0000-0000-000095020000}"/>
    <cellStyle name="20 % - Markeringsfarve4 5 2 2" xfId="10265" xr:uid="{00000000-0005-0000-0000-000096020000}"/>
    <cellStyle name="20 % - Markeringsfarve4 5 2 3" xfId="10266" xr:uid="{00000000-0005-0000-0000-000097020000}"/>
    <cellStyle name="20 % - Markeringsfarve4 5 3" xfId="10267" xr:uid="{00000000-0005-0000-0000-000098020000}"/>
    <cellStyle name="20 % - Markeringsfarve4 5 3 2" xfId="10268" xr:uid="{00000000-0005-0000-0000-000099020000}"/>
    <cellStyle name="20 % - Markeringsfarve4 5 3 3" xfId="10269" xr:uid="{00000000-0005-0000-0000-00009A020000}"/>
    <cellStyle name="20 % - Markeringsfarve4 5 4" xfId="10270" xr:uid="{00000000-0005-0000-0000-00009B020000}"/>
    <cellStyle name="20 % - Markeringsfarve4 5 4 2" xfId="10271" xr:uid="{00000000-0005-0000-0000-00009C020000}"/>
    <cellStyle name="20 % - Markeringsfarve4 5 4 3" xfId="10272" xr:uid="{00000000-0005-0000-0000-00009D020000}"/>
    <cellStyle name="20 % - Markeringsfarve4 5 5" xfId="10273" xr:uid="{00000000-0005-0000-0000-00009E020000}"/>
    <cellStyle name="20 % - Markeringsfarve4 5 5 2" xfId="10274" xr:uid="{00000000-0005-0000-0000-00009F020000}"/>
    <cellStyle name="20 % - Markeringsfarve4 5 5 3" xfId="10275" xr:uid="{00000000-0005-0000-0000-0000A0020000}"/>
    <cellStyle name="20 % - Markeringsfarve4 5 6" xfId="10276" xr:uid="{00000000-0005-0000-0000-0000A1020000}"/>
    <cellStyle name="20 % - Markeringsfarve4 5 6 2" xfId="10277" xr:uid="{00000000-0005-0000-0000-0000A2020000}"/>
    <cellStyle name="20 % - Markeringsfarve4 5 6 3" xfId="10278" xr:uid="{00000000-0005-0000-0000-0000A3020000}"/>
    <cellStyle name="20 % - Markeringsfarve4 5 7" xfId="10279" xr:uid="{00000000-0005-0000-0000-0000A4020000}"/>
    <cellStyle name="20 % - Markeringsfarve4 5 7 2" xfId="10280" xr:uid="{00000000-0005-0000-0000-0000A5020000}"/>
    <cellStyle name="20 % - Markeringsfarve4 5 8" xfId="10281" xr:uid="{00000000-0005-0000-0000-0000A6020000}"/>
    <cellStyle name="20 % - Markeringsfarve4 6" xfId="789" xr:uid="{00000000-0005-0000-0000-0000A7020000}"/>
    <cellStyle name="20 % - Markeringsfarve4 6 2" xfId="790" xr:uid="{00000000-0005-0000-0000-0000A8020000}"/>
    <cellStyle name="20 % - Markeringsfarve4 6 2 2" xfId="10282" xr:uid="{00000000-0005-0000-0000-0000A9020000}"/>
    <cellStyle name="20 % - Markeringsfarve4 6 2 3" xfId="10283" xr:uid="{00000000-0005-0000-0000-0000AA020000}"/>
    <cellStyle name="20 % - Markeringsfarve4 6 3" xfId="10284" xr:uid="{00000000-0005-0000-0000-0000AB020000}"/>
    <cellStyle name="20 % - Markeringsfarve4 6 4" xfId="10285" xr:uid="{00000000-0005-0000-0000-0000AC020000}"/>
    <cellStyle name="20 % - Markeringsfarve4 7" xfId="791" xr:uid="{00000000-0005-0000-0000-0000AD020000}"/>
    <cellStyle name="20 % - Markeringsfarve4 7 2" xfId="10286" xr:uid="{00000000-0005-0000-0000-0000AE020000}"/>
    <cellStyle name="20 % - Markeringsfarve4 7 3" xfId="10287" xr:uid="{00000000-0005-0000-0000-0000AF020000}"/>
    <cellStyle name="20 % - Markeringsfarve4 8" xfId="10288" xr:uid="{00000000-0005-0000-0000-0000B0020000}"/>
    <cellStyle name="20 % - Markeringsfarve4 8 2" xfId="10289" xr:uid="{00000000-0005-0000-0000-0000B1020000}"/>
    <cellStyle name="20 % - Markeringsfarve4 8 3" xfId="10290" xr:uid="{00000000-0005-0000-0000-0000B2020000}"/>
    <cellStyle name="20 % - Markeringsfarve4 9" xfId="10291" xr:uid="{00000000-0005-0000-0000-0000B3020000}"/>
    <cellStyle name="20 % - Markeringsfarve4 9 2" xfId="10292" xr:uid="{00000000-0005-0000-0000-0000B4020000}"/>
    <cellStyle name="20 % - Markeringsfarve4 9 3" xfId="10293" xr:uid="{00000000-0005-0000-0000-0000B5020000}"/>
    <cellStyle name="20 % - Markeringsfarve5" xfId="792" xr:uid="{00000000-0005-0000-0000-0000B6020000}"/>
    <cellStyle name="20 % - Markeringsfarve5 10" xfId="10294" xr:uid="{00000000-0005-0000-0000-0000B7020000}"/>
    <cellStyle name="20 % - Markeringsfarve5 10 2" xfId="10295" xr:uid="{00000000-0005-0000-0000-0000B8020000}"/>
    <cellStyle name="20 % - Markeringsfarve5 10 3" xfId="10296" xr:uid="{00000000-0005-0000-0000-0000B9020000}"/>
    <cellStyle name="20 % - Markeringsfarve5 11" xfId="10297" xr:uid="{00000000-0005-0000-0000-0000BA020000}"/>
    <cellStyle name="20 % - Markeringsfarve5 11 2" xfId="10298" xr:uid="{00000000-0005-0000-0000-0000BB020000}"/>
    <cellStyle name="20 % - Markeringsfarve5 12" xfId="10299" xr:uid="{00000000-0005-0000-0000-0000BC020000}"/>
    <cellStyle name="20 % - Markeringsfarve5 2" xfId="793" xr:uid="{00000000-0005-0000-0000-0000BD020000}"/>
    <cellStyle name="20 % - Markeringsfarve5 2 10" xfId="10300" xr:uid="{00000000-0005-0000-0000-0000BE020000}"/>
    <cellStyle name="20 % - Markeringsfarve5 2 2" xfId="794" xr:uid="{00000000-0005-0000-0000-0000BF020000}"/>
    <cellStyle name="20 % - Markeringsfarve5 2 2 2" xfId="795" xr:uid="{00000000-0005-0000-0000-0000C0020000}"/>
    <cellStyle name="20 % - Markeringsfarve5 2 2 2 2" xfId="10301" xr:uid="{00000000-0005-0000-0000-0000C1020000}"/>
    <cellStyle name="20 % - Markeringsfarve5 2 2 2 3" xfId="10302" xr:uid="{00000000-0005-0000-0000-0000C2020000}"/>
    <cellStyle name="20 % - Markeringsfarve5 2 2 3" xfId="10303" xr:uid="{00000000-0005-0000-0000-0000C3020000}"/>
    <cellStyle name="20 % - Markeringsfarve5 2 2 3 2" xfId="10304" xr:uid="{00000000-0005-0000-0000-0000C4020000}"/>
    <cellStyle name="20 % - Markeringsfarve5 2 2 3 3" xfId="10305" xr:uid="{00000000-0005-0000-0000-0000C5020000}"/>
    <cellStyle name="20 % - Markeringsfarve5 2 2 4" xfId="10306" xr:uid="{00000000-0005-0000-0000-0000C6020000}"/>
    <cellStyle name="20 % - Markeringsfarve5 2 2 4 2" xfId="10307" xr:uid="{00000000-0005-0000-0000-0000C7020000}"/>
    <cellStyle name="20 % - Markeringsfarve5 2 2 4 3" xfId="10308" xr:uid="{00000000-0005-0000-0000-0000C8020000}"/>
    <cellStyle name="20 % - Markeringsfarve5 2 2 5" xfId="10309" xr:uid="{00000000-0005-0000-0000-0000C9020000}"/>
    <cellStyle name="20 % - Markeringsfarve5 2 2 5 2" xfId="10310" xr:uid="{00000000-0005-0000-0000-0000CA020000}"/>
    <cellStyle name="20 % - Markeringsfarve5 2 2 5 3" xfId="10311" xr:uid="{00000000-0005-0000-0000-0000CB020000}"/>
    <cellStyle name="20 % - Markeringsfarve5 2 2 6" xfId="10312" xr:uid="{00000000-0005-0000-0000-0000CC020000}"/>
    <cellStyle name="20 % - Markeringsfarve5 2 2 6 2" xfId="10313" xr:uid="{00000000-0005-0000-0000-0000CD020000}"/>
    <cellStyle name="20 % - Markeringsfarve5 2 2 6 3" xfId="10314" xr:uid="{00000000-0005-0000-0000-0000CE020000}"/>
    <cellStyle name="20 % - Markeringsfarve5 2 2 7" xfId="10315" xr:uid="{00000000-0005-0000-0000-0000CF020000}"/>
    <cellStyle name="20 % - Markeringsfarve5 2 2 7 2" xfId="10316" xr:uid="{00000000-0005-0000-0000-0000D0020000}"/>
    <cellStyle name="20 % - Markeringsfarve5 2 2 8" xfId="10317" xr:uid="{00000000-0005-0000-0000-0000D1020000}"/>
    <cellStyle name="20 % - Markeringsfarve5 2 3" xfId="796" xr:uid="{00000000-0005-0000-0000-0000D2020000}"/>
    <cellStyle name="20 % - Markeringsfarve5 2 3 2" xfId="797" xr:uid="{00000000-0005-0000-0000-0000D3020000}"/>
    <cellStyle name="20 % - Markeringsfarve5 2 3 2 2" xfId="10318" xr:uid="{00000000-0005-0000-0000-0000D4020000}"/>
    <cellStyle name="20 % - Markeringsfarve5 2 3 2 3" xfId="10319" xr:uid="{00000000-0005-0000-0000-0000D5020000}"/>
    <cellStyle name="20 % - Markeringsfarve5 2 3 3" xfId="10320" xr:uid="{00000000-0005-0000-0000-0000D6020000}"/>
    <cellStyle name="20 % - Markeringsfarve5 2 3 3 2" xfId="10321" xr:uid="{00000000-0005-0000-0000-0000D7020000}"/>
    <cellStyle name="20 % - Markeringsfarve5 2 3 3 3" xfId="10322" xr:uid="{00000000-0005-0000-0000-0000D8020000}"/>
    <cellStyle name="20 % - Markeringsfarve5 2 3 4" xfId="10323" xr:uid="{00000000-0005-0000-0000-0000D9020000}"/>
    <cellStyle name="20 % - Markeringsfarve5 2 3 4 2" xfId="10324" xr:uid="{00000000-0005-0000-0000-0000DA020000}"/>
    <cellStyle name="20 % - Markeringsfarve5 2 3 4 3" xfId="10325" xr:uid="{00000000-0005-0000-0000-0000DB020000}"/>
    <cellStyle name="20 % - Markeringsfarve5 2 3 5" xfId="10326" xr:uid="{00000000-0005-0000-0000-0000DC020000}"/>
    <cellStyle name="20 % - Markeringsfarve5 2 3 5 2" xfId="10327" xr:uid="{00000000-0005-0000-0000-0000DD020000}"/>
    <cellStyle name="20 % - Markeringsfarve5 2 3 5 3" xfId="10328" xr:uid="{00000000-0005-0000-0000-0000DE020000}"/>
    <cellStyle name="20 % - Markeringsfarve5 2 3 6" xfId="10329" xr:uid="{00000000-0005-0000-0000-0000DF020000}"/>
    <cellStyle name="20 % - Markeringsfarve5 2 3 6 2" xfId="10330" xr:uid="{00000000-0005-0000-0000-0000E0020000}"/>
    <cellStyle name="20 % - Markeringsfarve5 2 3 6 3" xfId="10331" xr:uid="{00000000-0005-0000-0000-0000E1020000}"/>
    <cellStyle name="20 % - Markeringsfarve5 2 3 7" xfId="10332" xr:uid="{00000000-0005-0000-0000-0000E2020000}"/>
    <cellStyle name="20 % - Markeringsfarve5 2 3 7 2" xfId="10333" xr:uid="{00000000-0005-0000-0000-0000E3020000}"/>
    <cellStyle name="20 % - Markeringsfarve5 2 3 8" xfId="10334" xr:uid="{00000000-0005-0000-0000-0000E4020000}"/>
    <cellStyle name="20 % - Markeringsfarve5 2 4" xfId="798" xr:uid="{00000000-0005-0000-0000-0000E5020000}"/>
    <cellStyle name="20 % - Markeringsfarve5 2 4 2" xfId="10335" xr:uid="{00000000-0005-0000-0000-0000E6020000}"/>
    <cellStyle name="20 % - Markeringsfarve5 2 4 3" xfId="10336" xr:uid="{00000000-0005-0000-0000-0000E7020000}"/>
    <cellStyle name="20 % - Markeringsfarve5 2 5" xfId="10337" xr:uid="{00000000-0005-0000-0000-0000E8020000}"/>
    <cellStyle name="20 % - Markeringsfarve5 2 5 2" xfId="10338" xr:uid="{00000000-0005-0000-0000-0000E9020000}"/>
    <cellStyle name="20 % - Markeringsfarve5 2 5 3" xfId="10339" xr:uid="{00000000-0005-0000-0000-0000EA020000}"/>
    <cellStyle name="20 % - Markeringsfarve5 2 6" xfId="10340" xr:uid="{00000000-0005-0000-0000-0000EB020000}"/>
    <cellStyle name="20 % - Markeringsfarve5 2 6 2" xfId="10341" xr:uid="{00000000-0005-0000-0000-0000EC020000}"/>
    <cellStyle name="20 % - Markeringsfarve5 2 6 3" xfId="10342" xr:uid="{00000000-0005-0000-0000-0000ED020000}"/>
    <cellStyle name="20 % - Markeringsfarve5 2 7" xfId="10343" xr:uid="{00000000-0005-0000-0000-0000EE020000}"/>
    <cellStyle name="20 % - Markeringsfarve5 2 7 2" xfId="10344" xr:uid="{00000000-0005-0000-0000-0000EF020000}"/>
    <cellStyle name="20 % - Markeringsfarve5 2 7 3" xfId="10345" xr:uid="{00000000-0005-0000-0000-0000F0020000}"/>
    <cellStyle name="20 % - Markeringsfarve5 2 8" xfId="10346" xr:uid="{00000000-0005-0000-0000-0000F1020000}"/>
    <cellStyle name="20 % - Markeringsfarve5 2 8 2" xfId="10347" xr:uid="{00000000-0005-0000-0000-0000F2020000}"/>
    <cellStyle name="20 % - Markeringsfarve5 2 8 3" xfId="10348" xr:uid="{00000000-0005-0000-0000-0000F3020000}"/>
    <cellStyle name="20 % - Markeringsfarve5 2 9" xfId="10349" xr:uid="{00000000-0005-0000-0000-0000F4020000}"/>
    <cellStyle name="20 % - Markeringsfarve5 2 9 2" xfId="10350" xr:uid="{00000000-0005-0000-0000-0000F5020000}"/>
    <cellStyle name="20 % - Markeringsfarve5 3" xfId="799" xr:uid="{00000000-0005-0000-0000-0000F6020000}"/>
    <cellStyle name="20 % - Markeringsfarve5 3 10" xfId="10351" xr:uid="{00000000-0005-0000-0000-0000F7020000}"/>
    <cellStyle name="20 % - Markeringsfarve5 3 2" xfId="800" xr:uid="{00000000-0005-0000-0000-0000F8020000}"/>
    <cellStyle name="20 % - Markeringsfarve5 3 2 2" xfId="10352" xr:uid="{00000000-0005-0000-0000-0000F9020000}"/>
    <cellStyle name="20 % - Markeringsfarve5 3 2 2 2" xfId="10353" xr:uid="{00000000-0005-0000-0000-0000FA020000}"/>
    <cellStyle name="20 % - Markeringsfarve5 3 2 2 3" xfId="10354" xr:uid="{00000000-0005-0000-0000-0000FB020000}"/>
    <cellStyle name="20 % - Markeringsfarve5 3 2 3" xfId="10355" xr:uid="{00000000-0005-0000-0000-0000FC020000}"/>
    <cellStyle name="20 % - Markeringsfarve5 3 2 3 2" xfId="10356" xr:uid="{00000000-0005-0000-0000-0000FD020000}"/>
    <cellStyle name="20 % - Markeringsfarve5 3 2 3 3" xfId="10357" xr:uid="{00000000-0005-0000-0000-0000FE020000}"/>
    <cellStyle name="20 % - Markeringsfarve5 3 2 4" xfId="10358" xr:uid="{00000000-0005-0000-0000-0000FF020000}"/>
    <cellStyle name="20 % - Markeringsfarve5 3 2 4 2" xfId="10359" xr:uid="{00000000-0005-0000-0000-000000030000}"/>
    <cellStyle name="20 % - Markeringsfarve5 3 2 4 3" xfId="10360" xr:uid="{00000000-0005-0000-0000-000001030000}"/>
    <cellStyle name="20 % - Markeringsfarve5 3 2 5" xfId="10361" xr:uid="{00000000-0005-0000-0000-000002030000}"/>
    <cellStyle name="20 % - Markeringsfarve5 3 2 5 2" xfId="10362" xr:uid="{00000000-0005-0000-0000-000003030000}"/>
    <cellStyle name="20 % - Markeringsfarve5 3 2 5 3" xfId="10363" xr:uid="{00000000-0005-0000-0000-000004030000}"/>
    <cellStyle name="20 % - Markeringsfarve5 3 2 6" xfId="10364" xr:uid="{00000000-0005-0000-0000-000005030000}"/>
    <cellStyle name="20 % - Markeringsfarve5 3 2 6 2" xfId="10365" xr:uid="{00000000-0005-0000-0000-000006030000}"/>
    <cellStyle name="20 % - Markeringsfarve5 3 2 6 3" xfId="10366" xr:uid="{00000000-0005-0000-0000-000007030000}"/>
    <cellStyle name="20 % - Markeringsfarve5 3 2 7" xfId="10367" xr:uid="{00000000-0005-0000-0000-000008030000}"/>
    <cellStyle name="20 % - Markeringsfarve5 3 2 7 2" xfId="10368" xr:uid="{00000000-0005-0000-0000-000009030000}"/>
    <cellStyle name="20 % - Markeringsfarve5 3 2 8" xfId="10369" xr:uid="{00000000-0005-0000-0000-00000A030000}"/>
    <cellStyle name="20 % - Markeringsfarve5 3 3" xfId="10370" xr:uid="{00000000-0005-0000-0000-00000B030000}"/>
    <cellStyle name="20 % - Markeringsfarve5 3 3 2" xfId="10371" xr:uid="{00000000-0005-0000-0000-00000C030000}"/>
    <cellStyle name="20 % - Markeringsfarve5 3 3 2 2" xfId="10372" xr:uid="{00000000-0005-0000-0000-00000D030000}"/>
    <cellStyle name="20 % - Markeringsfarve5 3 3 2 3" xfId="10373" xr:uid="{00000000-0005-0000-0000-00000E030000}"/>
    <cellStyle name="20 % - Markeringsfarve5 3 3 3" xfId="10374" xr:uid="{00000000-0005-0000-0000-00000F030000}"/>
    <cellStyle name="20 % - Markeringsfarve5 3 3 3 2" xfId="10375" xr:uid="{00000000-0005-0000-0000-000010030000}"/>
    <cellStyle name="20 % - Markeringsfarve5 3 3 3 3" xfId="10376" xr:uid="{00000000-0005-0000-0000-000011030000}"/>
    <cellStyle name="20 % - Markeringsfarve5 3 3 4" xfId="10377" xr:uid="{00000000-0005-0000-0000-000012030000}"/>
    <cellStyle name="20 % - Markeringsfarve5 3 3 4 2" xfId="10378" xr:uid="{00000000-0005-0000-0000-000013030000}"/>
    <cellStyle name="20 % - Markeringsfarve5 3 3 4 3" xfId="10379" xr:uid="{00000000-0005-0000-0000-000014030000}"/>
    <cellStyle name="20 % - Markeringsfarve5 3 3 5" xfId="10380" xr:uid="{00000000-0005-0000-0000-000015030000}"/>
    <cellStyle name="20 % - Markeringsfarve5 3 3 5 2" xfId="10381" xr:uid="{00000000-0005-0000-0000-000016030000}"/>
    <cellStyle name="20 % - Markeringsfarve5 3 3 5 3" xfId="10382" xr:uid="{00000000-0005-0000-0000-000017030000}"/>
    <cellStyle name="20 % - Markeringsfarve5 3 3 6" xfId="10383" xr:uid="{00000000-0005-0000-0000-000018030000}"/>
    <cellStyle name="20 % - Markeringsfarve5 3 3 6 2" xfId="10384" xr:uid="{00000000-0005-0000-0000-000019030000}"/>
    <cellStyle name="20 % - Markeringsfarve5 3 3 6 3" xfId="10385" xr:uid="{00000000-0005-0000-0000-00001A030000}"/>
    <cellStyle name="20 % - Markeringsfarve5 3 3 7" xfId="10386" xr:uid="{00000000-0005-0000-0000-00001B030000}"/>
    <cellStyle name="20 % - Markeringsfarve5 3 3 7 2" xfId="10387" xr:uid="{00000000-0005-0000-0000-00001C030000}"/>
    <cellStyle name="20 % - Markeringsfarve5 3 3 8" xfId="10388" xr:uid="{00000000-0005-0000-0000-00001D030000}"/>
    <cellStyle name="20 % - Markeringsfarve5 3 4" xfId="10389" xr:uid="{00000000-0005-0000-0000-00001E030000}"/>
    <cellStyle name="20 % - Markeringsfarve5 3 4 2" xfId="10390" xr:uid="{00000000-0005-0000-0000-00001F030000}"/>
    <cellStyle name="20 % - Markeringsfarve5 3 4 3" xfId="10391" xr:uid="{00000000-0005-0000-0000-000020030000}"/>
    <cellStyle name="20 % - Markeringsfarve5 3 5" xfId="10392" xr:uid="{00000000-0005-0000-0000-000021030000}"/>
    <cellStyle name="20 % - Markeringsfarve5 3 5 2" xfId="10393" xr:uid="{00000000-0005-0000-0000-000022030000}"/>
    <cellStyle name="20 % - Markeringsfarve5 3 5 3" xfId="10394" xr:uid="{00000000-0005-0000-0000-000023030000}"/>
    <cellStyle name="20 % - Markeringsfarve5 3 6" xfId="10395" xr:uid="{00000000-0005-0000-0000-000024030000}"/>
    <cellStyle name="20 % - Markeringsfarve5 3 6 2" xfId="10396" xr:uid="{00000000-0005-0000-0000-000025030000}"/>
    <cellStyle name="20 % - Markeringsfarve5 3 6 3" xfId="10397" xr:uid="{00000000-0005-0000-0000-000026030000}"/>
    <cellStyle name="20 % - Markeringsfarve5 3 7" xfId="10398" xr:uid="{00000000-0005-0000-0000-000027030000}"/>
    <cellStyle name="20 % - Markeringsfarve5 3 7 2" xfId="10399" xr:uid="{00000000-0005-0000-0000-000028030000}"/>
    <cellStyle name="20 % - Markeringsfarve5 3 7 3" xfId="10400" xr:uid="{00000000-0005-0000-0000-000029030000}"/>
    <cellStyle name="20 % - Markeringsfarve5 3 8" xfId="10401" xr:uid="{00000000-0005-0000-0000-00002A030000}"/>
    <cellStyle name="20 % - Markeringsfarve5 3 8 2" xfId="10402" xr:uid="{00000000-0005-0000-0000-00002B030000}"/>
    <cellStyle name="20 % - Markeringsfarve5 3 8 3" xfId="10403" xr:uid="{00000000-0005-0000-0000-00002C030000}"/>
    <cellStyle name="20 % - Markeringsfarve5 3 9" xfId="10404" xr:uid="{00000000-0005-0000-0000-00002D030000}"/>
    <cellStyle name="20 % - Markeringsfarve5 3 9 2" xfId="10405" xr:uid="{00000000-0005-0000-0000-00002E030000}"/>
    <cellStyle name="20 % - Markeringsfarve5 4" xfId="801" xr:uid="{00000000-0005-0000-0000-00002F030000}"/>
    <cellStyle name="20 % - Markeringsfarve5 4 2" xfId="802" xr:uid="{00000000-0005-0000-0000-000030030000}"/>
    <cellStyle name="20 % - Markeringsfarve5 4 2 2" xfId="10406" xr:uid="{00000000-0005-0000-0000-000031030000}"/>
    <cellStyle name="20 % - Markeringsfarve5 4 2 3" xfId="10407" xr:uid="{00000000-0005-0000-0000-000032030000}"/>
    <cellStyle name="20 % - Markeringsfarve5 4 3" xfId="10408" xr:uid="{00000000-0005-0000-0000-000033030000}"/>
    <cellStyle name="20 % - Markeringsfarve5 4 3 2" xfId="10409" xr:uid="{00000000-0005-0000-0000-000034030000}"/>
    <cellStyle name="20 % - Markeringsfarve5 4 3 3" xfId="10410" xr:uid="{00000000-0005-0000-0000-000035030000}"/>
    <cellStyle name="20 % - Markeringsfarve5 4 4" xfId="10411" xr:uid="{00000000-0005-0000-0000-000036030000}"/>
    <cellStyle name="20 % - Markeringsfarve5 4 4 2" xfId="10412" xr:uid="{00000000-0005-0000-0000-000037030000}"/>
    <cellStyle name="20 % - Markeringsfarve5 4 4 3" xfId="10413" xr:uid="{00000000-0005-0000-0000-000038030000}"/>
    <cellStyle name="20 % - Markeringsfarve5 4 5" xfId="10414" xr:uid="{00000000-0005-0000-0000-000039030000}"/>
    <cellStyle name="20 % - Markeringsfarve5 4 5 2" xfId="10415" xr:uid="{00000000-0005-0000-0000-00003A030000}"/>
    <cellStyle name="20 % - Markeringsfarve5 4 5 3" xfId="10416" xr:uid="{00000000-0005-0000-0000-00003B030000}"/>
    <cellStyle name="20 % - Markeringsfarve5 4 6" xfId="10417" xr:uid="{00000000-0005-0000-0000-00003C030000}"/>
    <cellStyle name="20 % - Markeringsfarve5 4 6 2" xfId="10418" xr:uid="{00000000-0005-0000-0000-00003D030000}"/>
    <cellStyle name="20 % - Markeringsfarve5 4 6 3" xfId="10419" xr:uid="{00000000-0005-0000-0000-00003E030000}"/>
    <cellStyle name="20 % - Markeringsfarve5 4 7" xfId="10420" xr:uid="{00000000-0005-0000-0000-00003F030000}"/>
    <cellStyle name="20 % - Markeringsfarve5 4 7 2" xfId="10421" xr:uid="{00000000-0005-0000-0000-000040030000}"/>
    <cellStyle name="20 % - Markeringsfarve5 4 8" xfId="10422" xr:uid="{00000000-0005-0000-0000-000041030000}"/>
    <cellStyle name="20 % - Markeringsfarve5 5" xfId="803" xr:uid="{00000000-0005-0000-0000-000042030000}"/>
    <cellStyle name="20 % - Markeringsfarve5 5 2" xfId="804" xr:uid="{00000000-0005-0000-0000-000043030000}"/>
    <cellStyle name="20 % - Markeringsfarve5 5 2 2" xfId="10423" xr:uid="{00000000-0005-0000-0000-000044030000}"/>
    <cellStyle name="20 % - Markeringsfarve5 5 2 3" xfId="10424" xr:uid="{00000000-0005-0000-0000-000045030000}"/>
    <cellStyle name="20 % - Markeringsfarve5 5 3" xfId="10425" xr:uid="{00000000-0005-0000-0000-000046030000}"/>
    <cellStyle name="20 % - Markeringsfarve5 5 3 2" xfId="10426" xr:uid="{00000000-0005-0000-0000-000047030000}"/>
    <cellStyle name="20 % - Markeringsfarve5 5 3 3" xfId="10427" xr:uid="{00000000-0005-0000-0000-000048030000}"/>
    <cellStyle name="20 % - Markeringsfarve5 5 4" xfId="10428" xr:uid="{00000000-0005-0000-0000-000049030000}"/>
    <cellStyle name="20 % - Markeringsfarve5 5 4 2" xfId="10429" xr:uid="{00000000-0005-0000-0000-00004A030000}"/>
    <cellStyle name="20 % - Markeringsfarve5 5 4 3" xfId="10430" xr:uid="{00000000-0005-0000-0000-00004B030000}"/>
    <cellStyle name="20 % - Markeringsfarve5 5 5" xfId="10431" xr:uid="{00000000-0005-0000-0000-00004C030000}"/>
    <cellStyle name="20 % - Markeringsfarve5 5 5 2" xfId="10432" xr:uid="{00000000-0005-0000-0000-00004D030000}"/>
    <cellStyle name="20 % - Markeringsfarve5 5 5 3" xfId="10433" xr:uid="{00000000-0005-0000-0000-00004E030000}"/>
    <cellStyle name="20 % - Markeringsfarve5 5 6" xfId="10434" xr:uid="{00000000-0005-0000-0000-00004F030000}"/>
    <cellStyle name="20 % - Markeringsfarve5 5 6 2" xfId="10435" xr:uid="{00000000-0005-0000-0000-000050030000}"/>
    <cellStyle name="20 % - Markeringsfarve5 5 6 3" xfId="10436" xr:uid="{00000000-0005-0000-0000-000051030000}"/>
    <cellStyle name="20 % - Markeringsfarve5 5 7" xfId="10437" xr:uid="{00000000-0005-0000-0000-000052030000}"/>
    <cellStyle name="20 % - Markeringsfarve5 5 7 2" xfId="10438" xr:uid="{00000000-0005-0000-0000-000053030000}"/>
    <cellStyle name="20 % - Markeringsfarve5 5 8" xfId="10439" xr:uid="{00000000-0005-0000-0000-000054030000}"/>
    <cellStyle name="20 % - Markeringsfarve5 6" xfId="805" xr:uid="{00000000-0005-0000-0000-000055030000}"/>
    <cellStyle name="20 % - Markeringsfarve5 6 2" xfId="806" xr:uid="{00000000-0005-0000-0000-000056030000}"/>
    <cellStyle name="20 % - Markeringsfarve5 6 3" xfId="10440" xr:uid="{00000000-0005-0000-0000-000057030000}"/>
    <cellStyle name="20 % - Markeringsfarve5 7" xfId="807" xr:uid="{00000000-0005-0000-0000-000058030000}"/>
    <cellStyle name="20 % - Markeringsfarve5 7 2" xfId="10441" xr:uid="{00000000-0005-0000-0000-000059030000}"/>
    <cellStyle name="20 % - Markeringsfarve5 7 3" xfId="10442" xr:uid="{00000000-0005-0000-0000-00005A030000}"/>
    <cellStyle name="20 % - Markeringsfarve5 8" xfId="10443" xr:uid="{00000000-0005-0000-0000-00005B030000}"/>
    <cellStyle name="20 % - Markeringsfarve5 8 2" xfId="10444" xr:uid="{00000000-0005-0000-0000-00005C030000}"/>
    <cellStyle name="20 % - Markeringsfarve5 8 3" xfId="10445" xr:uid="{00000000-0005-0000-0000-00005D030000}"/>
    <cellStyle name="20 % - Markeringsfarve5 9" xfId="10446" xr:uid="{00000000-0005-0000-0000-00005E030000}"/>
    <cellStyle name="20 % - Markeringsfarve5 9 2" xfId="10447" xr:uid="{00000000-0005-0000-0000-00005F030000}"/>
    <cellStyle name="20 % - Markeringsfarve5 9 3" xfId="10448" xr:uid="{00000000-0005-0000-0000-000060030000}"/>
    <cellStyle name="20 % - Markeringsfarve6" xfId="808" xr:uid="{00000000-0005-0000-0000-000061030000}"/>
    <cellStyle name="20 % - Markeringsfarve6 10" xfId="10449" xr:uid="{00000000-0005-0000-0000-000062030000}"/>
    <cellStyle name="20 % - Markeringsfarve6 10 2" xfId="10450" xr:uid="{00000000-0005-0000-0000-000063030000}"/>
    <cellStyle name="20 % - Markeringsfarve6 10 3" xfId="10451" xr:uid="{00000000-0005-0000-0000-000064030000}"/>
    <cellStyle name="20 % - Markeringsfarve6 11" xfId="10452" xr:uid="{00000000-0005-0000-0000-000065030000}"/>
    <cellStyle name="20 % - Markeringsfarve6 11 2" xfId="10453" xr:uid="{00000000-0005-0000-0000-000066030000}"/>
    <cellStyle name="20 % - Markeringsfarve6 12" xfId="10454" xr:uid="{00000000-0005-0000-0000-000067030000}"/>
    <cellStyle name="20 % - Markeringsfarve6 2" xfId="809" xr:uid="{00000000-0005-0000-0000-000068030000}"/>
    <cellStyle name="20 % - Markeringsfarve6 2 10" xfId="10455" xr:uid="{00000000-0005-0000-0000-000069030000}"/>
    <cellStyle name="20 % - Markeringsfarve6 2 2" xfId="810" xr:uid="{00000000-0005-0000-0000-00006A030000}"/>
    <cellStyle name="20 % - Markeringsfarve6 2 2 2" xfId="811" xr:uid="{00000000-0005-0000-0000-00006B030000}"/>
    <cellStyle name="20 % - Markeringsfarve6 2 2 2 2" xfId="10456" xr:uid="{00000000-0005-0000-0000-00006C030000}"/>
    <cellStyle name="20 % - Markeringsfarve6 2 2 2 3" xfId="10457" xr:uid="{00000000-0005-0000-0000-00006D030000}"/>
    <cellStyle name="20 % - Markeringsfarve6 2 2 3" xfId="10458" xr:uid="{00000000-0005-0000-0000-00006E030000}"/>
    <cellStyle name="20 % - Markeringsfarve6 2 2 3 2" xfId="10459" xr:uid="{00000000-0005-0000-0000-00006F030000}"/>
    <cellStyle name="20 % - Markeringsfarve6 2 2 3 3" xfId="10460" xr:uid="{00000000-0005-0000-0000-000070030000}"/>
    <cellStyle name="20 % - Markeringsfarve6 2 2 4" xfId="10461" xr:uid="{00000000-0005-0000-0000-000071030000}"/>
    <cellStyle name="20 % - Markeringsfarve6 2 2 4 2" xfId="10462" xr:uid="{00000000-0005-0000-0000-000072030000}"/>
    <cellStyle name="20 % - Markeringsfarve6 2 2 4 3" xfId="10463" xr:uid="{00000000-0005-0000-0000-000073030000}"/>
    <cellStyle name="20 % - Markeringsfarve6 2 2 5" xfId="10464" xr:uid="{00000000-0005-0000-0000-000074030000}"/>
    <cellStyle name="20 % - Markeringsfarve6 2 2 5 2" xfId="10465" xr:uid="{00000000-0005-0000-0000-000075030000}"/>
    <cellStyle name="20 % - Markeringsfarve6 2 2 5 3" xfId="10466" xr:uid="{00000000-0005-0000-0000-000076030000}"/>
    <cellStyle name="20 % - Markeringsfarve6 2 2 6" xfId="10467" xr:uid="{00000000-0005-0000-0000-000077030000}"/>
    <cellStyle name="20 % - Markeringsfarve6 2 2 6 2" xfId="10468" xr:uid="{00000000-0005-0000-0000-000078030000}"/>
    <cellStyle name="20 % - Markeringsfarve6 2 2 6 3" xfId="10469" xr:uid="{00000000-0005-0000-0000-000079030000}"/>
    <cellStyle name="20 % - Markeringsfarve6 2 2 7" xfId="10470" xr:uid="{00000000-0005-0000-0000-00007A030000}"/>
    <cellStyle name="20 % - Markeringsfarve6 2 2 7 2" xfId="10471" xr:uid="{00000000-0005-0000-0000-00007B030000}"/>
    <cellStyle name="20 % - Markeringsfarve6 2 2 8" xfId="10472" xr:uid="{00000000-0005-0000-0000-00007C030000}"/>
    <cellStyle name="20 % - Markeringsfarve6 2 3" xfId="812" xr:uid="{00000000-0005-0000-0000-00007D030000}"/>
    <cellStyle name="20 % - Markeringsfarve6 2 3 2" xfId="813" xr:uid="{00000000-0005-0000-0000-00007E030000}"/>
    <cellStyle name="20 % - Markeringsfarve6 2 3 2 2" xfId="10473" xr:uid="{00000000-0005-0000-0000-00007F030000}"/>
    <cellStyle name="20 % - Markeringsfarve6 2 3 2 3" xfId="10474" xr:uid="{00000000-0005-0000-0000-000080030000}"/>
    <cellStyle name="20 % - Markeringsfarve6 2 3 3" xfId="10475" xr:uid="{00000000-0005-0000-0000-000081030000}"/>
    <cellStyle name="20 % - Markeringsfarve6 2 3 3 2" xfId="10476" xr:uid="{00000000-0005-0000-0000-000082030000}"/>
    <cellStyle name="20 % - Markeringsfarve6 2 3 3 3" xfId="10477" xr:uid="{00000000-0005-0000-0000-000083030000}"/>
    <cellStyle name="20 % - Markeringsfarve6 2 3 4" xfId="10478" xr:uid="{00000000-0005-0000-0000-000084030000}"/>
    <cellStyle name="20 % - Markeringsfarve6 2 3 4 2" xfId="10479" xr:uid="{00000000-0005-0000-0000-000085030000}"/>
    <cellStyle name="20 % - Markeringsfarve6 2 3 4 3" xfId="10480" xr:uid="{00000000-0005-0000-0000-000086030000}"/>
    <cellStyle name="20 % - Markeringsfarve6 2 3 5" xfId="10481" xr:uid="{00000000-0005-0000-0000-000087030000}"/>
    <cellStyle name="20 % - Markeringsfarve6 2 3 5 2" xfId="10482" xr:uid="{00000000-0005-0000-0000-000088030000}"/>
    <cellStyle name="20 % - Markeringsfarve6 2 3 5 3" xfId="10483" xr:uid="{00000000-0005-0000-0000-000089030000}"/>
    <cellStyle name="20 % - Markeringsfarve6 2 3 6" xfId="10484" xr:uid="{00000000-0005-0000-0000-00008A030000}"/>
    <cellStyle name="20 % - Markeringsfarve6 2 3 6 2" xfId="10485" xr:uid="{00000000-0005-0000-0000-00008B030000}"/>
    <cellStyle name="20 % - Markeringsfarve6 2 3 6 3" xfId="10486" xr:uid="{00000000-0005-0000-0000-00008C030000}"/>
    <cellStyle name="20 % - Markeringsfarve6 2 3 7" xfId="10487" xr:uid="{00000000-0005-0000-0000-00008D030000}"/>
    <cellStyle name="20 % - Markeringsfarve6 2 3 7 2" xfId="10488" xr:uid="{00000000-0005-0000-0000-00008E030000}"/>
    <cellStyle name="20 % - Markeringsfarve6 2 3 8" xfId="10489" xr:uid="{00000000-0005-0000-0000-00008F030000}"/>
    <cellStyle name="20 % - Markeringsfarve6 2 4" xfId="814" xr:uid="{00000000-0005-0000-0000-000090030000}"/>
    <cellStyle name="20 % - Markeringsfarve6 2 4 2" xfId="10490" xr:uid="{00000000-0005-0000-0000-000091030000}"/>
    <cellStyle name="20 % - Markeringsfarve6 2 4 3" xfId="10491" xr:uid="{00000000-0005-0000-0000-000092030000}"/>
    <cellStyle name="20 % - Markeringsfarve6 2 5" xfId="10492" xr:uid="{00000000-0005-0000-0000-000093030000}"/>
    <cellStyle name="20 % - Markeringsfarve6 2 5 2" xfId="10493" xr:uid="{00000000-0005-0000-0000-000094030000}"/>
    <cellStyle name="20 % - Markeringsfarve6 2 5 3" xfId="10494" xr:uid="{00000000-0005-0000-0000-000095030000}"/>
    <cellStyle name="20 % - Markeringsfarve6 2 6" xfId="10495" xr:uid="{00000000-0005-0000-0000-000096030000}"/>
    <cellStyle name="20 % - Markeringsfarve6 2 6 2" xfId="10496" xr:uid="{00000000-0005-0000-0000-000097030000}"/>
    <cellStyle name="20 % - Markeringsfarve6 2 6 3" xfId="10497" xr:uid="{00000000-0005-0000-0000-000098030000}"/>
    <cellStyle name="20 % - Markeringsfarve6 2 7" xfId="10498" xr:uid="{00000000-0005-0000-0000-000099030000}"/>
    <cellStyle name="20 % - Markeringsfarve6 2 7 2" xfId="10499" xr:uid="{00000000-0005-0000-0000-00009A030000}"/>
    <cellStyle name="20 % - Markeringsfarve6 2 7 3" xfId="10500" xr:uid="{00000000-0005-0000-0000-00009B030000}"/>
    <cellStyle name="20 % - Markeringsfarve6 2 8" xfId="10501" xr:uid="{00000000-0005-0000-0000-00009C030000}"/>
    <cellStyle name="20 % - Markeringsfarve6 2 8 2" xfId="10502" xr:uid="{00000000-0005-0000-0000-00009D030000}"/>
    <cellStyle name="20 % - Markeringsfarve6 2 8 3" xfId="10503" xr:uid="{00000000-0005-0000-0000-00009E030000}"/>
    <cellStyle name="20 % - Markeringsfarve6 2 9" xfId="10504" xr:uid="{00000000-0005-0000-0000-00009F030000}"/>
    <cellStyle name="20 % - Markeringsfarve6 2 9 2" xfId="10505" xr:uid="{00000000-0005-0000-0000-0000A0030000}"/>
    <cellStyle name="20 % - Markeringsfarve6 3" xfId="815" xr:uid="{00000000-0005-0000-0000-0000A1030000}"/>
    <cellStyle name="20 % - Markeringsfarve6 3 10" xfId="10506" xr:uid="{00000000-0005-0000-0000-0000A2030000}"/>
    <cellStyle name="20 % - Markeringsfarve6 3 2" xfId="816" xr:uid="{00000000-0005-0000-0000-0000A3030000}"/>
    <cellStyle name="20 % - Markeringsfarve6 3 2 2" xfId="10507" xr:uid="{00000000-0005-0000-0000-0000A4030000}"/>
    <cellStyle name="20 % - Markeringsfarve6 3 2 2 2" xfId="10508" xr:uid="{00000000-0005-0000-0000-0000A5030000}"/>
    <cellStyle name="20 % - Markeringsfarve6 3 2 2 3" xfId="10509" xr:uid="{00000000-0005-0000-0000-0000A6030000}"/>
    <cellStyle name="20 % - Markeringsfarve6 3 2 3" xfId="10510" xr:uid="{00000000-0005-0000-0000-0000A7030000}"/>
    <cellStyle name="20 % - Markeringsfarve6 3 2 3 2" xfId="10511" xr:uid="{00000000-0005-0000-0000-0000A8030000}"/>
    <cellStyle name="20 % - Markeringsfarve6 3 2 3 3" xfId="10512" xr:uid="{00000000-0005-0000-0000-0000A9030000}"/>
    <cellStyle name="20 % - Markeringsfarve6 3 2 4" xfId="10513" xr:uid="{00000000-0005-0000-0000-0000AA030000}"/>
    <cellStyle name="20 % - Markeringsfarve6 3 2 4 2" xfId="10514" xr:uid="{00000000-0005-0000-0000-0000AB030000}"/>
    <cellStyle name="20 % - Markeringsfarve6 3 2 4 3" xfId="10515" xr:uid="{00000000-0005-0000-0000-0000AC030000}"/>
    <cellStyle name="20 % - Markeringsfarve6 3 2 5" xfId="10516" xr:uid="{00000000-0005-0000-0000-0000AD030000}"/>
    <cellStyle name="20 % - Markeringsfarve6 3 2 5 2" xfId="10517" xr:uid="{00000000-0005-0000-0000-0000AE030000}"/>
    <cellStyle name="20 % - Markeringsfarve6 3 2 5 3" xfId="10518" xr:uid="{00000000-0005-0000-0000-0000AF030000}"/>
    <cellStyle name="20 % - Markeringsfarve6 3 2 6" xfId="10519" xr:uid="{00000000-0005-0000-0000-0000B0030000}"/>
    <cellStyle name="20 % - Markeringsfarve6 3 2 6 2" xfId="10520" xr:uid="{00000000-0005-0000-0000-0000B1030000}"/>
    <cellStyle name="20 % - Markeringsfarve6 3 2 6 3" xfId="10521" xr:uid="{00000000-0005-0000-0000-0000B2030000}"/>
    <cellStyle name="20 % - Markeringsfarve6 3 2 7" xfId="10522" xr:uid="{00000000-0005-0000-0000-0000B3030000}"/>
    <cellStyle name="20 % - Markeringsfarve6 3 2 7 2" xfId="10523" xr:uid="{00000000-0005-0000-0000-0000B4030000}"/>
    <cellStyle name="20 % - Markeringsfarve6 3 2 8" xfId="10524" xr:uid="{00000000-0005-0000-0000-0000B5030000}"/>
    <cellStyle name="20 % - Markeringsfarve6 3 3" xfId="10525" xr:uid="{00000000-0005-0000-0000-0000B6030000}"/>
    <cellStyle name="20 % - Markeringsfarve6 3 3 2" xfId="10526" xr:uid="{00000000-0005-0000-0000-0000B7030000}"/>
    <cellStyle name="20 % - Markeringsfarve6 3 3 2 2" xfId="10527" xr:uid="{00000000-0005-0000-0000-0000B8030000}"/>
    <cellStyle name="20 % - Markeringsfarve6 3 3 2 3" xfId="10528" xr:uid="{00000000-0005-0000-0000-0000B9030000}"/>
    <cellStyle name="20 % - Markeringsfarve6 3 3 3" xfId="10529" xr:uid="{00000000-0005-0000-0000-0000BA030000}"/>
    <cellStyle name="20 % - Markeringsfarve6 3 3 3 2" xfId="10530" xr:uid="{00000000-0005-0000-0000-0000BB030000}"/>
    <cellStyle name="20 % - Markeringsfarve6 3 3 3 3" xfId="10531" xr:uid="{00000000-0005-0000-0000-0000BC030000}"/>
    <cellStyle name="20 % - Markeringsfarve6 3 3 4" xfId="10532" xr:uid="{00000000-0005-0000-0000-0000BD030000}"/>
    <cellStyle name="20 % - Markeringsfarve6 3 3 4 2" xfId="10533" xr:uid="{00000000-0005-0000-0000-0000BE030000}"/>
    <cellStyle name="20 % - Markeringsfarve6 3 3 4 3" xfId="10534" xr:uid="{00000000-0005-0000-0000-0000BF030000}"/>
    <cellStyle name="20 % - Markeringsfarve6 3 3 5" xfId="10535" xr:uid="{00000000-0005-0000-0000-0000C0030000}"/>
    <cellStyle name="20 % - Markeringsfarve6 3 3 5 2" xfId="10536" xr:uid="{00000000-0005-0000-0000-0000C1030000}"/>
    <cellStyle name="20 % - Markeringsfarve6 3 3 5 3" xfId="10537" xr:uid="{00000000-0005-0000-0000-0000C2030000}"/>
    <cellStyle name="20 % - Markeringsfarve6 3 3 6" xfId="10538" xr:uid="{00000000-0005-0000-0000-0000C3030000}"/>
    <cellStyle name="20 % - Markeringsfarve6 3 3 6 2" xfId="10539" xr:uid="{00000000-0005-0000-0000-0000C4030000}"/>
    <cellStyle name="20 % - Markeringsfarve6 3 3 6 3" xfId="10540" xr:uid="{00000000-0005-0000-0000-0000C5030000}"/>
    <cellStyle name="20 % - Markeringsfarve6 3 3 7" xfId="10541" xr:uid="{00000000-0005-0000-0000-0000C6030000}"/>
    <cellStyle name="20 % - Markeringsfarve6 3 3 7 2" xfId="10542" xr:uid="{00000000-0005-0000-0000-0000C7030000}"/>
    <cellStyle name="20 % - Markeringsfarve6 3 3 8" xfId="10543" xr:uid="{00000000-0005-0000-0000-0000C8030000}"/>
    <cellStyle name="20 % - Markeringsfarve6 3 4" xfId="10544" xr:uid="{00000000-0005-0000-0000-0000C9030000}"/>
    <cellStyle name="20 % - Markeringsfarve6 3 4 2" xfId="10545" xr:uid="{00000000-0005-0000-0000-0000CA030000}"/>
    <cellStyle name="20 % - Markeringsfarve6 3 4 3" xfId="10546" xr:uid="{00000000-0005-0000-0000-0000CB030000}"/>
    <cellStyle name="20 % - Markeringsfarve6 3 5" xfId="10547" xr:uid="{00000000-0005-0000-0000-0000CC030000}"/>
    <cellStyle name="20 % - Markeringsfarve6 3 5 2" xfId="10548" xr:uid="{00000000-0005-0000-0000-0000CD030000}"/>
    <cellStyle name="20 % - Markeringsfarve6 3 5 3" xfId="10549" xr:uid="{00000000-0005-0000-0000-0000CE030000}"/>
    <cellStyle name="20 % - Markeringsfarve6 3 6" xfId="10550" xr:uid="{00000000-0005-0000-0000-0000CF030000}"/>
    <cellStyle name="20 % - Markeringsfarve6 3 6 2" xfId="10551" xr:uid="{00000000-0005-0000-0000-0000D0030000}"/>
    <cellStyle name="20 % - Markeringsfarve6 3 6 3" xfId="10552" xr:uid="{00000000-0005-0000-0000-0000D1030000}"/>
    <cellStyle name="20 % - Markeringsfarve6 3 7" xfId="10553" xr:uid="{00000000-0005-0000-0000-0000D2030000}"/>
    <cellStyle name="20 % - Markeringsfarve6 3 7 2" xfId="10554" xr:uid="{00000000-0005-0000-0000-0000D3030000}"/>
    <cellStyle name="20 % - Markeringsfarve6 3 7 3" xfId="10555" xr:uid="{00000000-0005-0000-0000-0000D4030000}"/>
    <cellStyle name="20 % - Markeringsfarve6 3 8" xfId="10556" xr:uid="{00000000-0005-0000-0000-0000D5030000}"/>
    <cellStyle name="20 % - Markeringsfarve6 3 8 2" xfId="10557" xr:uid="{00000000-0005-0000-0000-0000D6030000}"/>
    <cellStyle name="20 % - Markeringsfarve6 3 8 3" xfId="10558" xr:uid="{00000000-0005-0000-0000-0000D7030000}"/>
    <cellStyle name="20 % - Markeringsfarve6 3 9" xfId="10559" xr:uid="{00000000-0005-0000-0000-0000D8030000}"/>
    <cellStyle name="20 % - Markeringsfarve6 3 9 2" xfId="10560" xr:uid="{00000000-0005-0000-0000-0000D9030000}"/>
    <cellStyle name="20 % - Markeringsfarve6 4" xfId="817" xr:uid="{00000000-0005-0000-0000-0000DA030000}"/>
    <cellStyle name="20 % - Markeringsfarve6 4 2" xfId="818" xr:uid="{00000000-0005-0000-0000-0000DB030000}"/>
    <cellStyle name="20 % - Markeringsfarve6 4 2 2" xfId="10561" xr:uid="{00000000-0005-0000-0000-0000DC030000}"/>
    <cellStyle name="20 % - Markeringsfarve6 4 2 3" xfId="10562" xr:uid="{00000000-0005-0000-0000-0000DD030000}"/>
    <cellStyle name="20 % - Markeringsfarve6 4 3" xfId="10563" xr:uid="{00000000-0005-0000-0000-0000DE030000}"/>
    <cellStyle name="20 % - Markeringsfarve6 4 3 2" xfId="10564" xr:uid="{00000000-0005-0000-0000-0000DF030000}"/>
    <cellStyle name="20 % - Markeringsfarve6 4 3 3" xfId="10565" xr:uid="{00000000-0005-0000-0000-0000E0030000}"/>
    <cellStyle name="20 % - Markeringsfarve6 4 4" xfId="10566" xr:uid="{00000000-0005-0000-0000-0000E1030000}"/>
    <cellStyle name="20 % - Markeringsfarve6 4 4 2" xfId="10567" xr:uid="{00000000-0005-0000-0000-0000E2030000}"/>
    <cellStyle name="20 % - Markeringsfarve6 4 4 3" xfId="10568" xr:uid="{00000000-0005-0000-0000-0000E3030000}"/>
    <cellStyle name="20 % - Markeringsfarve6 4 5" xfId="10569" xr:uid="{00000000-0005-0000-0000-0000E4030000}"/>
    <cellStyle name="20 % - Markeringsfarve6 4 5 2" xfId="10570" xr:uid="{00000000-0005-0000-0000-0000E5030000}"/>
    <cellStyle name="20 % - Markeringsfarve6 4 5 3" xfId="10571" xr:uid="{00000000-0005-0000-0000-0000E6030000}"/>
    <cellStyle name="20 % - Markeringsfarve6 4 6" xfId="10572" xr:uid="{00000000-0005-0000-0000-0000E7030000}"/>
    <cellStyle name="20 % - Markeringsfarve6 4 6 2" xfId="10573" xr:uid="{00000000-0005-0000-0000-0000E8030000}"/>
    <cellStyle name="20 % - Markeringsfarve6 4 6 3" xfId="10574" xr:uid="{00000000-0005-0000-0000-0000E9030000}"/>
    <cellStyle name="20 % - Markeringsfarve6 4 7" xfId="10575" xr:uid="{00000000-0005-0000-0000-0000EA030000}"/>
    <cellStyle name="20 % - Markeringsfarve6 4 7 2" xfId="10576" xr:uid="{00000000-0005-0000-0000-0000EB030000}"/>
    <cellStyle name="20 % - Markeringsfarve6 4 8" xfId="10577" xr:uid="{00000000-0005-0000-0000-0000EC030000}"/>
    <cellStyle name="20 % - Markeringsfarve6 5" xfId="819" xr:uid="{00000000-0005-0000-0000-0000ED030000}"/>
    <cellStyle name="20 % - Markeringsfarve6 5 2" xfId="820" xr:uid="{00000000-0005-0000-0000-0000EE030000}"/>
    <cellStyle name="20 % - Markeringsfarve6 5 2 2" xfId="10578" xr:uid="{00000000-0005-0000-0000-0000EF030000}"/>
    <cellStyle name="20 % - Markeringsfarve6 5 2 3" xfId="10579" xr:uid="{00000000-0005-0000-0000-0000F0030000}"/>
    <cellStyle name="20 % - Markeringsfarve6 5 3" xfId="10580" xr:uid="{00000000-0005-0000-0000-0000F1030000}"/>
    <cellStyle name="20 % - Markeringsfarve6 5 3 2" xfId="10581" xr:uid="{00000000-0005-0000-0000-0000F2030000}"/>
    <cellStyle name="20 % - Markeringsfarve6 5 3 3" xfId="10582" xr:uid="{00000000-0005-0000-0000-0000F3030000}"/>
    <cellStyle name="20 % - Markeringsfarve6 5 4" xfId="10583" xr:uid="{00000000-0005-0000-0000-0000F4030000}"/>
    <cellStyle name="20 % - Markeringsfarve6 5 4 2" xfId="10584" xr:uid="{00000000-0005-0000-0000-0000F5030000}"/>
    <cellStyle name="20 % - Markeringsfarve6 5 4 3" xfId="10585" xr:uid="{00000000-0005-0000-0000-0000F6030000}"/>
    <cellStyle name="20 % - Markeringsfarve6 5 5" xfId="10586" xr:uid="{00000000-0005-0000-0000-0000F7030000}"/>
    <cellStyle name="20 % - Markeringsfarve6 5 5 2" xfId="10587" xr:uid="{00000000-0005-0000-0000-0000F8030000}"/>
    <cellStyle name="20 % - Markeringsfarve6 5 5 3" xfId="10588" xr:uid="{00000000-0005-0000-0000-0000F9030000}"/>
    <cellStyle name="20 % - Markeringsfarve6 5 6" xfId="10589" xr:uid="{00000000-0005-0000-0000-0000FA030000}"/>
    <cellStyle name="20 % - Markeringsfarve6 5 6 2" xfId="10590" xr:uid="{00000000-0005-0000-0000-0000FB030000}"/>
    <cellStyle name="20 % - Markeringsfarve6 5 6 3" xfId="10591" xr:uid="{00000000-0005-0000-0000-0000FC030000}"/>
    <cellStyle name="20 % - Markeringsfarve6 5 7" xfId="10592" xr:uid="{00000000-0005-0000-0000-0000FD030000}"/>
    <cellStyle name="20 % - Markeringsfarve6 5 7 2" xfId="10593" xr:uid="{00000000-0005-0000-0000-0000FE030000}"/>
    <cellStyle name="20 % - Markeringsfarve6 5 8" xfId="10594" xr:uid="{00000000-0005-0000-0000-0000FF030000}"/>
    <cellStyle name="20 % - Markeringsfarve6 6" xfId="821" xr:uid="{00000000-0005-0000-0000-000000040000}"/>
    <cellStyle name="20 % - Markeringsfarve6 6 2" xfId="822" xr:uid="{00000000-0005-0000-0000-000001040000}"/>
    <cellStyle name="20 % - Markeringsfarve6 6 3" xfId="10595" xr:uid="{00000000-0005-0000-0000-000002040000}"/>
    <cellStyle name="20 % - Markeringsfarve6 7" xfId="823" xr:uid="{00000000-0005-0000-0000-000003040000}"/>
    <cellStyle name="20 % - Markeringsfarve6 7 2" xfId="10596" xr:uid="{00000000-0005-0000-0000-000004040000}"/>
    <cellStyle name="20 % - Markeringsfarve6 7 3" xfId="10597" xr:uid="{00000000-0005-0000-0000-000005040000}"/>
    <cellStyle name="20 % - Markeringsfarve6 8" xfId="10598" xr:uid="{00000000-0005-0000-0000-000006040000}"/>
    <cellStyle name="20 % - Markeringsfarve6 8 2" xfId="10599" xr:uid="{00000000-0005-0000-0000-000007040000}"/>
    <cellStyle name="20 % - Markeringsfarve6 8 3" xfId="10600" xr:uid="{00000000-0005-0000-0000-000008040000}"/>
    <cellStyle name="20 % - Markeringsfarve6 9" xfId="10601" xr:uid="{00000000-0005-0000-0000-000009040000}"/>
    <cellStyle name="20 % - Markeringsfarve6 9 2" xfId="10602" xr:uid="{00000000-0005-0000-0000-00000A040000}"/>
    <cellStyle name="20 % - Markeringsfarve6 9 3" xfId="10603"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50" xr:uid="{00000000-0005-0000-0000-00001E040000}"/>
    <cellStyle name="40 % - Markeringsfarve1" xfId="836" xr:uid="{00000000-0005-0000-0000-00001F040000}"/>
    <cellStyle name="40 % - Markeringsfarve1 10" xfId="10604" xr:uid="{00000000-0005-0000-0000-000020040000}"/>
    <cellStyle name="40 % - Markeringsfarve1 10 2" xfId="10605" xr:uid="{00000000-0005-0000-0000-000021040000}"/>
    <cellStyle name="40 % - Markeringsfarve1 10 3" xfId="10606" xr:uid="{00000000-0005-0000-0000-000022040000}"/>
    <cellStyle name="40 % - Markeringsfarve1 11" xfId="10607" xr:uid="{00000000-0005-0000-0000-000023040000}"/>
    <cellStyle name="40 % - Markeringsfarve1 11 2" xfId="10608" xr:uid="{00000000-0005-0000-0000-000024040000}"/>
    <cellStyle name="40 % - Markeringsfarve1 12" xfId="10609" xr:uid="{00000000-0005-0000-0000-000025040000}"/>
    <cellStyle name="40 % - Markeringsfarve1 2" xfId="837" xr:uid="{00000000-0005-0000-0000-000026040000}"/>
    <cellStyle name="40 % - Markeringsfarve1 2 10" xfId="10610" xr:uid="{00000000-0005-0000-0000-000027040000}"/>
    <cellStyle name="40 % - Markeringsfarve1 2 2" xfId="838" xr:uid="{00000000-0005-0000-0000-000028040000}"/>
    <cellStyle name="40 % - Markeringsfarve1 2 2 2" xfId="839" xr:uid="{00000000-0005-0000-0000-000029040000}"/>
    <cellStyle name="40 % - Markeringsfarve1 2 2 2 2" xfId="10611" xr:uid="{00000000-0005-0000-0000-00002A040000}"/>
    <cellStyle name="40 % - Markeringsfarve1 2 2 2 3" xfId="10612" xr:uid="{00000000-0005-0000-0000-00002B040000}"/>
    <cellStyle name="40 % - Markeringsfarve1 2 2 3" xfId="10613" xr:uid="{00000000-0005-0000-0000-00002C040000}"/>
    <cellStyle name="40 % - Markeringsfarve1 2 2 3 2" xfId="10614" xr:uid="{00000000-0005-0000-0000-00002D040000}"/>
    <cellStyle name="40 % - Markeringsfarve1 2 2 3 3" xfId="10615" xr:uid="{00000000-0005-0000-0000-00002E040000}"/>
    <cellStyle name="40 % - Markeringsfarve1 2 2 4" xfId="10616" xr:uid="{00000000-0005-0000-0000-00002F040000}"/>
    <cellStyle name="40 % - Markeringsfarve1 2 2 4 2" xfId="10617" xr:uid="{00000000-0005-0000-0000-000030040000}"/>
    <cellStyle name="40 % - Markeringsfarve1 2 2 4 3" xfId="10618" xr:uid="{00000000-0005-0000-0000-000031040000}"/>
    <cellStyle name="40 % - Markeringsfarve1 2 2 5" xfId="10619" xr:uid="{00000000-0005-0000-0000-000032040000}"/>
    <cellStyle name="40 % - Markeringsfarve1 2 2 5 2" xfId="10620" xr:uid="{00000000-0005-0000-0000-000033040000}"/>
    <cellStyle name="40 % - Markeringsfarve1 2 2 5 3" xfId="10621" xr:uid="{00000000-0005-0000-0000-000034040000}"/>
    <cellStyle name="40 % - Markeringsfarve1 2 2 6" xfId="10622" xr:uid="{00000000-0005-0000-0000-000035040000}"/>
    <cellStyle name="40 % - Markeringsfarve1 2 2 6 2" xfId="10623" xr:uid="{00000000-0005-0000-0000-000036040000}"/>
    <cellStyle name="40 % - Markeringsfarve1 2 2 6 3" xfId="10624" xr:uid="{00000000-0005-0000-0000-000037040000}"/>
    <cellStyle name="40 % - Markeringsfarve1 2 2 7" xfId="10625" xr:uid="{00000000-0005-0000-0000-000038040000}"/>
    <cellStyle name="40 % - Markeringsfarve1 2 2 7 2" xfId="10626" xr:uid="{00000000-0005-0000-0000-000039040000}"/>
    <cellStyle name="40 % - Markeringsfarve1 2 2 8" xfId="10627" xr:uid="{00000000-0005-0000-0000-00003A040000}"/>
    <cellStyle name="40 % - Markeringsfarve1 2 3" xfId="840" xr:uid="{00000000-0005-0000-0000-00003B040000}"/>
    <cellStyle name="40 % - Markeringsfarve1 2 3 2" xfId="841" xr:uid="{00000000-0005-0000-0000-00003C040000}"/>
    <cellStyle name="40 % - Markeringsfarve1 2 3 2 2" xfId="10628" xr:uid="{00000000-0005-0000-0000-00003D040000}"/>
    <cellStyle name="40 % - Markeringsfarve1 2 3 2 3" xfId="10629" xr:uid="{00000000-0005-0000-0000-00003E040000}"/>
    <cellStyle name="40 % - Markeringsfarve1 2 3 3" xfId="10630" xr:uid="{00000000-0005-0000-0000-00003F040000}"/>
    <cellStyle name="40 % - Markeringsfarve1 2 3 3 2" xfId="10631" xr:uid="{00000000-0005-0000-0000-000040040000}"/>
    <cellStyle name="40 % - Markeringsfarve1 2 3 3 3" xfId="10632" xr:uid="{00000000-0005-0000-0000-000041040000}"/>
    <cellStyle name="40 % - Markeringsfarve1 2 3 4" xfId="10633" xr:uid="{00000000-0005-0000-0000-000042040000}"/>
    <cellStyle name="40 % - Markeringsfarve1 2 3 4 2" xfId="10634" xr:uid="{00000000-0005-0000-0000-000043040000}"/>
    <cellStyle name="40 % - Markeringsfarve1 2 3 4 3" xfId="10635" xr:uid="{00000000-0005-0000-0000-000044040000}"/>
    <cellStyle name="40 % - Markeringsfarve1 2 3 5" xfId="10636" xr:uid="{00000000-0005-0000-0000-000045040000}"/>
    <cellStyle name="40 % - Markeringsfarve1 2 3 5 2" xfId="10637" xr:uid="{00000000-0005-0000-0000-000046040000}"/>
    <cellStyle name="40 % - Markeringsfarve1 2 3 5 3" xfId="10638" xr:uid="{00000000-0005-0000-0000-000047040000}"/>
    <cellStyle name="40 % - Markeringsfarve1 2 3 6" xfId="10639" xr:uid="{00000000-0005-0000-0000-000048040000}"/>
    <cellStyle name="40 % - Markeringsfarve1 2 3 6 2" xfId="10640" xr:uid="{00000000-0005-0000-0000-000049040000}"/>
    <cellStyle name="40 % - Markeringsfarve1 2 3 6 3" xfId="10641" xr:uid="{00000000-0005-0000-0000-00004A040000}"/>
    <cellStyle name="40 % - Markeringsfarve1 2 3 7" xfId="10642" xr:uid="{00000000-0005-0000-0000-00004B040000}"/>
    <cellStyle name="40 % - Markeringsfarve1 2 3 7 2" xfId="10643" xr:uid="{00000000-0005-0000-0000-00004C040000}"/>
    <cellStyle name="40 % - Markeringsfarve1 2 3 8" xfId="10644" xr:uid="{00000000-0005-0000-0000-00004D040000}"/>
    <cellStyle name="40 % - Markeringsfarve1 2 4" xfId="842" xr:uid="{00000000-0005-0000-0000-00004E040000}"/>
    <cellStyle name="40 % - Markeringsfarve1 2 4 2" xfId="10645" xr:uid="{00000000-0005-0000-0000-00004F040000}"/>
    <cellStyle name="40 % - Markeringsfarve1 2 4 3" xfId="10646" xr:uid="{00000000-0005-0000-0000-000050040000}"/>
    <cellStyle name="40 % - Markeringsfarve1 2 5" xfId="10647" xr:uid="{00000000-0005-0000-0000-000051040000}"/>
    <cellStyle name="40 % - Markeringsfarve1 2 5 2" xfId="10648" xr:uid="{00000000-0005-0000-0000-000052040000}"/>
    <cellStyle name="40 % - Markeringsfarve1 2 5 3" xfId="10649" xr:uid="{00000000-0005-0000-0000-000053040000}"/>
    <cellStyle name="40 % - Markeringsfarve1 2 6" xfId="10650" xr:uid="{00000000-0005-0000-0000-000054040000}"/>
    <cellStyle name="40 % - Markeringsfarve1 2 6 2" xfId="10651" xr:uid="{00000000-0005-0000-0000-000055040000}"/>
    <cellStyle name="40 % - Markeringsfarve1 2 6 3" xfId="10652" xr:uid="{00000000-0005-0000-0000-000056040000}"/>
    <cellStyle name="40 % - Markeringsfarve1 2 7" xfId="10653" xr:uid="{00000000-0005-0000-0000-000057040000}"/>
    <cellStyle name="40 % - Markeringsfarve1 2 7 2" xfId="10654" xr:uid="{00000000-0005-0000-0000-000058040000}"/>
    <cellStyle name="40 % - Markeringsfarve1 2 7 3" xfId="10655" xr:uid="{00000000-0005-0000-0000-000059040000}"/>
    <cellStyle name="40 % - Markeringsfarve1 2 8" xfId="10656" xr:uid="{00000000-0005-0000-0000-00005A040000}"/>
    <cellStyle name="40 % - Markeringsfarve1 2 8 2" xfId="10657" xr:uid="{00000000-0005-0000-0000-00005B040000}"/>
    <cellStyle name="40 % - Markeringsfarve1 2 8 3" xfId="10658" xr:uid="{00000000-0005-0000-0000-00005C040000}"/>
    <cellStyle name="40 % - Markeringsfarve1 2 9" xfId="10659" xr:uid="{00000000-0005-0000-0000-00005D040000}"/>
    <cellStyle name="40 % - Markeringsfarve1 2 9 2" xfId="10660" xr:uid="{00000000-0005-0000-0000-00005E040000}"/>
    <cellStyle name="40 % - Markeringsfarve1 3" xfId="843" xr:uid="{00000000-0005-0000-0000-00005F040000}"/>
    <cellStyle name="40 % - Markeringsfarve1 3 10" xfId="10661" xr:uid="{00000000-0005-0000-0000-000060040000}"/>
    <cellStyle name="40 % - Markeringsfarve1 3 2" xfId="844" xr:uid="{00000000-0005-0000-0000-000061040000}"/>
    <cellStyle name="40 % - Markeringsfarve1 3 2 2" xfId="10662" xr:uid="{00000000-0005-0000-0000-000062040000}"/>
    <cellStyle name="40 % - Markeringsfarve1 3 2 2 2" xfId="10663" xr:uid="{00000000-0005-0000-0000-000063040000}"/>
    <cellStyle name="40 % - Markeringsfarve1 3 2 2 3" xfId="10664" xr:uid="{00000000-0005-0000-0000-000064040000}"/>
    <cellStyle name="40 % - Markeringsfarve1 3 2 3" xfId="10665" xr:uid="{00000000-0005-0000-0000-000065040000}"/>
    <cellStyle name="40 % - Markeringsfarve1 3 2 3 2" xfId="10666" xr:uid="{00000000-0005-0000-0000-000066040000}"/>
    <cellStyle name="40 % - Markeringsfarve1 3 2 3 3" xfId="10667" xr:uid="{00000000-0005-0000-0000-000067040000}"/>
    <cellStyle name="40 % - Markeringsfarve1 3 2 4" xfId="10668" xr:uid="{00000000-0005-0000-0000-000068040000}"/>
    <cellStyle name="40 % - Markeringsfarve1 3 2 4 2" xfId="10669" xr:uid="{00000000-0005-0000-0000-000069040000}"/>
    <cellStyle name="40 % - Markeringsfarve1 3 2 4 3" xfId="10670" xr:uid="{00000000-0005-0000-0000-00006A040000}"/>
    <cellStyle name="40 % - Markeringsfarve1 3 2 5" xfId="10671" xr:uid="{00000000-0005-0000-0000-00006B040000}"/>
    <cellStyle name="40 % - Markeringsfarve1 3 2 5 2" xfId="10672" xr:uid="{00000000-0005-0000-0000-00006C040000}"/>
    <cellStyle name="40 % - Markeringsfarve1 3 2 5 3" xfId="10673" xr:uid="{00000000-0005-0000-0000-00006D040000}"/>
    <cellStyle name="40 % - Markeringsfarve1 3 2 6" xfId="10674" xr:uid="{00000000-0005-0000-0000-00006E040000}"/>
    <cellStyle name="40 % - Markeringsfarve1 3 2 6 2" xfId="10675" xr:uid="{00000000-0005-0000-0000-00006F040000}"/>
    <cellStyle name="40 % - Markeringsfarve1 3 2 6 3" xfId="10676" xr:uid="{00000000-0005-0000-0000-000070040000}"/>
    <cellStyle name="40 % - Markeringsfarve1 3 2 7" xfId="10677" xr:uid="{00000000-0005-0000-0000-000071040000}"/>
    <cellStyle name="40 % - Markeringsfarve1 3 2 7 2" xfId="10678" xr:uid="{00000000-0005-0000-0000-000072040000}"/>
    <cellStyle name="40 % - Markeringsfarve1 3 2 8" xfId="10679" xr:uid="{00000000-0005-0000-0000-000073040000}"/>
    <cellStyle name="40 % - Markeringsfarve1 3 3" xfId="10680" xr:uid="{00000000-0005-0000-0000-000074040000}"/>
    <cellStyle name="40 % - Markeringsfarve1 3 3 2" xfId="10681" xr:uid="{00000000-0005-0000-0000-000075040000}"/>
    <cellStyle name="40 % - Markeringsfarve1 3 3 2 2" xfId="10682" xr:uid="{00000000-0005-0000-0000-000076040000}"/>
    <cellStyle name="40 % - Markeringsfarve1 3 3 2 3" xfId="10683" xr:uid="{00000000-0005-0000-0000-000077040000}"/>
    <cellStyle name="40 % - Markeringsfarve1 3 3 3" xfId="10684" xr:uid="{00000000-0005-0000-0000-000078040000}"/>
    <cellStyle name="40 % - Markeringsfarve1 3 3 3 2" xfId="10685" xr:uid="{00000000-0005-0000-0000-000079040000}"/>
    <cellStyle name="40 % - Markeringsfarve1 3 3 3 3" xfId="10686" xr:uid="{00000000-0005-0000-0000-00007A040000}"/>
    <cellStyle name="40 % - Markeringsfarve1 3 3 4" xfId="10687" xr:uid="{00000000-0005-0000-0000-00007B040000}"/>
    <cellStyle name="40 % - Markeringsfarve1 3 3 4 2" xfId="10688" xr:uid="{00000000-0005-0000-0000-00007C040000}"/>
    <cellStyle name="40 % - Markeringsfarve1 3 3 4 3" xfId="10689" xr:uid="{00000000-0005-0000-0000-00007D040000}"/>
    <cellStyle name="40 % - Markeringsfarve1 3 3 5" xfId="10690" xr:uid="{00000000-0005-0000-0000-00007E040000}"/>
    <cellStyle name="40 % - Markeringsfarve1 3 3 5 2" xfId="10691" xr:uid="{00000000-0005-0000-0000-00007F040000}"/>
    <cellStyle name="40 % - Markeringsfarve1 3 3 5 3" xfId="10692" xr:uid="{00000000-0005-0000-0000-000080040000}"/>
    <cellStyle name="40 % - Markeringsfarve1 3 3 6" xfId="10693" xr:uid="{00000000-0005-0000-0000-000081040000}"/>
    <cellStyle name="40 % - Markeringsfarve1 3 3 6 2" xfId="10694" xr:uid="{00000000-0005-0000-0000-000082040000}"/>
    <cellStyle name="40 % - Markeringsfarve1 3 3 6 3" xfId="10695" xr:uid="{00000000-0005-0000-0000-000083040000}"/>
    <cellStyle name="40 % - Markeringsfarve1 3 3 7" xfId="10696" xr:uid="{00000000-0005-0000-0000-000084040000}"/>
    <cellStyle name="40 % - Markeringsfarve1 3 3 7 2" xfId="10697" xr:uid="{00000000-0005-0000-0000-000085040000}"/>
    <cellStyle name="40 % - Markeringsfarve1 3 3 8" xfId="10698" xr:uid="{00000000-0005-0000-0000-000086040000}"/>
    <cellStyle name="40 % - Markeringsfarve1 3 4" xfId="10699" xr:uid="{00000000-0005-0000-0000-000087040000}"/>
    <cellStyle name="40 % - Markeringsfarve1 3 4 2" xfId="10700" xr:uid="{00000000-0005-0000-0000-000088040000}"/>
    <cellStyle name="40 % - Markeringsfarve1 3 4 3" xfId="10701" xr:uid="{00000000-0005-0000-0000-000089040000}"/>
    <cellStyle name="40 % - Markeringsfarve1 3 5" xfId="10702" xr:uid="{00000000-0005-0000-0000-00008A040000}"/>
    <cellStyle name="40 % - Markeringsfarve1 3 5 2" xfId="10703" xr:uid="{00000000-0005-0000-0000-00008B040000}"/>
    <cellStyle name="40 % - Markeringsfarve1 3 5 3" xfId="10704" xr:uid="{00000000-0005-0000-0000-00008C040000}"/>
    <cellStyle name="40 % - Markeringsfarve1 3 6" xfId="10705" xr:uid="{00000000-0005-0000-0000-00008D040000}"/>
    <cellStyle name="40 % - Markeringsfarve1 3 6 2" xfId="10706" xr:uid="{00000000-0005-0000-0000-00008E040000}"/>
    <cellStyle name="40 % - Markeringsfarve1 3 6 3" xfId="10707" xr:uid="{00000000-0005-0000-0000-00008F040000}"/>
    <cellStyle name="40 % - Markeringsfarve1 3 7" xfId="10708" xr:uid="{00000000-0005-0000-0000-000090040000}"/>
    <cellStyle name="40 % - Markeringsfarve1 3 7 2" xfId="10709" xr:uid="{00000000-0005-0000-0000-000091040000}"/>
    <cellStyle name="40 % - Markeringsfarve1 3 7 3" xfId="10710" xr:uid="{00000000-0005-0000-0000-000092040000}"/>
    <cellStyle name="40 % - Markeringsfarve1 3 8" xfId="10711" xr:uid="{00000000-0005-0000-0000-000093040000}"/>
    <cellStyle name="40 % - Markeringsfarve1 3 8 2" xfId="10712" xr:uid="{00000000-0005-0000-0000-000094040000}"/>
    <cellStyle name="40 % - Markeringsfarve1 3 8 3" xfId="10713" xr:uid="{00000000-0005-0000-0000-000095040000}"/>
    <cellStyle name="40 % - Markeringsfarve1 3 9" xfId="10714" xr:uid="{00000000-0005-0000-0000-000096040000}"/>
    <cellStyle name="40 % - Markeringsfarve1 3 9 2" xfId="10715" xr:uid="{00000000-0005-0000-0000-000097040000}"/>
    <cellStyle name="40 % - Markeringsfarve1 4" xfId="845" xr:uid="{00000000-0005-0000-0000-000098040000}"/>
    <cellStyle name="40 % - Markeringsfarve1 4 2" xfId="846" xr:uid="{00000000-0005-0000-0000-000099040000}"/>
    <cellStyle name="40 % - Markeringsfarve1 4 2 2" xfId="10716" xr:uid="{00000000-0005-0000-0000-00009A040000}"/>
    <cellStyle name="40 % - Markeringsfarve1 4 2 3" xfId="10717" xr:uid="{00000000-0005-0000-0000-00009B040000}"/>
    <cellStyle name="40 % - Markeringsfarve1 4 3" xfId="10718" xr:uid="{00000000-0005-0000-0000-00009C040000}"/>
    <cellStyle name="40 % - Markeringsfarve1 4 3 2" xfId="10719" xr:uid="{00000000-0005-0000-0000-00009D040000}"/>
    <cellStyle name="40 % - Markeringsfarve1 4 3 3" xfId="10720" xr:uid="{00000000-0005-0000-0000-00009E040000}"/>
    <cellStyle name="40 % - Markeringsfarve1 4 4" xfId="10721" xr:uid="{00000000-0005-0000-0000-00009F040000}"/>
    <cellStyle name="40 % - Markeringsfarve1 4 4 2" xfId="10722" xr:uid="{00000000-0005-0000-0000-0000A0040000}"/>
    <cellStyle name="40 % - Markeringsfarve1 4 4 3" xfId="10723" xr:uid="{00000000-0005-0000-0000-0000A1040000}"/>
    <cellStyle name="40 % - Markeringsfarve1 4 5" xfId="10724" xr:uid="{00000000-0005-0000-0000-0000A2040000}"/>
    <cellStyle name="40 % - Markeringsfarve1 4 5 2" xfId="10725" xr:uid="{00000000-0005-0000-0000-0000A3040000}"/>
    <cellStyle name="40 % - Markeringsfarve1 4 5 3" xfId="10726" xr:uid="{00000000-0005-0000-0000-0000A4040000}"/>
    <cellStyle name="40 % - Markeringsfarve1 4 6" xfId="10727" xr:uid="{00000000-0005-0000-0000-0000A5040000}"/>
    <cellStyle name="40 % - Markeringsfarve1 4 6 2" xfId="10728" xr:uid="{00000000-0005-0000-0000-0000A6040000}"/>
    <cellStyle name="40 % - Markeringsfarve1 4 6 3" xfId="10729" xr:uid="{00000000-0005-0000-0000-0000A7040000}"/>
    <cellStyle name="40 % - Markeringsfarve1 4 7" xfId="10730" xr:uid="{00000000-0005-0000-0000-0000A8040000}"/>
    <cellStyle name="40 % - Markeringsfarve1 4 7 2" xfId="10731" xr:uid="{00000000-0005-0000-0000-0000A9040000}"/>
    <cellStyle name="40 % - Markeringsfarve1 4 8" xfId="10732" xr:uid="{00000000-0005-0000-0000-0000AA040000}"/>
    <cellStyle name="40 % - Markeringsfarve1 5" xfId="847" xr:uid="{00000000-0005-0000-0000-0000AB040000}"/>
    <cellStyle name="40 % - Markeringsfarve1 5 2" xfId="848" xr:uid="{00000000-0005-0000-0000-0000AC040000}"/>
    <cellStyle name="40 % - Markeringsfarve1 5 2 2" xfId="10733" xr:uid="{00000000-0005-0000-0000-0000AD040000}"/>
    <cellStyle name="40 % - Markeringsfarve1 5 2 3" xfId="10734" xr:uid="{00000000-0005-0000-0000-0000AE040000}"/>
    <cellStyle name="40 % - Markeringsfarve1 5 3" xfId="10735" xr:uid="{00000000-0005-0000-0000-0000AF040000}"/>
    <cellStyle name="40 % - Markeringsfarve1 5 3 2" xfId="10736" xr:uid="{00000000-0005-0000-0000-0000B0040000}"/>
    <cellStyle name="40 % - Markeringsfarve1 5 3 3" xfId="10737" xr:uid="{00000000-0005-0000-0000-0000B1040000}"/>
    <cellStyle name="40 % - Markeringsfarve1 5 4" xfId="10738" xr:uid="{00000000-0005-0000-0000-0000B2040000}"/>
    <cellStyle name="40 % - Markeringsfarve1 5 4 2" xfId="10739" xr:uid="{00000000-0005-0000-0000-0000B3040000}"/>
    <cellStyle name="40 % - Markeringsfarve1 5 4 3" xfId="10740" xr:uid="{00000000-0005-0000-0000-0000B4040000}"/>
    <cellStyle name="40 % - Markeringsfarve1 5 5" xfId="10741" xr:uid="{00000000-0005-0000-0000-0000B5040000}"/>
    <cellStyle name="40 % - Markeringsfarve1 5 5 2" xfId="10742" xr:uid="{00000000-0005-0000-0000-0000B6040000}"/>
    <cellStyle name="40 % - Markeringsfarve1 5 5 3" xfId="10743" xr:uid="{00000000-0005-0000-0000-0000B7040000}"/>
    <cellStyle name="40 % - Markeringsfarve1 5 6" xfId="10744" xr:uid="{00000000-0005-0000-0000-0000B8040000}"/>
    <cellStyle name="40 % - Markeringsfarve1 5 6 2" xfId="10745" xr:uid="{00000000-0005-0000-0000-0000B9040000}"/>
    <cellStyle name="40 % - Markeringsfarve1 5 6 3" xfId="10746" xr:uid="{00000000-0005-0000-0000-0000BA040000}"/>
    <cellStyle name="40 % - Markeringsfarve1 5 7" xfId="10747" xr:uid="{00000000-0005-0000-0000-0000BB040000}"/>
    <cellStyle name="40 % - Markeringsfarve1 5 7 2" xfId="10748" xr:uid="{00000000-0005-0000-0000-0000BC040000}"/>
    <cellStyle name="40 % - Markeringsfarve1 5 8" xfId="10749" xr:uid="{00000000-0005-0000-0000-0000BD040000}"/>
    <cellStyle name="40 % - Markeringsfarve1 6" xfId="849" xr:uid="{00000000-0005-0000-0000-0000BE040000}"/>
    <cellStyle name="40 % - Markeringsfarve1 6 2" xfId="850" xr:uid="{00000000-0005-0000-0000-0000BF040000}"/>
    <cellStyle name="40 % - Markeringsfarve1 6 3" xfId="10750" xr:uid="{00000000-0005-0000-0000-0000C0040000}"/>
    <cellStyle name="40 % - Markeringsfarve1 7" xfId="851" xr:uid="{00000000-0005-0000-0000-0000C1040000}"/>
    <cellStyle name="40 % - Markeringsfarve1 7 2" xfId="10751" xr:uid="{00000000-0005-0000-0000-0000C2040000}"/>
    <cellStyle name="40 % - Markeringsfarve1 7 3" xfId="10752" xr:uid="{00000000-0005-0000-0000-0000C3040000}"/>
    <cellStyle name="40 % - Markeringsfarve1 8" xfId="10753" xr:uid="{00000000-0005-0000-0000-0000C4040000}"/>
    <cellStyle name="40 % - Markeringsfarve1 8 2" xfId="10754" xr:uid="{00000000-0005-0000-0000-0000C5040000}"/>
    <cellStyle name="40 % - Markeringsfarve1 8 3" xfId="10755" xr:uid="{00000000-0005-0000-0000-0000C6040000}"/>
    <cellStyle name="40 % - Markeringsfarve1 9" xfId="10756" xr:uid="{00000000-0005-0000-0000-0000C7040000}"/>
    <cellStyle name="40 % - Markeringsfarve1 9 2" xfId="10757" xr:uid="{00000000-0005-0000-0000-0000C8040000}"/>
    <cellStyle name="40 % - Markeringsfarve1 9 3" xfId="10758" xr:uid="{00000000-0005-0000-0000-0000C9040000}"/>
    <cellStyle name="40 % - Markeringsfarve2" xfId="852" xr:uid="{00000000-0005-0000-0000-0000CA040000}"/>
    <cellStyle name="40 % - Markeringsfarve2 10" xfId="10759" xr:uid="{00000000-0005-0000-0000-0000CB040000}"/>
    <cellStyle name="40 % - Markeringsfarve2 10 2" xfId="10760" xr:uid="{00000000-0005-0000-0000-0000CC040000}"/>
    <cellStyle name="40 % - Markeringsfarve2 10 3" xfId="10761" xr:uid="{00000000-0005-0000-0000-0000CD040000}"/>
    <cellStyle name="40 % - Markeringsfarve2 11" xfId="10762" xr:uid="{00000000-0005-0000-0000-0000CE040000}"/>
    <cellStyle name="40 % - Markeringsfarve2 11 2" xfId="10763" xr:uid="{00000000-0005-0000-0000-0000CF040000}"/>
    <cellStyle name="40 % - Markeringsfarve2 12" xfId="10764" xr:uid="{00000000-0005-0000-0000-0000D0040000}"/>
    <cellStyle name="40 % - Markeringsfarve2 2" xfId="853" xr:uid="{00000000-0005-0000-0000-0000D1040000}"/>
    <cellStyle name="40 % - Markeringsfarve2 2 10" xfId="10765" xr:uid="{00000000-0005-0000-0000-0000D2040000}"/>
    <cellStyle name="40 % - Markeringsfarve2 2 2" xfId="854" xr:uid="{00000000-0005-0000-0000-0000D3040000}"/>
    <cellStyle name="40 % - Markeringsfarve2 2 2 2" xfId="855" xr:uid="{00000000-0005-0000-0000-0000D4040000}"/>
    <cellStyle name="40 % - Markeringsfarve2 2 2 2 2" xfId="10766" xr:uid="{00000000-0005-0000-0000-0000D5040000}"/>
    <cellStyle name="40 % - Markeringsfarve2 2 2 2 3" xfId="10767" xr:uid="{00000000-0005-0000-0000-0000D6040000}"/>
    <cellStyle name="40 % - Markeringsfarve2 2 2 3" xfId="10768" xr:uid="{00000000-0005-0000-0000-0000D7040000}"/>
    <cellStyle name="40 % - Markeringsfarve2 2 2 3 2" xfId="10769" xr:uid="{00000000-0005-0000-0000-0000D8040000}"/>
    <cellStyle name="40 % - Markeringsfarve2 2 2 3 3" xfId="10770" xr:uid="{00000000-0005-0000-0000-0000D9040000}"/>
    <cellStyle name="40 % - Markeringsfarve2 2 2 4" xfId="10771" xr:uid="{00000000-0005-0000-0000-0000DA040000}"/>
    <cellStyle name="40 % - Markeringsfarve2 2 2 4 2" xfId="10772" xr:uid="{00000000-0005-0000-0000-0000DB040000}"/>
    <cellStyle name="40 % - Markeringsfarve2 2 2 4 3" xfId="10773" xr:uid="{00000000-0005-0000-0000-0000DC040000}"/>
    <cellStyle name="40 % - Markeringsfarve2 2 2 5" xfId="10774" xr:uid="{00000000-0005-0000-0000-0000DD040000}"/>
    <cellStyle name="40 % - Markeringsfarve2 2 2 5 2" xfId="10775" xr:uid="{00000000-0005-0000-0000-0000DE040000}"/>
    <cellStyle name="40 % - Markeringsfarve2 2 2 5 3" xfId="10776" xr:uid="{00000000-0005-0000-0000-0000DF040000}"/>
    <cellStyle name="40 % - Markeringsfarve2 2 2 6" xfId="10777" xr:uid="{00000000-0005-0000-0000-0000E0040000}"/>
    <cellStyle name="40 % - Markeringsfarve2 2 2 6 2" xfId="10778" xr:uid="{00000000-0005-0000-0000-0000E1040000}"/>
    <cellStyle name="40 % - Markeringsfarve2 2 2 6 3" xfId="10779" xr:uid="{00000000-0005-0000-0000-0000E2040000}"/>
    <cellStyle name="40 % - Markeringsfarve2 2 2 7" xfId="10780" xr:uid="{00000000-0005-0000-0000-0000E3040000}"/>
    <cellStyle name="40 % - Markeringsfarve2 2 2 7 2" xfId="10781" xr:uid="{00000000-0005-0000-0000-0000E4040000}"/>
    <cellStyle name="40 % - Markeringsfarve2 2 2 8" xfId="10782" xr:uid="{00000000-0005-0000-0000-0000E5040000}"/>
    <cellStyle name="40 % - Markeringsfarve2 2 3" xfId="856" xr:uid="{00000000-0005-0000-0000-0000E6040000}"/>
    <cellStyle name="40 % - Markeringsfarve2 2 3 2" xfId="857" xr:uid="{00000000-0005-0000-0000-0000E7040000}"/>
    <cellStyle name="40 % - Markeringsfarve2 2 3 2 2" xfId="10783" xr:uid="{00000000-0005-0000-0000-0000E8040000}"/>
    <cellStyle name="40 % - Markeringsfarve2 2 3 2 3" xfId="10784" xr:uid="{00000000-0005-0000-0000-0000E9040000}"/>
    <cellStyle name="40 % - Markeringsfarve2 2 3 3" xfId="10785" xr:uid="{00000000-0005-0000-0000-0000EA040000}"/>
    <cellStyle name="40 % - Markeringsfarve2 2 3 3 2" xfId="10786" xr:uid="{00000000-0005-0000-0000-0000EB040000}"/>
    <cellStyle name="40 % - Markeringsfarve2 2 3 3 3" xfId="10787" xr:uid="{00000000-0005-0000-0000-0000EC040000}"/>
    <cellStyle name="40 % - Markeringsfarve2 2 3 4" xfId="10788" xr:uid="{00000000-0005-0000-0000-0000ED040000}"/>
    <cellStyle name="40 % - Markeringsfarve2 2 3 4 2" xfId="10789" xr:uid="{00000000-0005-0000-0000-0000EE040000}"/>
    <cellStyle name="40 % - Markeringsfarve2 2 3 4 3" xfId="10790" xr:uid="{00000000-0005-0000-0000-0000EF040000}"/>
    <cellStyle name="40 % - Markeringsfarve2 2 3 5" xfId="10791" xr:uid="{00000000-0005-0000-0000-0000F0040000}"/>
    <cellStyle name="40 % - Markeringsfarve2 2 3 5 2" xfId="10792" xr:uid="{00000000-0005-0000-0000-0000F1040000}"/>
    <cellStyle name="40 % - Markeringsfarve2 2 3 5 3" xfId="10793" xr:uid="{00000000-0005-0000-0000-0000F2040000}"/>
    <cellStyle name="40 % - Markeringsfarve2 2 3 6" xfId="10794" xr:uid="{00000000-0005-0000-0000-0000F3040000}"/>
    <cellStyle name="40 % - Markeringsfarve2 2 3 6 2" xfId="10795" xr:uid="{00000000-0005-0000-0000-0000F4040000}"/>
    <cellStyle name="40 % - Markeringsfarve2 2 3 6 3" xfId="10796" xr:uid="{00000000-0005-0000-0000-0000F5040000}"/>
    <cellStyle name="40 % - Markeringsfarve2 2 3 7" xfId="10797" xr:uid="{00000000-0005-0000-0000-0000F6040000}"/>
    <cellStyle name="40 % - Markeringsfarve2 2 3 7 2" xfId="10798" xr:uid="{00000000-0005-0000-0000-0000F7040000}"/>
    <cellStyle name="40 % - Markeringsfarve2 2 3 8" xfId="10799" xr:uid="{00000000-0005-0000-0000-0000F8040000}"/>
    <cellStyle name="40 % - Markeringsfarve2 2 4" xfId="858" xr:uid="{00000000-0005-0000-0000-0000F9040000}"/>
    <cellStyle name="40 % - Markeringsfarve2 2 4 2" xfId="10800" xr:uid="{00000000-0005-0000-0000-0000FA040000}"/>
    <cellStyle name="40 % - Markeringsfarve2 2 4 3" xfId="10801" xr:uid="{00000000-0005-0000-0000-0000FB040000}"/>
    <cellStyle name="40 % - Markeringsfarve2 2 5" xfId="10802" xr:uid="{00000000-0005-0000-0000-0000FC040000}"/>
    <cellStyle name="40 % - Markeringsfarve2 2 5 2" xfId="10803" xr:uid="{00000000-0005-0000-0000-0000FD040000}"/>
    <cellStyle name="40 % - Markeringsfarve2 2 5 3" xfId="10804" xr:uid="{00000000-0005-0000-0000-0000FE040000}"/>
    <cellStyle name="40 % - Markeringsfarve2 2 6" xfId="10805" xr:uid="{00000000-0005-0000-0000-0000FF040000}"/>
    <cellStyle name="40 % - Markeringsfarve2 2 6 2" xfId="10806" xr:uid="{00000000-0005-0000-0000-000000050000}"/>
    <cellStyle name="40 % - Markeringsfarve2 2 6 3" xfId="10807" xr:uid="{00000000-0005-0000-0000-000001050000}"/>
    <cellStyle name="40 % - Markeringsfarve2 2 7" xfId="10808" xr:uid="{00000000-0005-0000-0000-000002050000}"/>
    <cellStyle name="40 % - Markeringsfarve2 2 7 2" xfId="10809" xr:uid="{00000000-0005-0000-0000-000003050000}"/>
    <cellStyle name="40 % - Markeringsfarve2 2 7 3" xfId="10810" xr:uid="{00000000-0005-0000-0000-000004050000}"/>
    <cellStyle name="40 % - Markeringsfarve2 2 8" xfId="10811" xr:uid="{00000000-0005-0000-0000-000005050000}"/>
    <cellStyle name="40 % - Markeringsfarve2 2 8 2" xfId="10812" xr:uid="{00000000-0005-0000-0000-000006050000}"/>
    <cellStyle name="40 % - Markeringsfarve2 2 8 3" xfId="10813" xr:uid="{00000000-0005-0000-0000-000007050000}"/>
    <cellStyle name="40 % - Markeringsfarve2 2 9" xfId="10814" xr:uid="{00000000-0005-0000-0000-000008050000}"/>
    <cellStyle name="40 % - Markeringsfarve2 2 9 2" xfId="10815" xr:uid="{00000000-0005-0000-0000-000009050000}"/>
    <cellStyle name="40 % - Markeringsfarve2 3" xfId="859" xr:uid="{00000000-0005-0000-0000-00000A050000}"/>
    <cellStyle name="40 % - Markeringsfarve2 3 10" xfId="10816" xr:uid="{00000000-0005-0000-0000-00000B050000}"/>
    <cellStyle name="40 % - Markeringsfarve2 3 2" xfId="860" xr:uid="{00000000-0005-0000-0000-00000C050000}"/>
    <cellStyle name="40 % - Markeringsfarve2 3 2 2" xfId="10817" xr:uid="{00000000-0005-0000-0000-00000D050000}"/>
    <cellStyle name="40 % - Markeringsfarve2 3 2 2 2" xfId="10818" xr:uid="{00000000-0005-0000-0000-00000E050000}"/>
    <cellStyle name="40 % - Markeringsfarve2 3 2 2 3" xfId="10819" xr:uid="{00000000-0005-0000-0000-00000F050000}"/>
    <cellStyle name="40 % - Markeringsfarve2 3 2 3" xfId="10820" xr:uid="{00000000-0005-0000-0000-000010050000}"/>
    <cellStyle name="40 % - Markeringsfarve2 3 2 3 2" xfId="10821" xr:uid="{00000000-0005-0000-0000-000011050000}"/>
    <cellStyle name="40 % - Markeringsfarve2 3 2 3 3" xfId="10822" xr:uid="{00000000-0005-0000-0000-000012050000}"/>
    <cellStyle name="40 % - Markeringsfarve2 3 2 4" xfId="10823" xr:uid="{00000000-0005-0000-0000-000013050000}"/>
    <cellStyle name="40 % - Markeringsfarve2 3 2 4 2" xfId="10824" xr:uid="{00000000-0005-0000-0000-000014050000}"/>
    <cellStyle name="40 % - Markeringsfarve2 3 2 4 3" xfId="10825" xr:uid="{00000000-0005-0000-0000-000015050000}"/>
    <cellStyle name="40 % - Markeringsfarve2 3 2 5" xfId="10826" xr:uid="{00000000-0005-0000-0000-000016050000}"/>
    <cellStyle name="40 % - Markeringsfarve2 3 2 5 2" xfId="10827" xr:uid="{00000000-0005-0000-0000-000017050000}"/>
    <cellStyle name="40 % - Markeringsfarve2 3 2 5 3" xfId="10828" xr:uid="{00000000-0005-0000-0000-000018050000}"/>
    <cellStyle name="40 % - Markeringsfarve2 3 2 6" xfId="10829" xr:uid="{00000000-0005-0000-0000-000019050000}"/>
    <cellStyle name="40 % - Markeringsfarve2 3 2 6 2" xfId="10830" xr:uid="{00000000-0005-0000-0000-00001A050000}"/>
    <cellStyle name="40 % - Markeringsfarve2 3 2 6 3" xfId="10831" xr:uid="{00000000-0005-0000-0000-00001B050000}"/>
    <cellStyle name="40 % - Markeringsfarve2 3 2 7" xfId="10832" xr:uid="{00000000-0005-0000-0000-00001C050000}"/>
    <cellStyle name="40 % - Markeringsfarve2 3 2 7 2" xfId="10833" xr:uid="{00000000-0005-0000-0000-00001D050000}"/>
    <cellStyle name="40 % - Markeringsfarve2 3 2 8" xfId="10834" xr:uid="{00000000-0005-0000-0000-00001E050000}"/>
    <cellStyle name="40 % - Markeringsfarve2 3 3" xfId="10835" xr:uid="{00000000-0005-0000-0000-00001F050000}"/>
    <cellStyle name="40 % - Markeringsfarve2 3 3 2" xfId="10836" xr:uid="{00000000-0005-0000-0000-000020050000}"/>
    <cellStyle name="40 % - Markeringsfarve2 3 3 2 2" xfId="10837" xr:uid="{00000000-0005-0000-0000-000021050000}"/>
    <cellStyle name="40 % - Markeringsfarve2 3 3 2 3" xfId="10838" xr:uid="{00000000-0005-0000-0000-000022050000}"/>
    <cellStyle name="40 % - Markeringsfarve2 3 3 3" xfId="10839" xr:uid="{00000000-0005-0000-0000-000023050000}"/>
    <cellStyle name="40 % - Markeringsfarve2 3 3 3 2" xfId="10840" xr:uid="{00000000-0005-0000-0000-000024050000}"/>
    <cellStyle name="40 % - Markeringsfarve2 3 3 3 3" xfId="10841" xr:uid="{00000000-0005-0000-0000-000025050000}"/>
    <cellStyle name="40 % - Markeringsfarve2 3 3 4" xfId="10842" xr:uid="{00000000-0005-0000-0000-000026050000}"/>
    <cellStyle name="40 % - Markeringsfarve2 3 3 4 2" xfId="10843" xr:uid="{00000000-0005-0000-0000-000027050000}"/>
    <cellStyle name="40 % - Markeringsfarve2 3 3 4 3" xfId="10844" xr:uid="{00000000-0005-0000-0000-000028050000}"/>
    <cellStyle name="40 % - Markeringsfarve2 3 3 5" xfId="10845" xr:uid="{00000000-0005-0000-0000-000029050000}"/>
    <cellStyle name="40 % - Markeringsfarve2 3 3 5 2" xfId="10846" xr:uid="{00000000-0005-0000-0000-00002A050000}"/>
    <cellStyle name="40 % - Markeringsfarve2 3 3 5 3" xfId="10847" xr:uid="{00000000-0005-0000-0000-00002B050000}"/>
    <cellStyle name="40 % - Markeringsfarve2 3 3 6" xfId="10848" xr:uid="{00000000-0005-0000-0000-00002C050000}"/>
    <cellStyle name="40 % - Markeringsfarve2 3 3 6 2" xfId="10849" xr:uid="{00000000-0005-0000-0000-00002D050000}"/>
    <cellStyle name="40 % - Markeringsfarve2 3 3 6 3" xfId="10850" xr:uid="{00000000-0005-0000-0000-00002E050000}"/>
    <cellStyle name="40 % - Markeringsfarve2 3 3 7" xfId="10851" xr:uid="{00000000-0005-0000-0000-00002F050000}"/>
    <cellStyle name="40 % - Markeringsfarve2 3 3 7 2" xfId="10852" xr:uid="{00000000-0005-0000-0000-000030050000}"/>
    <cellStyle name="40 % - Markeringsfarve2 3 3 8" xfId="10853" xr:uid="{00000000-0005-0000-0000-000031050000}"/>
    <cellStyle name="40 % - Markeringsfarve2 3 4" xfId="10854" xr:uid="{00000000-0005-0000-0000-000032050000}"/>
    <cellStyle name="40 % - Markeringsfarve2 3 4 2" xfId="10855" xr:uid="{00000000-0005-0000-0000-000033050000}"/>
    <cellStyle name="40 % - Markeringsfarve2 3 4 3" xfId="10856" xr:uid="{00000000-0005-0000-0000-000034050000}"/>
    <cellStyle name="40 % - Markeringsfarve2 3 5" xfId="10857" xr:uid="{00000000-0005-0000-0000-000035050000}"/>
    <cellStyle name="40 % - Markeringsfarve2 3 5 2" xfId="10858" xr:uid="{00000000-0005-0000-0000-000036050000}"/>
    <cellStyle name="40 % - Markeringsfarve2 3 5 3" xfId="10859" xr:uid="{00000000-0005-0000-0000-000037050000}"/>
    <cellStyle name="40 % - Markeringsfarve2 3 6" xfId="10860" xr:uid="{00000000-0005-0000-0000-000038050000}"/>
    <cellStyle name="40 % - Markeringsfarve2 3 6 2" xfId="10861" xr:uid="{00000000-0005-0000-0000-000039050000}"/>
    <cellStyle name="40 % - Markeringsfarve2 3 6 3" xfId="10862" xr:uid="{00000000-0005-0000-0000-00003A050000}"/>
    <cellStyle name="40 % - Markeringsfarve2 3 7" xfId="10863" xr:uid="{00000000-0005-0000-0000-00003B050000}"/>
    <cellStyle name="40 % - Markeringsfarve2 3 7 2" xfId="10864" xr:uid="{00000000-0005-0000-0000-00003C050000}"/>
    <cellStyle name="40 % - Markeringsfarve2 3 7 3" xfId="10865" xr:uid="{00000000-0005-0000-0000-00003D050000}"/>
    <cellStyle name="40 % - Markeringsfarve2 3 8" xfId="10866" xr:uid="{00000000-0005-0000-0000-00003E050000}"/>
    <cellStyle name="40 % - Markeringsfarve2 3 8 2" xfId="10867" xr:uid="{00000000-0005-0000-0000-00003F050000}"/>
    <cellStyle name="40 % - Markeringsfarve2 3 8 3" xfId="10868" xr:uid="{00000000-0005-0000-0000-000040050000}"/>
    <cellStyle name="40 % - Markeringsfarve2 3 9" xfId="10869" xr:uid="{00000000-0005-0000-0000-000041050000}"/>
    <cellStyle name="40 % - Markeringsfarve2 3 9 2" xfId="10870" xr:uid="{00000000-0005-0000-0000-000042050000}"/>
    <cellStyle name="40 % - Markeringsfarve2 4" xfId="861" xr:uid="{00000000-0005-0000-0000-000043050000}"/>
    <cellStyle name="40 % - Markeringsfarve2 4 2" xfId="862" xr:uid="{00000000-0005-0000-0000-000044050000}"/>
    <cellStyle name="40 % - Markeringsfarve2 4 2 2" xfId="10871" xr:uid="{00000000-0005-0000-0000-000045050000}"/>
    <cellStyle name="40 % - Markeringsfarve2 4 2 3" xfId="10872" xr:uid="{00000000-0005-0000-0000-000046050000}"/>
    <cellStyle name="40 % - Markeringsfarve2 4 3" xfId="10873" xr:uid="{00000000-0005-0000-0000-000047050000}"/>
    <cellStyle name="40 % - Markeringsfarve2 4 3 2" xfId="10874" xr:uid="{00000000-0005-0000-0000-000048050000}"/>
    <cellStyle name="40 % - Markeringsfarve2 4 3 3" xfId="10875" xr:uid="{00000000-0005-0000-0000-000049050000}"/>
    <cellStyle name="40 % - Markeringsfarve2 4 4" xfId="10876" xr:uid="{00000000-0005-0000-0000-00004A050000}"/>
    <cellStyle name="40 % - Markeringsfarve2 4 4 2" xfId="10877" xr:uid="{00000000-0005-0000-0000-00004B050000}"/>
    <cellStyle name="40 % - Markeringsfarve2 4 4 3" xfId="10878" xr:uid="{00000000-0005-0000-0000-00004C050000}"/>
    <cellStyle name="40 % - Markeringsfarve2 4 5" xfId="10879" xr:uid="{00000000-0005-0000-0000-00004D050000}"/>
    <cellStyle name="40 % - Markeringsfarve2 4 5 2" xfId="10880" xr:uid="{00000000-0005-0000-0000-00004E050000}"/>
    <cellStyle name="40 % - Markeringsfarve2 4 5 3" xfId="10881" xr:uid="{00000000-0005-0000-0000-00004F050000}"/>
    <cellStyle name="40 % - Markeringsfarve2 4 6" xfId="10882" xr:uid="{00000000-0005-0000-0000-000050050000}"/>
    <cellStyle name="40 % - Markeringsfarve2 4 6 2" xfId="10883" xr:uid="{00000000-0005-0000-0000-000051050000}"/>
    <cellStyle name="40 % - Markeringsfarve2 4 6 3" xfId="10884" xr:uid="{00000000-0005-0000-0000-000052050000}"/>
    <cellStyle name="40 % - Markeringsfarve2 4 7" xfId="10885" xr:uid="{00000000-0005-0000-0000-000053050000}"/>
    <cellStyle name="40 % - Markeringsfarve2 4 7 2" xfId="10886" xr:uid="{00000000-0005-0000-0000-000054050000}"/>
    <cellStyle name="40 % - Markeringsfarve2 4 8" xfId="10887" xr:uid="{00000000-0005-0000-0000-000055050000}"/>
    <cellStyle name="40 % - Markeringsfarve2 5" xfId="863" xr:uid="{00000000-0005-0000-0000-000056050000}"/>
    <cellStyle name="40 % - Markeringsfarve2 5 2" xfId="864" xr:uid="{00000000-0005-0000-0000-000057050000}"/>
    <cellStyle name="40 % - Markeringsfarve2 5 2 2" xfId="10888" xr:uid="{00000000-0005-0000-0000-000058050000}"/>
    <cellStyle name="40 % - Markeringsfarve2 5 2 3" xfId="10889" xr:uid="{00000000-0005-0000-0000-000059050000}"/>
    <cellStyle name="40 % - Markeringsfarve2 5 3" xfId="10890" xr:uid="{00000000-0005-0000-0000-00005A050000}"/>
    <cellStyle name="40 % - Markeringsfarve2 5 3 2" xfId="10891" xr:uid="{00000000-0005-0000-0000-00005B050000}"/>
    <cellStyle name="40 % - Markeringsfarve2 5 3 3" xfId="10892" xr:uid="{00000000-0005-0000-0000-00005C050000}"/>
    <cellStyle name="40 % - Markeringsfarve2 5 4" xfId="10893" xr:uid="{00000000-0005-0000-0000-00005D050000}"/>
    <cellStyle name="40 % - Markeringsfarve2 5 4 2" xfId="10894" xr:uid="{00000000-0005-0000-0000-00005E050000}"/>
    <cellStyle name="40 % - Markeringsfarve2 5 4 3" xfId="10895" xr:uid="{00000000-0005-0000-0000-00005F050000}"/>
    <cellStyle name="40 % - Markeringsfarve2 5 5" xfId="10896" xr:uid="{00000000-0005-0000-0000-000060050000}"/>
    <cellStyle name="40 % - Markeringsfarve2 5 5 2" xfId="10897" xr:uid="{00000000-0005-0000-0000-000061050000}"/>
    <cellStyle name="40 % - Markeringsfarve2 5 5 3" xfId="10898" xr:uid="{00000000-0005-0000-0000-000062050000}"/>
    <cellStyle name="40 % - Markeringsfarve2 5 6" xfId="10899" xr:uid="{00000000-0005-0000-0000-000063050000}"/>
    <cellStyle name="40 % - Markeringsfarve2 5 6 2" xfId="10900" xr:uid="{00000000-0005-0000-0000-000064050000}"/>
    <cellStyle name="40 % - Markeringsfarve2 5 6 3" xfId="10901" xr:uid="{00000000-0005-0000-0000-000065050000}"/>
    <cellStyle name="40 % - Markeringsfarve2 5 7" xfId="10902" xr:uid="{00000000-0005-0000-0000-000066050000}"/>
    <cellStyle name="40 % - Markeringsfarve2 5 7 2" xfId="10903" xr:uid="{00000000-0005-0000-0000-000067050000}"/>
    <cellStyle name="40 % - Markeringsfarve2 5 8" xfId="10904" xr:uid="{00000000-0005-0000-0000-000068050000}"/>
    <cellStyle name="40 % - Markeringsfarve2 6" xfId="865" xr:uid="{00000000-0005-0000-0000-000069050000}"/>
    <cellStyle name="40 % - Markeringsfarve2 6 2" xfId="866" xr:uid="{00000000-0005-0000-0000-00006A050000}"/>
    <cellStyle name="40 % - Markeringsfarve2 6 3" xfId="10905" xr:uid="{00000000-0005-0000-0000-00006B050000}"/>
    <cellStyle name="40 % - Markeringsfarve2 7" xfId="867" xr:uid="{00000000-0005-0000-0000-00006C050000}"/>
    <cellStyle name="40 % - Markeringsfarve2 7 2" xfId="10906" xr:uid="{00000000-0005-0000-0000-00006D050000}"/>
    <cellStyle name="40 % - Markeringsfarve2 7 3" xfId="10907" xr:uid="{00000000-0005-0000-0000-00006E050000}"/>
    <cellStyle name="40 % - Markeringsfarve2 8" xfId="10908" xr:uid="{00000000-0005-0000-0000-00006F050000}"/>
    <cellStyle name="40 % - Markeringsfarve2 8 2" xfId="10909" xr:uid="{00000000-0005-0000-0000-000070050000}"/>
    <cellStyle name="40 % - Markeringsfarve2 8 3" xfId="10910" xr:uid="{00000000-0005-0000-0000-000071050000}"/>
    <cellStyle name="40 % - Markeringsfarve2 9" xfId="10911" xr:uid="{00000000-0005-0000-0000-000072050000}"/>
    <cellStyle name="40 % - Markeringsfarve2 9 2" xfId="10912" xr:uid="{00000000-0005-0000-0000-000073050000}"/>
    <cellStyle name="40 % - Markeringsfarve2 9 3" xfId="10913" xr:uid="{00000000-0005-0000-0000-000074050000}"/>
    <cellStyle name="40 % - Markeringsfarve3" xfId="868" xr:uid="{00000000-0005-0000-0000-000075050000}"/>
    <cellStyle name="40 % - Markeringsfarve3 10" xfId="10914" xr:uid="{00000000-0005-0000-0000-000076050000}"/>
    <cellStyle name="40 % - Markeringsfarve3 10 2" xfId="10915" xr:uid="{00000000-0005-0000-0000-000077050000}"/>
    <cellStyle name="40 % - Markeringsfarve3 11" xfId="10916" xr:uid="{00000000-0005-0000-0000-000078050000}"/>
    <cellStyle name="40 % - Markeringsfarve3 2" xfId="869" xr:uid="{00000000-0005-0000-0000-000079050000}"/>
    <cellStyle name="40 % - Markeringsfarve3 2 10" xfId="10917" xr:uid="{00000000-0005-0000-0000-00007A050000}"/>
    <cellStyle name="40 % - Markeringsfarve3 2 2" xfId="870" xr:uid="{00000000-0005-0000-0000-00007B050000}"/>
    <cellStyle name="40 % - Markeringsfarve3 2 2 2" xfId="871" xr:uid="{00000000-0005-0000-0000-00007C050000}"/>
    <cellStyle name="40 % - Markeringsfarve3 2 2 2 2" xfId="10918" xr:uid="{00000000-0005-0000-0000-00007D050000}"/>
    <cellStyle name="40 % - Markeringsfarve3 2 2 2 3" xfId="10919" xr:uid="{00000000-0005-0000-0000-00007E050000}"/>
    <cellStyle name="40 % - Markeringsfarve3 2 2 3" xfId="10920" xr:uid="{00000000-0005-0000-0000-00007F050000}"/>
    <cellStyle name="40 % - Markeringsfarve3 2 2 3 2" xfId="10921" xr:uid="{00000000-0005-0000-0000-000080050000}"/>
    <cellStyle name="40 % - Markeringsfarve3 2 2 3 3" xfId="10922" xr:uid="{00000000-0005-0000-0000-000081050000}"/>
    <cellStyle name="40 % - Markeringsfarve3 2 2 4" xfId="10923" xr:uid="{00000000-0005-0000-0000-000082050000}"/>
    <cellStyle name="40 % - Markeringsfarve3 2 2 4 2" xfId="10924" xr:uid="{00000000-0005-0000-0000-000083050000}"/>
    <cellStyle name="40 % - Markeringsfarve3 2 2 4 3" xfId="10925" xr:uid="{00000000-0005-0000-0000-000084050000}"/>
    <cellStyle name="40 % - Markeringsfarve3 2 2 5" xfId="10926" xr:uid="{00000000-0005-0000-0000-000085050000}"/>
    <cellStyle name="40 % - Markeringsfarve3 2 2 5 2" xfId="10927" xr:uid="{00000000-0005-0000-0000-000086050000}"/>
    <cellStyle name="40 % - Markeringsfarve3 2 2 5 3" xfId="10928" xr:uid="{00000000-0005-0000-0000-000087050000}"/>
    <cellStyle name="40 % - Markeringsfarve3 2 2 6" xfId="10929" xr:uid="{00000000-0005-0000-0000-000088050000}"/>
    <cellStyle name="40 % - Markeringsfarve3 2 2 6 2" xfId="10930" xr:uid="{00000000-0005-0000-0000-000089050000}"/>
    <cellStyle name="40 % - Markeringsfarve3 2 2 6 3" xfId="10931" xr:uid="{00000000-0005-0000-0000-00008A050000}"/>
    <cellStyle name="40 % - Markeringsfarve3 2 2 7" xfId="10932" xr:uid="{00000000-0005-0000-0000-00008B050000}"/>
    <cellStyle name="40 % - Markeringsfarve3 2 2 7 2" xfId="10933" xr:uid="{00000000-0005-0000-0000-00008C050000}"/>
    <cellStyle name="40 % - Markeringsfarve3 2 2 8" xfId="10934" xr:uid="{00000000-0005-0000-0000-00008D050000}"/>
    <cellStyle name="40 % - Markeringsfarve3 2 3" xfId="872" xr:uid="{00000000-0005-0000-0000-00008E050000}"/>
    <cellStyle name="40 % - Markeringsfarve3 2 3 2" xfId="873" xr:uid="{00000000-0005-0000-0000-00008F050000}"/>
    <cellStyle name="40 % - Markeringsfarve3 2 3 2 2" xfId="10935" xr:uid="{00000000-0005-0000-0000-000090050000}"/>
    <cellStyle name="40 % - Markeringsfarve3 2 3 2 3" xfId="10936" xr:uid="{00000000-0005-0000-0000-000091050000}"/>
    <cellStyle name="40 % - Markeringsfarve3 2 3 3" xfId="10937" xr:uid="{00000000-0005-0000-0000-000092050000}"/>
    <cellStyle name="40 % - Markeringsfarve3 2 3 3 2" xfId="10938" xr:uid="{00000000-0005-0000-0000-000093050000}"/>
    <cellStyle name="40 % - Markeringsfarve3 2 3 3 3" xfId="10939" xr:uid="{00000000-0005-0000-0000-000094050000}"/>
    <cellStyle name="40 % - Markeringsfarve3 2 3 4" xfId="10940" xr:uid="{00000000-0005-0000-0000-000095050000}"/>
    <cellStyle name="40 % - Markeringsfarve3 2 3 4 2" xfId="10941" xr:uid="{00000000-0005-0000-0000-000096050000}"/>
    <cellStyle name="40 % - Markeringsfarve3 2 3 4 3" xfId="10942" xr:uid="{00000000-0005-0000-0000-000097050000}"/>
    <cellStyle name="40 % - Markeringsfarve3 2 3 5" xfId="10943" xr:uid="{00000000-0005-0000-0000-000098050000}"/>
    <cellStyle name="40 % - Markeringsfarve3 2 3 5 2" xfId="10944" xr:uid="{00000000-0005-0000-0000-000099050000}"/>
    <cellStyle name="40 % - Markeringsfarve3 2 3 5 3" xfId="10945" xr:uid="{00000000-0005-0000-0000-00009A050000}"/>
    <cellStyle name="40 % - Markeringsfarve3 2 3 6" xfId="10946" xr:uid="{00000000-0005-0000-0000-00009B050000}"/>
    <cellStyle name="40 % - Markeringsfarve3 2 3 6 2" xfId="10947" xr:uid="{00000000-0005-0000-0000-00009C050000}"/>
    <cellStyle name="40 % - Markeringsfarve3 2 3 6 3" xfId="10948" xr:uid="{00000000-0005-0000-0000-00009D050000}"/>
    <cellStyle name="40 % - Markeringsfarve3 2 3 7" xfId="10949" xr:uid="{00000000-0005-0000-0000-00009E050000}"/>
    <cellStyle name="40 % - Markeringsfarve3 2 3 7 2" xfId="10950" xr:uid="{00000000-0005-0000-0000-00009F050000}"/>
    <cellStyle name="40 % - Markeringsfarve3 2 3 8" xfId="10951" xr:uid="{00000000-0005-0000-0000-0000A0050000}"/>
    <cellStyle name="40 % - Markeringsfarve3 2 4" xfId="874" xr:uid="{00000000-0005-0000-0000-0000A1050000}"/>
    <cellStyle name="40 % - Markeringsfarve3 2 4 2" xfId="10952" xr:uid="{00000000-0005-0000-0000-0000A2050000}"/>
    <cellStyle name="40 % - Markeringsfarve3 2 4 3" xfId="10953" xr:uid="{00000000-0005-0000-0000-0000A3050000}"/>
    <cellStyle name="40 % - Markeringsfarve3 2 5" xfId="10954" xr:uid="{00000000-0005-0000-0000-0000A4050000}"/>
    <cellStyle name="40 % - Markeringsfarve3 2 5 2" xfId="10955" xr:uid="{00000000-0005-0000-0000-0000A5050000}"/>
    <cellStyle name="40 % - Markeringsfarve3 2 5 3" xfId="10956" xr:uid="{00000000-0005-0000-0000-0000A6050000}"/>
    <cellStyle name="40 % - Markeringsfarve3 2 6" xfId="10957" xr:uid="{00000000-0005-0000-0000-0000A7050000}"/>
    <cellStyle name="40 % - Markeringsfarve3 2 6 2" xfId="10958" xr:uid="{00000000-0005-0000-0000-0000A8050000}"/>
    <cellStyle name="40 % - Markeringsfarve3 2 6 3" xfId="10959" xr:uid="{00000000-0005-0000-0000-0000A9050000}"/>
    <cellStyle name="40 % - Markeringsfarve3 2 7" xfId="10960" xr:uid="{00000000-0005-0000-0000-0000AA050000}"/>
    <cellStyle name="40 % - Markeringsfarve3 2 7 2" xfId="10961" xr:uid="{00000000-0005-0000-0000-0000AB050000}"/>
    <cellStyle name="40 % - Markeringsfarve3 2 7 3" xfId="10962" xr:uid="{00000000-0005-0000-0000-0000AC050000}"/>
    <cellStyle name="40 % - Markeringsfarve3 2 8" xfId="10963" xr:uid="{00000000-0005-0000-0000-0000AD050000}"/>
    <cellStyle name="40 % - Markeringsfarve3 2 8 2" xfId="10964" xr:uid="{00000000-0005-0000-0000-0000AE050000}"/>
    <cellStyle name="40 % - Markeringsfarve3 2 8 3" xfId="10965" xr:uid="{00000000-0005-0000-0000-0000AF050000}"/>
    <cellStyle name="40 % - Markeringsfarve3 2 9" xfId="10966" xr:uid="{00000000-0005-0000-0000-0000B0050000}"/>
    <cellStyle name="40 % - Markeringsfarve3 2 9 2" xfId="10967" xr:uid="{00000000-0005-0000-0000-0000B1050000}"/>
    <cellStyle name="40 % - Markeringsfarve3 3" xfId="875" xr:uid="{00000000-0005-0000-0000-0000B2050000}"/>
    <cellStyle name="40 % - Markeringsfarve3 3 10" xfId="10968" xr:uid="{00000000-0005-0000-0000-0000B3050000}"/>
    <cellStyle name="40 % - Markeringsfarve3 3 2" xfId="876" xr:uid="{00000000-0005-0000-0000-0000B4050000}"/>
    <cellStyle name="40 % - Markeringsfarve3 3 2 2" xfId="10969" xr:uid="{00000000-0005-0000-0000-0000B5050000}"/>
    <cellStyle name="40 % - Markeringsfarve3 3 2 2 2" xfId="10970" xr:uid="{00000000-0005-0000-0000-0000B6050000}"/>
    <cellStyle name="40 % - Markeringsfarve3 3 2 2 3" xfId="10971" xr:uid="{00000000-0005-0000-0000-0000B7050000}"/>
    <cellStyle name="40 % - Markeringsfarve3 3 2 3" xfId="10972" xr:uid="{00000000-0005-0000-0000-0000B8050000}"/>
    <cellStyle name="40 % - Markeringsfarve3 3 2 3 2" xfId="10973" xr:uid="{00000000-0005-0000-0000-0000B9050000}"/>
    <cellStyle name="40 % - Markeringsfarve3 3 2 3 3" xfId="10974" xr:uid="{00000000-0005-0000-0000-0000BA050000}"/>
    <cellStyle name="40 % - Markeringsfarve3 3 2 4" xfId="10975" xr:uid="{00000000-0005-0000-0000-0000BB050000}"/>
    <cellStyle name="40 % - Markeringsfarve3 3 2 4 2" xfId="10976" xr:uid="{00000000-0005-0000-0000-0000BC050000}"/>
    <cellStyle name="40 % - Markeringsfarve3 3 2 4 3" xfId="10977" xr:uid="{00000000-0005-0000-0000-0000BD050000}"/>
    <cellStyle name="40 % - Markeringsfarve3 3 2 5" xfId="10978" xr:uid="{00000000-0005-0000-0000-0000BE050000}"/>
    <cellStyle name="40 % - Markeringsfarve3 3 2 5 2" xfId="10979" xr:uid="{00000000-0005-0000-0000-0000BF050000}"/>
    <cellStyle name="40 % - Markeringsfarve3 3 2 5 3" xfId="10980" xr:uid="{00000000-0005-0000-0000-0000C0050000}"/>
    <cellStyle name="40 % - Markeringsfarve3 3 2 6" xfId="10981" xr:uid="{00000000-0005-0000-0000-0000C1050000}"/>
    <cellStyle name="40 % - Markeringsfarve3 3 2 6 2" xfId="10982" xr:uid="{00000000-0005-0000-0000-0000C2050000}"/>
    <cellStyle name="40 % - Markeringsfarve3 3 2 6 3" xfId="10983" xr:uid="{00000000-0005-0000-0000-0000C3050000}"/>
    <cellStyle name="40 % - Markeringsfarve3 3 2 7" xfId="10984" xr:uid="{00000000-0005-0000-0000-0000C4050000}"/>
    <cellStyle name="40 % - Markeringsfarve3 3 2 7 2" xfId="10985" xr:uid="{00000000-0005-0000-0000-0000C5050000}"/>
    <cellStyle name="40 % - Markeringsfarve3 3 2 8" xfId="10986" xr:uid="{00000000-0005-0000-0000-0000C6050000}"/>
    <cellStyle name="40 % - Markeringsfarve3 3 3" xfId="10987" xr:uid="{00000000-0005-0000-0000-0000C7050000}"/>
    <cellStyle name="40 % - Markeringsfarve3 3 3 2" xfId="10988" xr:uid="{00000000-0005-0000-0000-0000C8050000}"/>
    <cellStyle name="40 % - Markeringsfarve3 3 3 2 2" xfId="10989" xr:uid="{00000000-0005-0000-0000-0000C9050000}"/>
    <cellStyle name="40 % - Markeringsfarve3 3 3 2 3" xfId="10990" xr:uid="{00000000-0005-0000-0000-0000CA050000}"/>
    <cellStyle name="40 % - Markeringsfarve3 3 3 3" xfId="10991" xr:uid="{00000000-0005-0000-0000-0000CB050000}"/>
    <cellStyle name="40 % - Markeringsfarve3 3 3 3 2" xfId="10992" xr:uid="{00000000-0005-0000-0000-0000CC050000}"/>
    <cellStyle name="40 % - Markeringsfarve3 3 3 3 3" xfId="10993" xr:uid="{00000000-0005-0000-0000-0000CD050000}"/>
    <cellStyle name="40 % - Markeringsfarve3 3 3 4" xfId="10994" xr:uid="{00000000-0005-0000-0000-0000CE050000}"/>
    <cellStyle name="40 % - Markeringsfarve3 3 3 4 2" xfId="10995" xr:uid="{00000000-0005-0000-0000-0000CF050000}"/>
    <cellStyle name="40 % - Markeringsfarve3 3 3 4 3" xfId="10996" xr:uid="{00000000-0005-0000-0000-0000D0050000}"/>
    <cellStyle name="40 % - Markeringsfarve3 3 3 5" xfId="10997" xr:uid="{00000000-0005-0000-0000-0000D1050000}"/>
    <cellStyle name="40 % - Markeringsfarve3 3 3 5 2" xfId="10998" xr:uid="{00000000-0005-0000-0000-0000D2050000}"/>
    <cellStyle name="40 % - Markeringsfarve3 3 3 5 3" xfId="10999" xr:uid="{00000000-0005-0000-0000-0000D3050000}"/>
    <cellStyle name="40 % - Markeringsfarve3 3 3 6" xfId="11000" xr:uid="{00000000-0005-0000-0000-0000D4050000}"/>
    <cellStyle name="40 % - Markeringsfarve3 3 3 6 2" xfId="11001" xr:uid="{00000000-0005-0000-0000-0000D5050000}"/>
    <cellStyle name="40 % - Markeringsfarve3 3 3 6 3" xfId="11002" xr:uid="{00000000-0005-0000-0000-0000D6050000}"/>
    <cellStyle name="40 % - Markeringsfarve3 3 3 7" xfId="11003" xr:uid="{00000000-0005-0000-0000-0000D7050000}"/>
    <cellStyle name="40 % - Markeringsfarve3 3 3 7 2" xfId="11004" xr:uid="{00000000-0005-0000-0000-0000D8050000}"/>
    <cellStyle name="40 % - Markeringsfarve3 3 3 8" xfId="11005" xr:uid="{00000000-0005-0000-0000-0000D9050000}"/>
    <cellStyle name="40 % - Markeringsfarve3 3 4" xfId="11006" xr:uid="{00000000-0005-0000-0000-0000DA050000}"/>
    <cellStyle name="40 % - Markeringsfarve3 3 4 2" xfId="11007" xr:uid="{00000000-0005-0000-0000-0000DB050000}"/>
    <cellStyle name="40 % - Markeringsfarve3 3 4 3" xfId="11008" xr:uid="{00000000-0005-0000-0000-0000DC050000}"/>
    <cellStyle name="40 % - Markeringsfarve3 3 5" xfId="11009" xr:uid="{00000000-0005-0000-0000-0000DD050000}"/>
    <cellStyle name="40 % - Markeringsfarve3 3 5 2" xfId="11010" xr:uid="{00000000-0005-0000-0000-0000DE050000}"/>
    <cellStyle name="40 % - Markeringsfarve3 3 5 3" xfId="11011" xr:uid="{00000000-0005-0000-0000-0000DF050000}"/>
    <cellStyle name="40 % - Markeringsfarve3 3 6" xfId="11012" xr:uid="{00000000-0005-0000-0000-0000E0050000}"/>
    <cellStyle name="40 % - Markeringsfarve3 3 6 2" xfId="11013" xr:uid="{00000000-0005-0000-0000-0000E1050000}"/>
    <cellStyle name="40 % - Markeringsfarve3 3 6 3" xfId="11014" xr:uid="{00000000-0005-0000-0000-0000E2050000}"/>
    <cellStyle name="40 % - Markeringsfarve3 3 7" xfId="11015" xr:uid="{00000000-0005-0000-0000-0000E3050000}"/>
    <cellStyle name="40 % - Markeringsfarve3 3 7 2" xfId="11016" xr:uid="{00000000-0005-0000-0000-0000E4050000}"/>
    <cellStyle name="40 % - Markeringsfarve3 3 7 3" xfId="11017" xr:uid="{00000000-0005-0000-0000-0000E5050000}"/>
    <cellStyle name="40 % - Markeringsfarve3 3 8" xfId="11018" xr:uid="{00000000-0005-0000-0000-0000E6050000}"/>
    <cellStyle name="40 % - Markeringsfarve3 3 8 2" xfId="11019" xr:uid="{00000000-0005-0000-0000-0000E7050000}"/>
    <cellStyle name="40 % - Markeringsfarve3 3 8 3" xfId="11020" xr:uid="{00000000-0005-0000-0000-0000E8050000}"/>
    <cellStyle name="40 % - Markeringsfarve3 3 9" xfId="11021" xr:uid="{00000000-0005-0000-0000-0000E9050000}"/>
    <cellStyle name="40 % - Markeringsfarve3 3 9 2" xfId="11022" xr:uid="{00000000-0005-0000-0000-0000EA050000}"/>
    <cellStyle name="40 % - Markeringsfarve3 4" xfId="877" xr:uid="{00000000-0005-0000-0000-0000EB050000}"/>
    <cellStyle name="40 % - Markeringsfarve3 4 2" xfId="878" xr:uid="{00000000-0005-0000-0000-0000EC050000}"/>
    <cellStyle name="40 % - Markeringsfarve3 4 2 2" xfId="11023" xr:uid="{00000000-0005-0000-0000-0000ED050000}"/>
    <cellStyle name="40 % - Markeringsfarve3 4 2 3" xfId="11024" xr:uid="{00000000-0005-0000-0000-0000EE050000}"/>
    <cellStyle name="40 % - Markeringsfarve3 4 3" xfId="11025" xr:uid="{00000000-0005-0000-0000-0000EF050000}"/>
    <cellStyle name="40 % - Markeringsfarve3 4 3 2" xfId="11026" xr:uid="{00000000-0005-0000-0000-0000F0050000}"/>
    <cellStyle name="40 % - Markeringsfarve3 4 3 3" xfId="11027" xr:uid="{00000000-0005-0000-0000-0000F1050000}"/>
    <cellStyle name="40 % - Markeringsfarve3 4 4" xfId="11028" xr:uid="{00000000-0005-0000-0000-0000F2050000}"/>
    <cellStyle name="40 % - Markeringsfarve3 4 4 2" xfId="11029" xr:uid="{00000000-0005-0000-0000-0000F3050000}"/>
    <cellStyle name="40 % - Markeringsfarve3 4 4 3" xfId="11030" xr:uid="{00000000-0005-0000-0000-0000F4050000}"/>
    <cellStyle name="40 % - Markeringsfarve3 4 5" xfId="11031" xr:uid="{00000000-0005-0000-0000-0000F5050000}"/>
    <cellStyle name="40 % - Markeringsfarve3 4 5 2" xfId="11032" xr:uid="{00000000-0005-0000-0000-0000F6050000}"/>
    <cellStyle name="40 % - Markeringsfarve3 4 5 3" xfId="11033" xr:uid="{00000000-0005-0000-0000-0000F7050000}"/>
    <cellStyle name="40 % - Markeringsfarve3 4 6" xfId="11034" xr:uid="{00000000-0005-0000-0000-0000F8050000}"/>
    <cellStyle name="40 % - Markeringsfarve3 4 6 2" xfId="11035" xr:uid="{00000000-0005-0000-0000-0000F9050000}"/>
    <cellStyle name="40 % - Markeringsfarve3 4 6 3" xfId="11036" xr:uid="{00000000-0005-0000-0000-0000FA050000}"/>
    <cellStyle name="40 % - Markeringsfarve3 4 7" xfId="11037" xr:uid="{00000000-0005-0000-0000-0000FB050000}"/>
    <cellStyle name="40 % - Markeringsfarve3 4 7 2" xfId="11038" xr:uid="{00000000-0005-0000-0000-0000FC050000}"/>
    <cellStyle name="40 % - Markeringsfarve3 4 8" xfId="11039" xr:uid="{00000000-0005-0000-0000-0000FD050000}"/>
    <cellStyle name="40 % - Markeringsfarve3 5" xfId="879" xr:uid="{00000000-0005-0000-0000-0000FE050000}"/>
    <cellStyle name="40 % - Markeringsfarve3 5 2" xfId="880" xr:uid="{00000000-0005-0000-0000-0000FF050000}"/>
    <cellStyle name="40 % - Markeringsfarve3 5 2 2" xfId="11040" xr:uid="{00000000-0005-0000-0000-000000060000}"/>
    <cellStyle name="40 % - Markeringsfarve3 5 2 3" xfId="11041" xr:uid="{00000000-0005-0000-0000-000001060000}"/>
    <cellStyle name="40 % - Markeringsfarve3 5 3" xfId="11042" xr:uid="{00000000-0005-0000-0000-000002060000}"/>
    <cellStyle name="40 % - Markeringsfarve3 5 3 2" xfId="11043" xr:uid="{00000000-0005-0000-0000-000003060000}"/>
    <cellStyle name="40 % - Markeringsfarve3 5 3 3" xfId="11044" xr:uid="{00000000-0005-0000-0000-000004060000}"/>
    <cellStyle name="40 % - Markeringsfarve3 5 4" xfId="11045" xr:uid="{00000000-0005-0000-0000-000005060000}"/>
    <cellStyle name="40 % - Markeringsfarve3 5 4 2" xfId="11046" xr:uid="{00000000-0005-0000-0000-000006060000}"/>
    <cellStyle name="40 % - Markeringsfarve3 5 4 3" xfId="11047" xr:uid="{00000000-0005-0000-0000-000007060000}"/>
    <cellStyle name="40 % - Markeringsfarve3 5 5" xfId="11048" xr:uid="{00000000-0005-0000-0000-000008060000}"/>
    <cellStyle name="40 % - Markeringsfarve3 5 5 2" xfId="11049" xr:uid="{00000000-0005-0000-0000-000009060000}"/>
    <cellStyle name="40 % - Markeringsfarve3 5 5 3" xfId="11050" xr:uid="{00000000-0005-0000-0000-00000A060000}"/>
    <cellStyle name="40 % - Markeringsfarve3 5 6" xfId="11051" xr:uid="{00000000-0005-0000-0000-00000B060000}"/>
    <cellStyle name="40 % - Markeringsfarve3 5 6 2" xfId="11052" xr:uid="{00000000-0005-0000-0000-00000C060000}"/>
    <cellStyle name="40 % - Markeringsfarve3 5 6 3" xfId="11053" xr:uid="{00000000-0005-0000-0000-00000D060000}"/>
    <cellStyle name="40 % - Markeringsfarve3 5 7" xfId="11054" xr:uid="{00000000-0005-0000-0000-00000E060000}"/>
    <cellStyle name="40 % - Markeringsfarve3 5 7 2" xfId="11055" xr:uid="{00000000-0005-0000-0000-00000F060000}"/>
    <cellStyle name="40 % - Markeringsfarve3 5 8" xfId="11056" xr:uid="{00000000-0005-0000-0000-000010060000}"/>
    <cellStyle name="40 % - Markeringsfarve3 6" xfId="881" xr:uid="{00000000-0005-0000-0000-000011060000}"/>
    <cellStyle name="40 % - Markeringsfarve3 6 2" xfId="882" xr:uid="{00000000-0005-0000-0000-000012060000}"/>
    <cellStyle name="40 % - Markeringsfarve3 6 2 2" xfId="11057" xr:uid="{00000000-0005-0000-0000-000013060000}"/>
    <cellStyle name="40 % - Markeringsfarve3 6 2 3" xfId="11058" xr:uid="{00000000-0005-0000-0000-000014060000}"/>
    <cellStyle name="40 % - Markeringsfarve3 6 3" xfId="11059" xr:uid="{00000000-0005-0000-0000-000015060000}"/>
    <cellStyle name="40 % - Markeringsfarve3 6 4" xfId="11060" xr:uid="{00000000-0005-0000-0000-000016060000}"/>
    <cellStyle name="40 % - Markeringsfarve3 7" xfId="883" xr:uid="{00000000-0005-0000-0000-000017060000}"/>
    <cellStyle name="40 % - Markeringsfarve3 7 2" xfId="11061" xr:uid="{00000000-0005-0000-0000-000018060000}"/>
    <cellStyle name="40 % - Markeringsfarve3 7 3" xfId="11062" xr:uid="{00000000-0005-0000-0000-000019060000}"/>
    <cellStyle name="40 % - Markeringsfarve3 8" xfId="11063" xr:uid="{00000000-0005-0000-0000-00001A060000}"/>
    <cellStyle name="40 % - Markeringsfarve3 8 2" xfId="11064" xr:uid="{00000000-0005-0000-0000-00001B060000}"/>
    <cellStyle name="40 % - Markeringsfarve3 8 3" xfId="11065" xr:uid="{00000000-0005-0000-0000-00001C060000}"/>
    <cellStyle name="40 % - Markeringsfarve3 9" xfId="11066" xr:uid="{00000000-0005-0000-0000-00001D060000}"/>
    <cellStyle name="40 % - Markeringsfarve3 9 2" xfId="11067" xr:uid="{00000000-0005-0000-0000-00001E060000}"/>
    <cellStyle name="40 % - Markeringsfarve3 9 3" xfId="11068" xr:uid="{00000000-0005-0000-0000-00001F060000}"/>
    <cellStyle name="40 % - Markeringsfarve4" xfId="884" xr:uid="{00000000-0005-0000-0000-000020060000}"/>
    <cellStyle name="40 % - Markeringsfarve4 10" xfId="11069" xr:uid="{00000000-0005-0000-0000-000021060000}"/>
    <cellStyle name="40 % - Markeringsfarve4 10 2" xfId="11070" xr:uid="{00000000-0005-0000-0000-000022060000}"/>
    <cellStyle name="40 % - Markeringsfarve4 10 3" xfId="11071" xr:uid="{00000000-0005-0000-0000-000023060000}"/>
    <cellStyle name="40 % - Markeringsfarve4 11" xfId="11072" xr:uid="{00000000-0005-0000-0000-000024060000}"/>
    <cellStyle name="40 % - Markeringsfarve4 11 2" xfId="11073" xr:uid="{00000000-0005-0000-0000-000025060000}"/>
    <cellStyle name="40 % - Markeringsfarve4 12" xfId="11074" xr:uid="{00000000-0005-0000-0000-000026060000}"/>
    <cellStyle name="40 % - Markeringsfarve4 2" xfId="885" xr:uid="{00000000-0005-0000-0000-000027060000}"/>
    <cellStyle name="40 % - Markeringsfarve4 2 10" xfId="11075" xr:uid="{00000000-0005-0000-0000-000028060000}"/>
    <cellStyle name="40 % - Markeringsfarve4 2 2" xfId="886" xr:uid="{00000000-0005-0000-0000-000029060000}"/>
    <cellStyle name="40 % - Markeringsfarve4 2 2 2" xfId="887" xr:uid="{00000000-0005-0000-0000-00002A060000}"/>
    <cellStyle name="40 % - Markeringsfarve4 2 2 2 2" xfId="11076" xr:uid="{00000000-0005-0000-0000-00002B060000}"/>
    <cellStyle name="40 % - Markeringsfarve4 2 2 2 3" xfId="11077" xr:uid="{00000000-0005-0000-0000-00002C060000}"/>
    <cellStyle name="40 % - Markeringsfarve4 2 2 3" xfId="11078" xr:uid="{00000000-0005-0000-0000-00002D060000}"/>
    <cellStyle name="40 % - Markeringsfarve4 2 2 3 2" xfId="11079" xr:uid="{00000000-0005-0000-0000-00002E060000}"/>
    <cellStyle name="40 % - Markeringsfarve4 2 2 3 3" xfId="11080" xr:uid="{00000000-0005-0000-0000-00002F060000}"/>
    <cellStyle name="40 % - Markeringsfarve4 2 2 4" xfId="11081" xr:uid="{00000000-0005-0000-0000-000030060000}"/>
    <cellStyle name="40 % - Markeringsfarve4 2 2 4 2" xfId="11082" xr:uid="{00000000-0005-0000-0000-000031060000}"/>
    <cellStyle name="40 % - Markeringsfarve4 2 2 4 3" xfId="11083" xr:uid="{00000000-0005-0000-0000-000032060000}"/>
    <cellStyle name="40 % - Markeringsfarve4 2 2 5" xfId="11084" xr:uid="{00000000-0005-0000-0000-000033060000}"/>
    <cellStyle name="40 % - Markeringsfarve4 2 2 5 2" xfId="11085" xr:uid="{00000000-0005-0000-0000-000034060000}"/>
    <cellStyle name="40 % - Markeringsfarve4 2 2 5 3" xfId="11086" xr:uid="{00000000-0005-0000-0000-000035060000}"/>
    <cellStyle name="40 % - Markeringsfarve4 2 2 6" xfId="11087" xr:uid="{00000000-0005-0000-0000-000036060000}"/>
    <cellStyle name="40 % - Markeringsfarve4 2 2 6 2" xfId="11088" xr:uid="{00000000-0005-0000-0000-000037060000}"/>
    <cellStyle name="40 % - Markeringsfarve4 2 2 6 3" xfId="11089" xr:uid="{00000000-0005-0000-0000-000038060000}"/>
    <cellStyle name="40 % - Markeringsfarve4 2 2 7" xfId="11090" xr:uid="{00000000-0005-0000-0000-000039060000}"/>
    <cellStyle name="40 % - Markeringsfarve4 2 2 7 2" xfId="11091" xr:uid="{00000000-0005-0000-0000-00003A060000}"/>
    <cellStyle name="40 % - Markeringsfarve4 2 2 8" xfId="11092" xr:uid="{00000000-0005-0000-0000-00003B060000}"/>
    <cellStyle name="40 % - Markeringsfarve4 2 3" xfId="888" xr:uid="{00000000-0005-0000-0000-00003C060000}"/>
    <cellStyle name="40 % - Markeringsfarve4 2 3 2" xfId="889" xr:uid="{00000000-0005-0000-0000-00003D060000}"/>
    <cellStyle name="40 % - Markeringsfarve4 2 3 2 2" xfId="11093" xr:uid="{00000000-0005-0000-0000-00003E060000}"/>
    <cellStyle name="40 % - Markeringsfarve4 2 3 2 3" xfId="11094" xr:uid="{00000000-0005-0000-0000-00003F060000}"/>
    <cellStyle name="40 % - Markeringsfarve4 2 3 3" xfId="11095" xr:uid="{00000000-0005-0000-0000-000040060000}"/>
    <cellStyle name="40 % - Markeringsfarve4 2 3 3 2" xfId="11096" xr:uid="{00000000-0005-0000-0000-000041060000}"/>
    <cellStyle name="40 % - Markeringsfarve4 2 3 3 3" xfId="11097" xr:uid="{00000000-0005-0000-0000-000042060000}"/>
    <cellStyle name="40 % - Markeringsfarve4 2 3 4" xfId="11098" xr:uid="{00000000-0005-0000-0000-000043060000}"/>
    <cellStyle name="40 % - Markeringsfarve4 2 3 4 2" xfId="11099" xr:uid="{00000000-0005-0000-0000-000044060000}"/>
    <cellStyle name="40 % - Markeringsfarve4 2 3 4 3" xfId="11100" xr:uid="{00000000-0005-0000-0000-000045060000}"/>
    <cellStyle name="40 % - Markeringsfarve4 2 3 5" xfId="11101" xr:uid="{00000000-0005-0000-0000-000046060000}"/>
    <cellStyle name="40 % - Markeringsfarve4 2 3 5 2" xfId="11102" xr:uid="{00000000-0005-0000-0000-000047060000}"/>
    <cellStyle name="40 % - Markeringsfarve4 2 3 5 3" xfId="11103" xr:uid="{00000000-0005-0000-0000-000048060000}"/>
    <cellStyle name="40 % - Markeringsfarve4 2 3 6" xfId="11104" xr:uid="{00000000-0005-0000-0000-000049060000}"/>
    <cellStyle name="40 % - Markeringsfarve4 2 3 6 2" xfId="11105" xr:uid="{00000000-0005-0000-0000-00004A060000}"/>
    <cellStyle name="40 % - Markeringsfarve4 2 3 6 3" xfId="11106" xr:uid="{00000000-0005-0000-0000-00004B060000}"/>
    <cellStyle name="40 % - Markeringsfarve4 2 3 7" xfId="11107" xr:uid="{00000000-0005-0000-0000-00004C060000}"/>
    <cellStyle name="40 % - Markeringsfarve4 2 3 7 2" xfId="11108" xr:uid="{00000000-0005-0000-0000-00004D060000}"/>
    <cellStyle name="40 % - Markeringsfarve4 2 3 8" xfId="11109" xr:uid="{00000000-0005-0000-0000-00004E060000}"/>
    <cellStyle name="40 % - Markeringsfarve4 2 4" xfId="890" xr:uid="{00000000-0005-0000-0000-00004F060000}"/>
    <cellStyle name="40 % - Markeringsfarve4 2 4 2" xfId="11110" xr:uid="{00000000-0005-0000-0000-000050060000}"/>
    <cellStyle name="40 % - Markeringsfarve4 2 4 3" xfId="11111" xr:uid="{00000000-0005-0000-0000-000051060000}"/>
    <cellStyle name="40 % - Markeringsfarve4 2 5" xfId="11112" xr:uid="{00000000-0005-0000-0000-000052060000}"/>
    <cellStyle name="40 % - Markeringsfarve4 2 5 2" xfId="11113" xr:uid="{00000000-0005-0000-0000-000053060000}"/>
    <cellStyle name="40 % - Markeringsfarve4 2 5 3" xfId="11114" xr:uid="{00000000-0005-0000-0000-000054060000}"/>
    <cellStyle name="40 % - Markeringsfarve4 2 6" xfId="11115" xr:uid="{00000000-0005-0000-0000-000055060000}"/>
    <cellStyle name="40 % - Markeringsfarve4 2 6 2" xfId="11116" xr:uid="{00000000-0005-0000-0000-000056060000}"/>
    <cellStyle name="40 % - Markeringsfarve4 2 6 3" xfId="11117" xr:uid="{00000000-0005-0000-0000-000057060000}"/>
    <cellStyle name="40 % - Markeringsfarve4 2 7" xfId="11118" xr:uid="{00000000-0005-0000-0000-000058060000}"/>
    <cellStyle name="40 % - Markeringsfarve4 2 7 2" xfId="11119" xr:uid="{00000000-0005-0000-0000-000059060000}"/>
    <cellStyle name="40 % - Markeringsfarve4 2 7 3" xfId="11120" xr:uid="{00000000-0005-0000-0000-00005A060000}"/>
    <cellStyle name="40 % - Markeringsfarve4 2 8" xfId="11121" xr:uid="{00000000-0005-0000-0000-00005B060000}"/>
    <cellStyle name="40 % - Markeringsfarve4 2 8 2" xfId="11122" xr:uid="{00000000-0005-0000-0000-00005C060000}"/>
    <cellStyle name="40 % - Markeringsfarve4 2 8 3" xfId="11123" xr:uid="{00000000-0005-0000-0000-00005D060000}"/>
    <cellStyle name="40 % - Markeringsfarve4 2 9" xfId="11124" xr:uid="{00000000-0005-0000-0000-00005E060000}"/>
    <cellStyle name="40 % - Markeringsfarve4 2 9 2" xfId="11125" xr:uid="{00000000-0005-0000-0000-00005F060000}"/>
    <cellStyle name="40 % - Markeringsfarve4 3" xfId="891" xr:uid="{00000000-0005-0000-0000-000060060000}"/>
    <cellStyle name="40 % - Markeringsfarve4 3 10" xfId="11126" xr:uid="{00000000-0005-0000-0000-000061060000}"/>
    <cellStyle name="40 % - Markeringsfarve4 3 2" xfId="892" xr:uid="{00000000-0005-0000-0000-000062060000}"/>
    <cellStyle name="40 % - Markeringsfarve4 3 2 2" xfId="11127" xr:uid="{00000000-0005-0000-0000-000063060000}"/>
    <cellStyle name="40 % - Markeringsfarve4 3 2 2 2" xfId="11128" xr:uid="{00000000-0005-0000-0000-000064060000}"/>
    <cellStyle name="40 % - Markeringsfarve4 3 2 2 3" xfId="11129" xr:uid="{00000000-0005-0000-0000-000065060000}"/>
    <cellStyle name="40 % - Markeringsfarve4 3 2 3" xfId="11130" xr:uid="{00000000-0005-0000-0000-000066060000}"/>
    <cellStyle name="40 % - Markeringsfarve4 3 2 3 2" xfId="11131" xr:uid="{00000000-0005-0000-0000-000067060000}"/>
    <cellStyle name="40 % - Markeringsfarve4 3 2 3 3" xfId="11132" xr:uid="{00000000-0005-0000-0000-000068060000}"/>
    <cellStyle name="40 % - Markeringsfarve4 3 2 4" xfId="11133" xr:uid="{00000000-0005-0000-0000-000069060000}"/>
    <cellStyle name="40 % - Markeringsfarve4 3 2 4 2" xfId="11134" xr:uid="{00000000-0005-0000-0000-00006A060000}"/>
    <cellStyle name="40 % - Markeringsfarve4 3 2 4 3" xfId="11135" xr:uid="{00000000-0005-0000-0000-00006B060000}"/>
    <cellStyle name="40 % - Markeringsfarve4 3 2 5" xfId="11136" xr:uid="{00000000-0005-0000-0000-00006C060000}"/>
    <cellStyle name="40 % - Markeringsfarve4 3 2 5 2" xfId="11137" xr:uid="{00000000-0005-0000-0000-00006D060000}"/>
    <cellStyle name="40 % - Markeringsfarve4 3 2 5 3" xfId="11138" xr:uid="{00000000-0005-0000-0000-00006E060000}"/>
    <cellStyle name="40 % - Markeringsfarve4 3 2 6" xfId="11139" xr:uid="{00000000-0005-0000-0000-00006F060000}"/>
    <cellStyle name="40 % - Markeringsfarve4 3 2 6 2" xfId="11140" xr:uid="{00000000-0005-0000-0000-000070060000}"/>
    <cellStyle name="40 % - Markeringsfarve4 3 2 6 3" xfId="11141" xr:uid="{00000000-0005-0000-0000-000071060000}"/>
    <cellStyle name="40 % - Markeringsfarve4 3 2 7" xfId="11142" xr:uid="{00000000-0005-0000-0000-000072060000}"/>
    <cellStyle name="40 % - Markeringsfarve4 3 2 7 2" xfId="11143" xr:uid="{00000000-0005-0000-0000-000073060000}"/>
    <cellStyle name="40 % - Markeringsfarve4 3 2 8" xfId="11144" xr:uid="{00000000-0005-0000-0000-000074060000}"/>
    <cellStyle name="40 % - Markeringsfarve4 3 3" xfId="11145" xr:uid="{00000000-0005-0000-0000-000075060000}"/>
    <cellStyle name="40 % - Markeringsfarve4 3 3 2" xfId="11146" xr:uid="{00000000-0005-0000-0000-000076060000}"/>
    <cellStyle name="40 % - Markeringsfarve4 3 3 2 2" xfId="11147" xr:uid="{00000000-0005-0000-0000-000077060000}"/>
    <cellStyle name="40 % - Markeringsfarve4 3 3 2 3" xfId="11148" xr:uid="{00000000-0005-0000-0000-000078060000}"/>
    <cellStyle name="40 % - Markeringsfarve4 3 3 3" xfId="11149" xr:uid="{00000000-0005-0000-0000-000079060000}"/>
    <cellStyle name="40 % - Markeringsfarve4 3 3 3 2" xfId="11150" xr:uid="{00000000-0005-0000-0000-00007A060000}"/>
    <cellStyle name="40 % - Markeringsfarve4 3 3 3 3" xfId="11151" xr:uid="{00000000-0005-0000-0000-00007B060000}"/>
    <cellStyle name="40 % - Markeringsfarve4 3 3 4" xfId="11152" xr:uid="{00000000-0005-0000-0000-00007C060000}"/>
    <cellStyle name="40 % - Markeringsfarve4 3 3 4 2" xfId="11153" xr:uid="{00000000-0005-0000-0000-00007D060000}"/>
    <cellStyle name="40 % - Markeringsfarve4 3 3 4 3" xfId="11154" xr:uid="{00000000-0005-0000-0000-00007E060000}"/>
    <cellStyle name="40 % - Markeringsfarve4 3 3 5" xfId="11155" xr:uid="{00000000-0005-0000-0000-00007F060000}"/>
    <cellStyle name="40 % - Markeringsfarve4 3 3 5 2" xfId="11156" xr:uid="{00000000-0005-0000-0000-000080060000}"/>
    <cellStyle name="40 % - Markeringsfarve4 3 3 5 3" xfId="11157" xr:uid="{00000000-0005-0000-0000-000081060000}"/>
    <cellStyle name="40 % - Markeringsfarve4 3 3 6" xfId="11158" xr:uid="{00000000-0005-0000-0000-000082060000}"/>
    <cellStyle name="40 % - Markeringsfarve4 3 3 6 2" xfId="11159" xr:uid="{00000000-0005-0000-0000-000083060000}"/>
    <cellStyle name="40 % - Markeringsfarve4 3 3 6 3" xfId="11160" xr:uid="{00000000-0005-0000-0000-000084060000}"/>
    <cellStyle name="40 % - Markeringsfarve4 3 3 7" xfId="11161" xr:uid="{00000000-0005-0000-0000-000085060000}"/>
    <cellStyle name="40 % - Markeringsfarve4 3 3 7 2" xfId="11162" xr:uid="{00000000-0005-0000-0000-000086060000}"/>
    <cellStyle name="40 % - Markeringsfarve4 3 3 8" xfId="11163" xr:uid="{00000000-0005-0000-0000-000087060000}"/>
    <cellStyle name="40 % - Markeringsfarve4 3 4" xfId="11164" xr:uid="{00000000-0005-0000-0000-000088060000}"/>
    <cellStyle name="40 % - Markeringsfarve4 3 4 2" xfId="11165" xr:uid="{00000000-0005-0000-0000-000089060000}"/>
    <cellStyle name="40 % - Markeringsfarve4 3 4 3" xfId="11166" xr:uid="{00000000-0005-0000-0000-00008A060000}"/>
    <cellStyle name="40 % - Markeringsfarve4 3 5" xfId="11167" xr:uid="{00000000-0005-0000-0000-00008B060000}"/>
    <cellStyle name="40 % - Markeringsfarve4 3 5 2" xfId="11168" xr:uid="{00000000-0005-0000-0000-00008C060000}"/>
    <cellStyle name="40 % - Markeringsfarve4 3 5 3" xfId="11169" xr:uid="{00000000-0005-0000-0000-00008D060000}"/>
    <cellStyle name="40 % - Markeringsfarve4 3 6" xfId="11170" xr:uid="{00000000-0005-0000-0000-00008E060000}"/>
    <cellStyle name="40 % - Markeringsfarve4 3 6 2" xfId="11171" xr:uid="{00000000-0005-0000-0000-00008F060000}"/>
    <cellStyle name="40 % - Markeringsfarve4 3 6 3" xfId="11172" xr:uid="{00000000-0005-0000-0000-000090060000}"/>
    <cellStyle name="40 % - Markeringsfarve4 3 7" xfId="11173" xr:uid="{00000000-0005-0000-0000-000091060000}"/>
    <cellStyle name="40 % - Markeringsfarve4 3 7 2" xfId="11174" xr:uid="{00000000-0005-0000-0000-000092060000}"/>
    <cellStyle name="40 % - Markeringsfarve4 3 7 3" xfId="11175" xr:uid="{00000000-0005-0000-0000-000093060000}"/>
    <cellStyle name="40 % - Markeringsfarve4 3 8" xfId="11176" xr:uid="{00000000-0005-0000-0000-000094060000}"/>
    <cellStyle name="40 % - Markeringsfarve4 3 8 2" xfId="11177" xr:uid="{00000000-0005-0000-0000-000095060000}"/>
    <cellStyle name="40 % - Markeringsfarve4 3 8 3" xfId="11178" xr:uid="{00000000-0005-0000-0000-000096060000}"/>
    <cellStyle name="40 % - Markeringsfarve4 3 9" xfId="11179" xr:uid="{00000000-0005-0000-0000-000097060000}"/>
    <cellStyle name="40 % - Markeringsfarve4 3 9 2" xfId="11180" xr:uid="{00000000-0005-0000-0000-000098060000}"/>
    <cellStyle name="40 % - Markeringsfarve4 4" xfId="893" xr:uid="{00000000-0005-0000-0000-000099060000}"/>
    <cellStyle name="40 % - Markeringsfarve4 4 2" xfId="894" xr:uid="{00000000-0005-0000-0000-00009A060000}"/>
    <cellStyle name="40 % - Markeringsfarve4 4 2 2" xfId="11181" xr:uid="{00000000-0005-0000-0000-00009B060000}"/>
    <cellStyle name="40 % - Markeringsfarve4 4 2 3" xfId="11182" xr:uid="{00000000-0005-0000-0000-00009C060000}"/>
    <cellStyle name="40 % - Markeringsfarve4 4 3" xfId="11183" xr:uid="{00000000-0005-0000-0000-00009D060000}"/>
    <cellStyle name="40 % - Markeringsfarve4 4 3 2" xfId="11184" xr:uid="{00000000-0005-0000-0000-00009E060000}"/>
    <cellStyle name="40 % - Markeringsfarve4 4 3 3" xfId="11185" xr:uid="{00000000-0005-0000-0000-00009F060000}"/>
    <cellStyle name="40 % - Markeringsfarve4 4 4" xfId="11186" xr:uid="{00000000-0005-0000-0000-0000A0060000}"/>
    <cellStyle name="40 % - Markeringsfarve4 4 4 2" xfId="11187" xr:uid="{00000000-0005-0000-0000-0000A1060000}"/>
    <cellStyle name="40 % - Markeringsfarve4 4 4 3" xfId="11188" xr:uid="{00000000-0005-0000-0000-0000A2060000}"/>
    <cellStyle name="40 % - Markeringsfarve4 4 5" xfId="11189" xr:uid="{00000000-0005-0000-0000-0000A3060000}"/>
    <cellStyle name="40 % - Markeringsfarve4 4 5 2" xfId="11190" xr:uid="{00000000-0005-0000-0000-0000A4060000}"/>
    <cellStyle name="40 % - Markeringsfarve4 4 5 3" xfId="11191" xr:uid="{00000000-0005-0000-0000-0000A5060000}"/>
    <cellStyle name="40 % - Markeringsfarve4 4 6" xfId="11192" xr:uid="{00000000-0005-0000-0000-0000A6060000}"/>
    <cellStyle name="40 % - Markeringsfarve4 4 6 2" xfId="11193" xr:uid="{00000000-0005-0000-0000-0000A7060000}"/>
    <cellStyle name="40 % - Markeringsfarve4 4 6 3" xfId="11194" xr:uid="{00000000-0005-0000-0000-0000A8060000}"/>
    <cellStyle name="40 % - Markeringsfarve4 4 7" xfId="11195" xr:uid="{00000000-0005-0000-0000-0000A9060000}"/>
    <cellStyle name="40 % - Markeringsfarve4 4 7 2" xfId="11196" xr:uid="{00000000-0005-0000-0000-0000AA060000}"/>
    <cellStyle name="40 % - Markeringsfarve4 4 8" xfId="11197" xr:uid="{00000000-0005-0000-0000-0000AB060000}"/>
    <cellStyle name="40 % - Markeringsfarve4 5" xfId="895" xr:uid="{00000000-0005-0000-0000-0000AC060000}"/>
    <cellStyle name="40 % - Markeringsfarve4 5 2" xfId="896" xr:uid="{00000000-0005-0000-0000-0000AD060000}"/>
    <cellStyle name="40 % - Markeringsfarve4 5 2 2" xfId="11198" xr:uid="{00000000-0005-0000-0000-0000AE060000}"/>
    <cellStyle name="40 % - Markeringsfarve4 5 2 3" xfId="11199" xr:uid="{00000000-0005-0000-0000-0000AF060000}"/>
    <cellStyle name="40 % - Markeringsfarve4 5 3" xfId="11200" xr:uid="{00000000-0005-0000-0000-0000B0060000}"/>
    <cellStyle name="40 % - Markeringsfarve4 5 3 2" xfId="11201" xr:uid="{00000000-0005-0000-0000-0000B1060000}"/>
    <cellStyle name="40 % - Markeringsfarve4 5 3 3" xfId="11202" xr:uid="{00000000-0005-0000-0000-0000B2060000}"/>
    <cellStyle name="40 % - Markeringsfarve4 5 4" xfId="11203" xr:uid="{00000000-0005-0000-0000-0000B3060000}"/>
    <cellStyle name="40 % - Markeringsfarve4 5 4 2" xfId="11204" xr:uid="{00000000-0005-0000-0000-0000B4060000}"/>
    <cellStyle name="40 % - Markeringsfarve4 5 4 3" xfId="11205" xr:uid="{00000000-0005-0000-0000-0000B5060000}"/>
    <cellStyle name="40 % - Markeringsfarve4 5 5" xfId="11206" xr:uid="{00000000-0005-0000-0000-0000B6060000}"/>
    <cellStyle name="40 % - Markeringsfarve4 5 5 2" xfId="11207" xr:uid="{00000000-0005-0000-0000-0000B7060000}"/>
    <cellStyle name="40 % - Markeringsfarve4 5 5 3" xfId="11208" xr:uid="{00000000-0005-0000-0000-0000B8060000}"/>
    <cellStyle name="40 % - Markeringsfarve4 5 6" xfId="11209" xr:uid="{00000000-0005-0000-0000-0000B9060000}"/>
    <cellStyle name="40 % - Markeringsfarve4 5 6 2" xfId="11210" xr:uid="{00000000-0005-0000-0000-0000BA060000}"/>
    <cellStyle name="40 % - Markeringsfarve4 5 6 3" xfId="11211" xr:uid="{00000000-0005-0000-0000-0000BB060000}"/>
    <cellStyle name="40 % - Markeringsfarve4 5 7" xfId="11212" xr:uid="{00000000-0005-0000-0000-0000BC060000}"/>
    <cellStyle name="40 % - Markeringsfarve4 5 7 2" xfId="11213" xr:uid="{00000000-0005-0000-0000-0000BD060000}"/>
    <cellStyle name="40 % - Markeringsfarve4 5 8" xfId="11214" xr:uid="{00000000-0005-0000-0000-0000BE060000}"/>
    <cellStyle name="40 % - Markeringsfarve4 6" xfId="897" xr:uid="{00000000-0005-0000-0000-0000BF060000}"/>
    <cellStyle name="40 % - Markeringsfarve4 6 2" xfId="898" xr:uid="{00000000-0005-0000-0000-0000C0060000}"/>
    <cellStyle name="40 % - Markeringsfarve4 6 3" xfId="11215" xr:uid="{00000000-0005-0000-0000-0000C1060000}"/>
    <cellStyle name="40 % - Markeringsfarve4 7" xfId="899" xr:uid="{00000000-0005-0000-0000-0000C2060000}"/>
    <cellStyle name="40 % - Markeringsfarve4 7 2" xfId="11216" xr:uid="{00000000-0005-0000-0000-0000C3060000}"/>
    <cellStyle name="40 % - Markeringsfarve4 7 3" xfId="11217" xr:uid="{00000000-0005-0000-0000-0000C4060000}"/>
    <cellStyle name="40 % - Markeringsfarve4 8" xfId="11218" xr:uid="{00000000-0005-0000-0000-0000C5060000}"/>
    <cellStyle name="40 % - Markeringsfarve4 8 2" xfId="11219" xr:uid="{00000000-0005-0000-0000-0000C6060000}"/>
    <cellStyle name="40 % - Markeringsfarve4 8 3" xfId="11220" xr:uid="{00000000-0005-0000-0000-0000C7060000}"/>
    <cellStyle name="40 % - Markeringsfarve4 9" xfId="11221" xr:uid="{00000000-0005-0000-0000-0000C8060000}"/>
    <cellStyle name="40 % - Markeringsfarve4 9 2" xfId="11222" xr:uid="{00000000-0005-0000-0000-0000C9060000}"/>
    <cellStyle name="40 % - Markeringsfarve4 9 3" xfId="11223" xr:uid="{00000000-0005-0000-0000-0000CA060000}"/>
    <cellStyle name="40 % - Markeringsfarve5" xfId="900" xr:uid="{00000000-0005-0000-0000-0000CB060000}"/>
    <cellStyle name="40 % - Markeringsfarve5 10" xfId="11224" xr:uid="{00000000-0005-0000-0000-0000CC060000}"/>
    <cellStyle name="40 % - Markeringsfarve5 10 2" xfId="11225" xr:uid="{00000000-0005-0000-0000-0000CD060000}"/>
    <cellStyle name="40 % - Markeringsfarve5 10 3" xfId="11226" xr:uid="{00000000-0005-0000-0000-0000CE060000}"/>
    <cellStyle name="40 % - Markeringsfarve5 11" xfId="11227" xr:uid="{00000000-0005-0000-0000-0000CF060000}"/>
    <cellStyle name="40 % - Markeringsfarve5 11 2" xfId="11228" xr:uid="{00000000-0005-0000-0000-0000D0060000}"/>
    <cellStyle name="40 % - Markeringsfarve5 12" xfId="11229" xr:uid="{00000000-0005-0000-0000-0000D1060000}"/>
    <cellStyle name="40 % - Markeringsfarve5 2" xfId="901" xr:uid="{00000000-0005-0000-0000-0000D2060000}"/>
    <cellStyle name="40 % - Markeringsfarve5 2 10" xfId="11230" xr:uid="{00000000-0005-0000-0000-0000D3060000}"/>
    <cellStyle name="40 % - Markeringsfarve5 2 2" xfId="902" xr:uid="{00000000-0005-0000-0000-0000D4060000}"/>
    <cellStyle name="40 % - Markeringsfarve5 2 2 2" xfId="903" xr:uid="{00000000-0005-0000-0000-0000D5060000}"/>
    <cellStyle name="40 % - Markeringsfarve5 2 2 2 2" xfId="11231" xr:uid="{00000000-0005-0000-0000-0000D6060000}"/>
    <cellStyle name="40 % - Markeringsfarve5 2 2 2 3" xfId="11232" xr:uid="{00000000-0005-0000-0000-0000D7060000}"/>
    <cellStyle name="40 % - Markeringsfarve5 2 2 3" xfId="11233" xr:uid="{00000000-0005-0000-0000-0000D8060000}"/>
    <cellStyle name="40 % - Markeringsfarve5 2 2 3 2" xfId="11234" xr:uid="{00000000-0005-0000-0000-0000D9060000}"/>
    <cellStyle name="40 % - Markeringsfarve5 2 2 3 3" xfId="11235" xr:uid="{00000000-0005-0000-0000-0000DA060000}"/>
    <cellStyle name="40 % - Markeringsfarve5 2 2 4" xfId="11236" xr:uid="{00000000-0005-0000-0000-0000DB060000}"/>
    <cellStyle name="40 % - Markeringsfarve5 2 2 4 2" xfId="11237" xr:uid="{00000000-0005-0000-0000-0000DC060000}"/>
    <cellStyle name="40 % - Markeringsfarve5 2 2 4 3" xfId="11238" xr:uid="{00000000-0005-0000-0000-0000DD060000}"/>
    <cellStyle name="40 % - Markeringsfarve5 2 2 5" xfId="11239" xr:uid="{00000000-0005-0000-0000-0000DE060000}"/>
    <cellStyle name="40 % - Markeringsfarve5 2 2 5 2" xfId="11240" xr:uid="{00000000-0005-0000-0000-0000DF060000}"/>
    <cellStyle name="40 % - Markeringsfarve5 2 2 5 3" xfId="11241" xr:uid="{00000000-0005-0000-0000-0000E0060000}"/>
    <cellStyle name="40 % - Markeringsfarve5 2 2 6" xfId="11242" xr:uid="{00000000-0005-0000-0000-0000E1060000}"/>
    <cellStyle name="40 % - Markeringsfarve5 2 2 6 2" xfId="11243" xr:uid="{00000000-0005-0000-0000-0000E2060000}"/>
    <cellStyle name="40 % - Markeringsfarve5 2 2 6 3" xfId="11244" xr:uid="{00000000-0005-0000-0000-0000E3060000}"/>
    <cellStyle name="40 % - Markeringsfarve5 2 2 7" xfId="11245" xr:uid="{00000000-0005-0000-0000-0000E4060000}"/>
    <cellStyle name="40 % - Markeringsfarve5 2 2 7 2" xfId="11246" xr:uid="{00000000-0005-0000-0000-0000E5060000}"/>
    <cellStyle name="40 % - Markeringsfarve5 2 2 8" xfId="11247" xr:uid="{00000000-0005-0000-0000-0000E6060000}"/>
    <cellStyle name="40 % - Markeringsfarve5 2 3" xfId="904" xr:uid="{00000000-0005-0000-0000-0000E7060000}"/>
    <cellStyle name="40 % - Markeringsfarve5 2 3 2" xfId="905" xr:uid="{00000000-0005-0000-0000-0000E8060000}"/>
    <cellStyle name="40 % - Markeringsfarve5 2 3 2 2" xfId="11248" xr:uid="{00000000-0005-0000-0000-0000E9060000}"/>
    <cellStyle name="40 % - Markeringsfarve5 2 3 2 3" xfId="11249" xr:uid="{00000000-0005-0000-0000-0000EA060000}"/>
    <cellStyle name="40 % - Markeringsfarve5 2 3 3" xfId="11250" xr:uid="{00000000-0005-0000-0000-0000EB060000}"/>
    <cellStyle name="40 % - Markeringsfarve5 2 3 3 2" xfId="11251" xr:uid="{00000000-0005-0000-0000-0000EC060000}"/>
    <cellStyle name="40 % - Markeringsfarve5 2 3 3 3" xfId="11252" xr:uid="{00000000-0005-0000-0000-0000ED060000}"/>
    <cellStyle name="40 % - Markeringsfarve5 2 3 4" xfId="11253" xr:uid="{00000000-0005-0000-0000-0000EE060000}"/>
    <cellStyle name="40 % - Markeringsfarve5 2 3 4 2" xfId="11254" xr:uid="{00000000-0005-0000-0000-0000EF060000}"/>
    <cellStyle name="40 % - Markeringsfarve5 2 3 4 3" xfId="11255" xr:uid="{00000000-0005-0000-0000-0000F0060000}"/>
    <cellStyle name="40 % - Markeringsfarve5 2 3 5" xfId="11256" xr:uid="{00000000-0005-0000-0000-0000F1060000}"/>
    <cellStyle name="40 % - Markeringsfarve5 2 3 5 2" xfId="11257" xr:uid="{00000000-0005-0000-0000-0000F2060000}"/>
    <cellStyle name="40 % - Markeringsfarve5 2 3 5 3" xfId="11258" xr:uid="{00000000-0005-0000-0000-0000F3060000}"/>
    <cellStyle name="40 % - Markeringsfarve5 2 3 6" xfId="11259" xr:uid="{00000000-0005-0000-0000-0000F4060000}"/>
    <cellStyle name="40 % - Markeringsfarve5 2 3 6 2" xfId="11260" xr:uid="{00000000-0005-0000-0000-0000F5060000}"/>
    <cellStyle name="40 % - Markeringsfarve5 2 3 6 3" xfId="11261" xr:uid="{00000000-0005-0000-0000-0000F6060000}"/>
    <cellStyle name="40 % - Markeringsfarve5 2 3 7" xfId="11262" xr:uid="{00000000-0005-0000-0000-0000F7060000}"/>
    <cellStyle name="40 % - Markeringsfarve5 2 3 7 2" xfId="11263" xr:uid="{00000000-0005-0000-0000-0000F8060000}"/>
    <cellStyle name="40 % - Markeringsfarve5 2 3 8" xfId="11264" xr:uid="{00000000-0005-0000-0000-0000F9060000}"/>
    <cellStyle name="40 % - Markeringsfarve5 2 4" xfId="906" xr:uid="{00000000-0005-0000-0000-0000FA060000}"/>
    <cellStyle name="40 % - Markeringsfarve5 2 4 2" xfId="11265" xr:uid="{00000000-0005-0000-0000-0000FB060000}"/>
    <cellStyle name="40 % - Markeringsfarve5 2 4 3" xfId="11266" xr:uid="{00000000-0005-0000-0000-0000FC060000}"/>
    <cellStyle name="40 % - Markeringsfarve5 2 5" xfId="11267" xr:uid="{00000000-0005-0000-0000-0000FD060000}"/>
    <cellStyle name="40 % - Markeringsfarve5 2 5 2" xfId="11268" xr:uid="{00000000-0005-0000-0000-0000FE060000}"/>
    <cellStyle name="40 % - Markeringsfarve5 2 5 3" xfId="11269" xr:uid="{00000000-0005-0000-0000-0000FF060000}"/>
    <cellStyle name="40 % - Markeringsfarve5 2 6" xfId="11270" xr:uid="{00000000-0005-0000-0000-000000070000}"/>
    <cellStyle name="40 % - Markeringsfarve5 2 6 2" xfId="11271" xr:uid="{00000000-0005-0000-0000-000001070000}"/>
    <cellStyle name="40 % - Markeringsfarve5 2 6 3" xfId="11272" xr:uid="{00000000-0005-0000-0000-000002070000}"/>
    <cellStyle name="40 % - Markeringsfarve5 2 7" xfId="11273" xr:uid="{00000000-0005-0000-0000-000003070000}"/>
    <cellStyle name="40 % - Markeringsfarve5 2 7 2" xfId="11274" xr:uid="{00000000-0005-0000-0000-000004070000}"/>
    <cellStyle name="40 % - Markeringsfarve5 2 7 3" xfId="11275" xr:uid="{00000000-0005-0000-0000-000005070000}"/>
    <cellStyle name="40 % - Markeringsfarve5 2 8" xfId="11276" xr:uid="{00000000-0005-0000-0000-000006070000}"/>
    <cellStyle name="40 % - Markeringsfarve5 2 8 2" xfId="11277" xr:uid="{00000000-0005-0000-0000-000007070000}"/>
    <cellStyle name="40 % - Markeringsfarve5 2 8 3" xfId="11278" xr:uid="{00000000-0005-0000-0000-000008070000}"/>
    <cellStyle name="40 % - Markeringsfarve5 2 9" xfId="11279" xr:uid="{00000000-0005-0000-0000-000009070000}"/>
    <cellStyle name="40 % - Markeringsfarve5 2 9 2" xfId="11280" xr:uid="{00000000-0005-0000-0000-00000A070000}"/>
    <cellStyle name="40 % - Markeringsfarve5 3" xfId="907" xr:uid="{00000000-0005-0000-0000-00000B070000}"/>
    <cellStyle name="40 % - Markeringsfarve5 3 10" xfId="11281" xr:uid="{00000000-0005-0000-0000-00000C070000}"/>
    <cellStyle name="40 % - Markeringsfarve5 3 2" xfId="908" xr:uid="{00000000-0005-0000-0000-00000D070000}"/>
    <cellStyle name="40 % - Markeringsfarve5 3 2 2" xfId="11282" xr:uid="{00000000-0005-0000-0000-00000E070000}"/>
    <cellStyle name="40 % - Markeringsfarve5 3 2 2 2" xfId="11283" xr:uid="{00000000-0005-0000-0000-00000F070000}"/>
    <cellStyle name="40 % - Markeringsfarve5 3 2 2 3" xfId="11284" xr:uid="{00000000-0005-0000-0000-000010070000}"/>
    <cellStyle name="40 % - Markeringsfarve5 3 2 3" xfId="11285" xr:uid="{00000000-0005-0000-0000-000011070000}"/>
    <cellStyle name="40 % - Markeringsfarve5 3 2 3 2" xfId="11286" xr:uid="{00000000-0005-0000-0000-000012070000}"/>
    <cellStyle name="40 % - Markeringsfarve5 3 2 3 3" xfId="11287" xr:uid="{00000000-0005-0000-0000-000013070000}"/>
    <cellStyle name="40 % - Markeringsfarve5 3 2 4" xfId="11288" xr:uid="{00000000-0005-0000-0000-000014070000}"/>
    <cellStyle name="40 % - Markeringsfarve5 3 2 4 2" xfId="11289" xr:uid="{00000000-0005-0000-0000-000015070000}"/>
    <cellStyle name="40 % - Markeringsfarve5 3 2 4 3" xfId="11290" xr:uid="{00000000-0005-0000-0000-000016070000}"/>
    <cellStyle name="40 % - Markeringsfarve5 3 2 5" xfId="11291" xr:uid="{00000000-0005-0000-0000-000017070000}"/>
    <cellStyle name="40 % - Markeringsfarve5 3 2 5 2" xfId="11292" xr:uid="{00000000-0005-0000-0000-000018070000}"/>
    <cellStyle name="40 % - Markeringsfarve5 3 2 5 3" xfId="11293" xr:uid="{00000000-0005-0000-0000-000019070000}"/>
    <cellStyle name="40 % - Markeringsfarve5 3 2 6" xfId="11294" xr:uid="{00000000-0005-0000-0000-00001A070000}"/>
    <cellStyle name="40 % - Markeringsfarve5 3 2 6 2" xfId="11295" xr:uid="{00000000-0005-0000-0000-00001B070000}"/>
    <cellStyle name="40 % - Markeringsfarve5 3 2 6 3" xfId="11296" xr:uid="{00000000-0005-0000-0000-00001C070000}"/>
    <cellStyle name="40 % - Markeringsfarve5 3 2 7" xfId="11297" xr:uid="{00000000-0005-0000-0000-00001D070000}"/>
    <cellStyle name="40 % - Markeringsfarve5 3 2 7 2" xfId="11298" xr:uid="{00000000-0005-0000-0000-00001E070000}"/>
    <cellStyle name="40 % - Markeringsfarve5 3 2 8" xfId="11299" xr:uid="{00000000-0005-0000-0000-00001F070000}"/>
    <cellStyle name="40 % - Markeringsfarve5 3 3" xfId="11300" xr:uid="{00000000-0005-0000-0000-000020070000}"/>
    <cellStyle name="40 % - Markeringsfarve5 3 3 2" xfId="11301" xr:uid="{00000000-0005-0000-0000-000021070000}"/>
    <cellStyle name="40 % - Markeringsfarve5 3 3 2 2" xfId="11302" xr:uid="{00000000-0005-0000-0000-000022070000}"/>
    <cellStyle name="40 % - Markeringsfarve5 3 3 2 3" xfId="11303" xr:uid="{00000000-0005-0000-0000-000023070000}"/>
    <cellStyle name="40 % - Markeringsfarve5 3 3 3" xfId="11304" xr:uid="{00000000-0005-0000-0000-000024070000}"/>
    <cellStyle name="40 % - Markeringsfarve5 3 3 3 2" xfId="11305" xr:uid="{00000000-0005-0000-0000-000025070000}"/>
    <cellStyle name="40 % - Markeringsfarve5 3 3 3 3" xfId="11306" xr:uid="{00000000-0005-0000-0000-000026070000}"/>
    <cellStyle name="40 % - Markeringsfarve5 3 3 4" xfId="11307" xr:uid="{00000000-0005-0000-0000-000027070000}"/>
    <cellStyle name="40 % - Markeringsfarve5 3 3 4 2" xfId="11308" xr:uid="{00000000-0005-0000-0000-000028070000}"/>
    <cellStyle name="40 % - Markeringsfarve5 3 3 4 3" xfId="11309" xr:uid="{00000000-0005-0000-0000-000029070000}"/>
    <cellStyle name="40 % - Markeringsfarve5 3 3 5" xfId="11310" xr:uid="{00000000-0005-0000-0000-00002A070000}"/>
    <cellStyle name="40 % - Markeringsfarve5 3 3 5 2" xfId="11311" xr:uid="{00000000-0005-0000-0000-00002B070000}"/>
    <cellStyle name="40 % - Markeringsfarve5 3 3 5 3" xfId="11312" xr:uid="{00000000-0005-0000-0000-00002C070000}"/>
    <cellStyle name="40 % - Markeringsfarve5 3 3 6" xfId="11313" xr:uid="{00000000-0005-0000-0000-00002D070000}"/>
    <cellStyle name="40 % - Markeringsfarve5 3 3 6 2" xfId="11314" xr:uid="{00000000-0005-0000-0000-00002E070000}"/>
    <cellStyle name="40 % - Markeringsfarve5 3 3 6 3" xfId="11315" xr:uid="{00000000-0005-0000-0000-00002F070000}"/>
    <cellStyle name="40 % - Markeringsfarve5 3 3 7" xfId="11316" xr:uid="{00000000-0005-0000-0000-000030070000}"/>
    <cellStyle name="40 % - Markeringsfarve5 3 3 7 2" xfId="11317" xr:uid="{00000000-0005-0000-0000-000031070000}"/>
    <cellStyle name="40 % - Markeringsfarve5 3 3 8" xfId="11318" xr:uid="{00000000-0005-0000-0000-000032070000}"/>
    <cellStyle name="40 % - Markeringsfarve5 3 4" xfId="11319" xr:uid="{00000000-0005-0000-0000-000033070000}"/>
    <cellStyle name="40 % - Markeringsfarve5 3 4 2" xfId="11320" xr:uid="{00000000-0005-0000-0000-000034070000}"/>
    <cellStyle name="40 % - Markeringsfarve5 3 4 3" xfId="11321" xr:uid="{00000000-0005-0000-0000-000035070000}"/>
    <cellStyle name="40 % - Markeringsfarve5 3 5" xfId="11322" xr:uid="{00000000-0005-0000-0000-000036070000}"/>
    <cellStyle name="40 % - Markeringsfarve5 3 5 2" xfId="11323" xr:uid="{00000000-0005-0000-0000-000037070000}"/>
    <cellStyle name="40 % - Markeringsfarve5 3 5 3" xfId="11324" xr:uid="{00000000-0005-0000-0000-000038070000}"/>
    <cellStyle name="40 % - Markeringsfarve5 3 6" xfId="11325" xr:uid="{00000000-0005-0000-0000-000039070000}"/>
    <cellStyle name="40 % - Markeringsfarve5 3 6 2" xfId="11326" xr:uid="{00000000-0005-0000-0000-00003A070000}"/>
    <cellStyle name="40 % - Markeringsfarve5 3 6 3" xfId="11327" xr:uid="{00000000-0005-0000-0000-00003B070000}"/>
    <cellStyle name="40 % - Markeringsfarve5 3 7" xfId="11328" xr:uid="{00000000-0005-0000-0000-00003C070000}"/>
    <cellStyle name="40 % - Markeringsfarve5 3 7 2" xfId="11329" xr:uid="{00000000-0005-0000-0000-00003D070000}"/>
    <cellStyle name="40 % - Markeringsfarve5 3 7 3" xfId="11330" xr:uid="{00000000-0005-0000-0000-00003E070000}"/>
    <cellStyle name="40 % - Markeringsfarve5 3 8" xfId="11331" xr:uid="{00000000-0005-0000-0000-00003F070000}"/>
    <cellStyle name="40 % - Markeringsfarve5 3 8 2" xfId="11332" xr:uid="{00000000-0005-0000-0000-000040070000}"/>
    <cellStyle name="40 % - Markeringsfarve5 3 8 3" xfId="11333" xr:uid="{00000000-0005-0000-0000-000041070000}"/>
    <cellStyle name="40 % - Markeringsfarve5 3 9" xfId="11334" xr:uid="{00000000-0005-0000-0000-000042070000}"/>
    <cellStyle name="40 % - Markeringsfarve5 3 9 2" xfId="11335" xr:uid="{00000000-0005-0000-0000-000043070000}"/>
    <cellStyle name="40 % - Markeringsfarve5 4" xfId="909" xr:uid="{00000000-0005-0000-0000-000044070000}"/>
    <cellStyle name="40 % - Markeringsfarve5 4 2" xfId="910" xr:uid="{00000000-0005-0000-0000-000045070000}"/>
    <cellStyle name="40 % - Markeringsfarve5 4 2 2" xfId="11336" xr:uid="{00000000-0005-0000-0000-000046070000}"/>
    <cellStyle name="40 % - Markeringsfarve5 4 2 3" xfId="11337" xr:uid="{00000000-0005-0000-0000-000047070000}"/>
    <cellStyle name="40 % - Markeringsfarve5 4 3" xfId="11338" xr:uid="{00000000-0005-0000-0000-000048070000}"/>
    <cellStyle name="40 % - Markeringsfarve5 4 3 2" xfId="11339" xr:uid="{00000000-0005-0000-0000-000049070000}"/>
    <cellStyle name="40 % - Markeringsfarve5 4 3 3" xfId="11340" xr:uid="{00000000-0005-0000-0000-00004A070000}"/>
    <cellStyle name="40 % - Markeringsfarve5 4 4" xfId="11341" xr:uid="{00000000-0005-0000-0000-00004B070000}"/>
    <cellStyle name="40 % - Markeringsfarve5 4 4 2" xfId="11342" xr:uid="{00000000-0005-0000-0000-00004C070000}"/>
    <cellStyle name="40 % - Markeringsfarve5 4 4 3" xfId="11343" xr:uid="{00000000-0005-0000-0000-00004D070000}"/>
    <cellStyle name="40 % - Markeringsfarve5 4 5" xfId="11344" xr:uid="{00000000-0005-0000-0000-00004E070000}"/>
    <cellStyle name="40 % - Markeringsfarve5 4 5 2" xfId="11345" xr:uid="{00000000-0005-0000-0000-00004F070000}"/>
    <cellStyle name="40 % - Markeringsfarve5 4 5 3" xfId="11346" xr:uid="{00000000-0005-0000-0000-000050070000}"/>
    <cellStyle name="40 % - Markeringsfarve5 4 6" xfId="11347" xr:uid="{00000000-0005-0000-0000-000051070000}"/>
    <cellStyle name="40 % - Markeringsfarve5 4 6 2" xfId="11348" xr:uid="{00000000-0005-0000-0000-000052070000}"/>
    <cellStyle name="40 % - Markeringsfarve5 4 6 3" xfId="11349" xr:uid="{00000000-0005-0000-0000-000053070000}"/>
    <cellStyle name="40 % - Markeringsfarve5 4 7" xfId="11350" xr:uid="{00000000-0005-0000-0000-000054070000}"/>
    <cellStyle name="40 % - Markeringsfarve5 4 7 2" xfId="11351" xr:uid="{00000000-0005-0000-0000-000055070000}"/>
    <cellStyle name="40 % - Markeringsfarve5 4 8" xfId="11352" xr:uid="{00000000-0005-0000-0000-000056070000}"/>
    <cellStyle name="40 % - Markeringsfarve5 5" xfId="911" xr:uid="{00000000-0005-0000-0000-000057070000}"/>
    <cellStyle name="40 % - Markeringsfarve5 5 2" xfId="912" xr:uid="{00000000-0005-0000-0000-000058070000}"/>
    <cellStyle name="40 % - Markeringsfarve5 5 2 2" xfId="11353" xr:uid="{00000000-0005-0000-0000-000059070000}"/>
    <cellStyle name="40 % - Markeringsfarve5 5 2 3" xfId="11354" xr:uid="{00000000-0005-0000-0000-00005A070000}"/>
    <cellStyle name="40 % - Markeringsfarve5 5 3" xfId="11355" xr:uid="{00000000-0005-0000-0000-00005B070000}"/>
    <cellStyle name="40 % - Markeringsfarve5 5 3 2" xfId="11356" xr:uid="{00000000-0005-0000-0000-00005C070000}"/>
    <cellStyle name="40 % - Markeringsfarve5 5 3 3" xfId="11357" xr:uid="{00000000-0005-0000-0000-00005D070000}"/>
    <cellStyle name="40 % - Markeringsfarve5 5 4" xfId="11358" xr:uid="{00000000-0005-0000-0000-00005E070000}"/>
    <cellStyle name="40 % - Markeringsfarve5 5 4 2" xfId="11359" xr:uid="{00000000-0005-0000-0000-00005F070000}"/>
    <cellStyle name="40 % - Markeringsfarve5 5 4 3" xfId="11360" xr:uid="{00000000-0005-0000-0000-000060070000}"/>
    <cellStyle name="40 % - Markeringsfarve5 5 5" xfId="11361" xr:uid="{00000000-0005-0000-0000-000061070000}"/>
    <cellStyle name="40 % - Markeringsfarve5 5 5 2" xfId="11362" xr:uid="{00000000-0005-0000-0000-000062070000}"/>
    <cellStyle name="40 % - Markeringsfarve5 5 5 3" xfId="11363" xr:uid="{00000000-0005-0000-0000-000063070000}"/>
    <cellStyle name="40 % - Markeringsfarve5 5 6" xfId="11364" xr:uid="{00000000-0005-0000-0000-000064070000}"/>
    <cellStyle name="40 % - Markeringsfarve5 5 6 2" xfId="11365" xr:uid="{00000000-0005-0000-0000-000065070000}"/>
    <cellStyle name="40 % - Markeringsfarve5 5 6 3" xfId="11366" xr:uid="{00000000-0005-0000-0000-000066070000}"/>
    <cellStyle name="40 % - Markeringsfarve5 5 7" xfId="11367" xr:uid="{00000000-0005-0000-0000-000067070000}"/>
    <cellStyle name="40 % - Markeringsfarve5 5 7 2" xfId="11368" xr:uid="{00000000-0005-0000-0000-000068070000}"/>
    <cellStyle name="40 % - Markeringsfarve5 5 8" xfId="11369" xr:uid="{00000000-0005-0000-0000-000069070000}"/>
    <cellStyle name="40 % - Markeringsfarve5 6" xfId="913" xr:uid="{00000000-0005-0000-0000-00006A070000}"/>
    <cellStyle name="40 % - Markeringsfarve5 6 2" xfId="914" xr:uid="{00000000-0005-0000-0000-00006B070000}"/>
    <cellStyle name="40 % - Markeringsfarve5 6 3" xfId="11370" xr:uid="{00000000-0005-0000-0000-00006C070000}"/>
    <cellStyle name="40 % - Markeringsfarve5 7" xfId="915" xr:uid="{00000000-0005-0000-0000-00006D070000}"/>
    <cellStyle name="40 % - Markeringsfarve5 7 2" xfId="11371" xr:uid="{00000000-0005-0000-0000-00006E070000}"/>
    <cellStyle name="40 % - Markeringsfarve5 7 3" xfId="11372" xr:uid="{00000000-0005-0000-0000-00006F070000}"/>
    <cellStyle name="40 % - Markeringsfarve5 8" xfId="11373" xr:uid="{00000000-0005-0000-0000-000070070000}"/>
    <cellStyle name="40 % - Markeringsfarve5 8 2" xfId="11374" xr:uid="{00000000-0005-0000-0000-000071070000}"/>
    <cellStyle name="40 % - Markeringsfarve5 8 3" xfId="11375" xr:uid="{00000000-0005-0000-0000-000072070000}"/>
    <cellStyle name="40 % - Markeringsfarve5 9" xfId="11376" xr:uid="{00000000-0005-0000-0000-000073070000}"/>
    <cellStyle name="40 % - Markeringsfarve5 9 2" xfId="11377" xr:uid="{00000000-0005-0000-0000-000074070000}"/>
    <cellStyle name="40 % - Markeringsfarve5 9 3" xfId="11378" xr:uid="{00000000-0005-0000-0000-000075070000}"/>
    <cellStyle name="40 % - Markeringsfarve6" xfId="916" xr:uid="{00000000-0005-0000-0000-000076070000}"/>
    <cellStyle name="40 % - Markeringsfarve6 10" xfId="11379" xr:uid="{00000000-0005-0000-0000-000077070000}"/>
    <cellStyle name="40 % - Markeringsfarve6 10 2" xfId="11380" xr:uid="{00000000-0005-0000-0000-000078070000}"/>
    <cellStyle name="40 % - Markeringsfarve6 10 3" xfId="11381" xr:uid="{00000000-0005-0000-0000-000079070000}"/>
    <cellStyle name="40 % - Markeringsfarve6 11" xfId="11382" xr:uid="{00000000-0005-0000-0000-00007A070000}"/>
    <cellStyle name="40 % - Markeringsfarve6 11 2" xfId="11383" xr:uid="{00000000-0005-0000-0000-00007B070000}"/>
    <cellStyle name="40 % - Markeringsfarve6 12" xfId="11384" xr:uid="{00000000-0005-0000-0000-00007C070000}"/>
    <cellStyle name="40 % - Markeringsfarve6 2" xfId="917" xr:uid="{00000000-0005-0000-0000-00007D070000}"/>
    <cellStyle name="40 % - Markeringsfarve6 2 10" xfId="11385" xr:uid="{00000000-0005-0000-0000-00007E070000}"/>
    <cellStyle name="40 % - Markeringsfarve6 2 2" xfId="918" xr:uid="{00000000-0005-0000-0000-00007F070000}"/>
    <cellStyle name="40 % - Markeringsfarve6 2 2 2" xfId="919" xr:uid="{00000000-0005-0000-0000-000080070000}"/>
    <cellStyle name="40 % - Markeringsfarve6 2 2 2 2" xfId="11386" xr:uid="{00000000-0005-0000-0000-000081070000}"/>
    <cellStyle name="40 % - Markeringsfarve6 2 2 2 3" xfId="11387" xr:uid="{00000000-0005-0000-0000-000082070000}"/>
    <cellStyle name="40 % - Markeringsfarve6 2 2 3" xfId="11388" xr:uid="{00000000-0005-0000-0000-000083070000}"/>
    <cellStyle name="40 % - Markeringsfarve6 2 2 3 2" xfId="11389" xr:uid="{00000000-0005-0000-0000-000084070000}"/>
    <cellStyle name="40 % - Markeringsfarve6 2 2 3 3" xfId="11390" xr:uid="{00000000-0005-0000-0000-000085070000}"/>
    <cellStyle name="40 % - Markeringsfarve6 2 2 4" xfId="11391" xr:uid="{00000000-0005-0000-0000-000086070000}"/>
    <cellStyle name="40 % - Markeringsfarve6 2 2 4 2" xfId="11392" xr:uid="{00000000-0005-0000-0000-000087070000}"/>
    <cellStyle name="40 % - Markeringsfarve6 2 2 4 3" xfId="11393" xr:uid="{00000000-0005-0000-0000-000088070000}"/>
    <cellStyle name="40 % - Markeringsfarve6 2 2 5" xfId="11394" xr:uid="{00000000-0005-0000-0000-000089070000}"/>
    <cellStyle name="40 % - Markeringsfarve6 2 2 5 2" xfId="11395" xr:uid="{00000000-0005-0000-0000-00008A070000}"/>
    <cellStyle name="40 % - Markeringsfarve6 2 2 5 3" xfId="11396" xr:uid="{00000000-0005-0000-0000-00008B070000}"/>
    <cellStyle name="40 % - Markeringsfarve6 2 2 6" xfId="11397" xr:uid="{00000000-0005-0000-0000-00008C070000}"/>
    <cellStyle name="40 % - Markeringsfarve6 2 2 6 2" xfId="11398" xr:uid="{00000000-0005-0000-0000-00008D070000}"/>
    <cellStyle name="40 % - Markeringsfarve6 2 2 6 3" xfId="11399" xr:uid="{00000000-0005-0000-0000-00008E070000}"/>
    <cellStyle name="40 % - Markeringsfarve6 2 2 7" xfId="11400" xr:uid="{00000000-0005-0000-0000-00008F070000}"/>
    <cellStyle name="40 % - Markeringsfarve6 2 2 7 2" xfId="11401" xr:uid="{00000000-0005-0000-0000-000090070000}"/>
    <cellStyle name="40 % - Markeringsfarve6 2 2 8" xfId="11402" xr:uid="{00000000-0005-0000-0000-000091070000}"/>
    <cellStyle name="40 % - Markeringsfarve6 2 3" xfId="920" xr:uid="{00000000-0005-0000-0000-000092070000}"/>
    <cellStyle name="40 % - Markeringsfarve6 2 3 2" xfId="921" xr:uid="{00000000-0005-0000-0000-000093070000}"/>
    <cellStyle name="40 % - Markeringsfarve6 2 3 2 2" xfId="11403" xr:uid="{00000000-0005-0000-0000-000094070000}"/>
    <cellStyle name="40 % - Markeringsfarve6 2 3 2 3" xfId="11404" xr:uid="{00000000-0005-0000-0000-000095070000}"/>
    <cellStyle name="40 % - Markeringsfarve6 2 3 3" xfId="11405" xr:uid="{00000000-0005-0000-0000-000096070000}"/>
    <cellStyle name="40 % - Markeringsfarve6 2 3 3 2" xfId="11406" xr:uid="{00000000-0005-0000-0000-000097070000}"/>
    <cellStyle name="40 % - Markeringsfarve6 2 3 3 3" xfId="11407" xr:uid="{00000000-0005-0000-0000-000098070000}"/>
    <cellStyle name="40 % - Markeringsfarve6 2 3 4" xfId="11408" xr:uid="{00000000-0005-0000-0000-000099070000}"/>
    <cellStyle name="40 % - Markeringsfarve6 2 3 4 2" xfId="11409" xr:uid="{00000000-0005-0000-0000-00009A070000}"/>
    <cellStyle name="40 % - Markeringsfarve6 2 3 4 3" xfId="11410" xr:uid="{00000000-0005-0000-0000-00009B070000}"/>
    <cellStyle name="40 % - Markeringsfarve6 2 3 5" xfId="11411" xr:uid="{00000000-0005-0000-0000-00009C070000}"/>
    <cellStyle name="40 % - Markeringsfarve6 2 3 5 2" xfId="11412" xr:uid="{00000000-0005-0000-0000-00009D070000}"/>
    <cellStyle name="40 % - Markeringsfarve6 2 3 5 3" xfId="11413" xr:uid="{00000000-0005-0000-0000-00009E070000}"/>
    <cellStyle name="40 % - Markeringsfarve6 2 3 6" xfId="11414" xr:uid="{00000000-0005-0000-0000-00009F070000}"/>
    <cellStyle name="40 % - Markeringsfarve6 2 3 6 2" xfId="11415" xr:uid="{00000000-0005-0000-0000-0000A0070000}"/>
    <cellStyle name="40 % - Markeringsfarve6 2 3 6 3" xfId="11416" xr:uid="{00000000-0005-0000-0000-0000A1070000}"/>
    <cellStyle name="40 % - Markeringsfarve6 2 3 7" xfId="11417" xr:uid="{00000000-0005-0000-0000-0000A2070000}"/>
    <cellStyle name="40 % - Markeringsfarve6 2 3 7 2" xfId="11418" xr:uid="{00000000-0005-0000-0000-0000A3070000}"/>
    <cellStyle name="40 % - Markeringsfarve6 2 3 8" xfId="11419" xr:uid="{00000000-0005-0000-0000-0000A4070000}"/>
    <cellStyle name="40 % - Markeringsfarve6 2 4" xfId="922" xr:uid="{00000000-0005-0000-0000-0000A5070000}"/>
    <cellStyle name="40 % - Markeringsfarve6 2 4 2" xfId="11420" xr:uid="{00000000-0005-0000-0000-0000A6070000}"/>
    <cellStyle name="40 % - Markeringsfarve6 2 4 3" xfId="11421" xr:uid="{00000000-0005-0000-0000-0000A7070000}"/>
    <cellStyle name="40 % - Markeringsfarve6 2 5" xfId="11422" xr:uid="{00000000-0005-0000-0000-0000A8070000}"/>
    <cellStyle name="40 % - Markeringsfarve6 2 5 2" xfId="11423" xr:uid="{00000000-0005-0000-0000-0000A9070000}"/>
    <cellStyle name="40 % - Markeringsfarve6 2 5 3" xfId="11424" xr:uid="{00000000-0005-0000-0000-0000AA070000}"/>
    <cellStyle name="40 % - Markeringsfarve6 2 6" xfId="11425" xr:uid="{00000000-0005-0000-0000-0000AB070000}"/>
    <cellStyle name="40 % - Markeringsfarve6 2 6 2" xfId="11426" xr:uid="{00000000-0005-0000-0000-0000AC070000}"/>
    <cellStyle name="40 % - Markeringsfarve6 2 6 3" xfId="11427" xr:uid="{00000000-0005-0000-0000-0000AD070000}"/>
    <cellStyle name="40 % - Markeringsfarve6 2 7" xfId="11428" xr:uid="{00000000-0005-0000-0000-0000AE070000}"/>
    <cellStyle name="40 % - Markeringsfarve6 2 7 2" xfId="11429" xr:uid="{00000000-0005-0000-0000-0000AF070000}"/>
    <cellStyle name="40 % - Markeringsfarve6 2 7 3" xfId="11430" xr:uid="{00000000-0005-0000-0000-0000B0070000}"/>
    <cellStyle name="40 % - Markeringsfarve6 2 8" xfId="11431" xr:uid="{00000000-0005-0000-0000-0000B1070000}"/>
    <cellStyle name="40 % - Markeringsfarve6 2 8 2" xfId="11432" xr:uid="{00000000-0005-0000-0000-0000B2070000}"/>
    <cellStyle name="40 % - Markeringsfarve6 2 8 3" xfId="11433" xr:uid="{00000000-0005-0000-0000-0000B3070000}"/>
    <cellStyle name="40 % - Markeringsfarve6 2 9" xfId="11434" xr:uid="{00000000-0005-0000-0000-0000B4070000}"/>
    <cellStyle name="40 % - Markeringsfarve6 2 9 2" xfId="11435" xr:uid="{00000000-0005-0000-0000-0000B5070000}"/>
    <cellStyle name="40 % - Markeringsfarve6 3" xfId="923" xr:uid="{00000000-0005-0000-0000-0000B6070000}"/>
    <cellStyle name="40 % - Markeringsfarve6 3 10" xfId="11436" xr:uid="{00000000-0005-0000-0000-0000B7070000}"/>
    <cellStyle name="40 % - Markeringsfarve6 3 2" xfId="924" xr:uid="{00000000-0005-0000-0000-0000B8070000}"/>
    <cellStyle name="40 % - Markeringsfarve6 3 2 2" xfId="11437" xr:uid="{00000000-0005-0000-0000-0000B9070000}"/>
    <cellStyle name="40 % - Markeringsfarve6 3 2 2 2" xfId="11438" xr:uid="{00000000-0005-0000-0000-0000BA070000}"/>
    <cellStyle name="40 % - Markeringsfarve6 3 2 2 3" xfId="11439" xr:uid="{00000000-0005-0000-0000-0000BB070000}"/>
    <cellStyle name="40 % - Markeringsfarve6 3 2 3" xfId="11440" xr:uid="{00000000-0005-0000-0000-0000BC070000}"/>
    <cellStyle name="40 % - Markeringsfarve6 3 2 3 2" xfId="11441" xr:uid="{00000000-0005-0000-0000-0000BD070000}"/>
    <cellStyle name="40 % - Markeringsfarve6 3 2 3 3" xfId="11442" xr:uid="{00000000-0005-0000-0000-0000BE070000}"/>
    <cellStyle name="40 % - Markeringsfarve6 3 2 4" xfId="11443" xr:uid="{00000000-0005-0000-0000-0000BF070000}"/>
    <cellStyle name="40 % - Markeringsfarve6 3 2 4 2" xfId="11444" xr:uid="{00000000-0005-0000-0000-0000C0070000}"/>
    <cellStyle name="40 % - Markeringsfarve6 3 2 4 3" xfId="11445" xr:uid="{00000000-0005-0000-0000-0000C1070000}"/>
    <cellStyle name="40 % - Markeringsfarve6 3 2 5" xfId="11446" xr:uid="{00000000-0005-0000-0000-0000C2070000}"/>
    <cellStyle name="40 % - Markeringsfarve6 3 2 5 2" xfId="11447" xr:uid="{00000000-0005-0000-0000-0000C3070000}"/>
    <cellStyle name="40 % - Markeringsfarve6 3 2 5 3" xfId="11448" xr:uid="{00000000-0005-0000-0000-0000C4070000}"/>
    <cellStyle name="40 % - Markeringsfarve6 3 2 6" xfId="11449" xr:uid="{00000000-0005-0000-0000-0000C5070000}"/>
    <cellStyle name="40 % - Markeringsfarve6 3 2 6 2" xfId="11450" xr:uid="{00000000-0005-0000-0000-0000C6070000}"/>
    <cellStyle name="40 % - Markeringsfarve6 3 2 6 3" xfId="11451" xr:uid="{00000000-0005-0000-0000-0000C7070000}"/>
    <cellStyle name="40 % - Markeringsfarve6 3 2 7" xfId="11452" xr:uid="{00000000-0005-0000-0000-0000C8070000}"/>
    <cellStyle name="40 % - Markeringsfarve6 3 2 7 2" xfId="11453" xr:uid="{00000000-0005-0000-0000-0000C9070000}"/>
    <cellStyle name="40 % - Markeringsfarve6 3 2 8" xfId="11454" xr:uid="{00000000-0005-0000-0000-0000CA070000}"/>
    <cellStyle name="40 % - Markeringsfarve6 3 3" xfId="11455" xr:uid="{00000000-0005-0000-0000-0000CB070000}"/>
    <cellStyle name="40 % - Markeringsfarve6 3 3 2" xfId="11456" xr:uid="{00000000-0005-0000-0000-0000CC070000}"/>
    <cellStyle name="40 % - Markeringsfarve6 3 3 2 2" xfId="11457" xr:uid="{00000000-0005-0000-0000-0000CD070000}"/>
    <cellStyle name="40 % - Markeringsfarve6 3 3 2 3" xfId="11458" xr:uid="{00000000-0005-0000-0000-0000CE070000}"/>
    <cellStyle name="40 % - Markeringsfarve6 3 3 3" xfId="11459" xr:uid="{00000000-0005-0000-0000-0000CF070000}"/>
    <cellStyle name="40 % - Markeringsfarve6 3 3 3 2" xfId="11460" xr:uid="{00000000-0005-0000-0000-0000D0070000}"/>
    <cellStyle name="40 % - Markeringsfarve6 3 3 3 3" xfId="11461" xr:uid="{00000000-0005-0000-0000-0000D1070000}"/>
    <cellStyle name="40 % - Markeringsfarve6 3 3 4" xfId="11462" xr:uid="{00000000-0005-0000-0000-0000D2070000}"/>
    <cellStyle name="40 % - Markeringsfarve6 3 3 4 2" xfId="11463" xr:uid="{00000000-0005-0000-0000-0000D3070000}"/>
    <cellStyle name="40 % - Markeringsfarve6 3 3 4 3" xfId="11464" xr:uid="{00000000-0005-0000-0000-0000D4070000}"/>
    <cellStyle name="40 % - Markeringsfarve6 3 3 5" xfId="11465" xr:uid="{00000000-0005-0000-0000-0000D5070000}"/>
    <cellStyle name="40 % - Markeringsfarve6 3 3 5 2" xfId="11466" xr:uid="{00000000-0005-0000-0000-0000D6070000}"/>
    <cellStyle name="40 % - Markeringsfarve6 3 3 5 3" xfId="11467" xr:uid="{00000000-0005-0000-0000-0000D7070000}"/>
    <cellStyle name="40 % - Markeringsfarve6 3 3 6" xfId="11468" xr:uid="{00000000-0005-0000-0000-0000D8070000}"/>
    <cellStyle name="40 % - Markeringsfarve6 3 3 6 2" xfId="11469" xr:uid="{00000000-0005-0000-0000-0000D9070000}"/>
    <cellStyle name="40 % - Markeringsfarve6 3 3 6 3" xfId="11470" xr:uid="{00000000-0005-0000-0000-0000DA070000}"/>
    <cellStyle name="40 % - Markeringsfarve6 3 3 7" xfId="11471" xr:uid="{00000000-0005-0000-0000-0000DB070000}"/>
    <cellStyle name="40 % - Markeringsfarve6 3 3 7 2" xfId="11472" xr:uid="{00000000-0005-0000-0000-0000DC070000}"/>
    <cellStyle name="40 % - Markeringsfarve6 3 3 8" xfId="11473" xr:uid="{00000000-0005-0000-0000-0000DD070000}"/>
    <cellStyle name="40 % - Markeringsfarve6 3 4" xfId="11474" xr:uid="{00000000-0005-0000-0000-0000DE070000}"/>
    <cellStyle name="40 % - Markeringsfarve6 3 4 2" xfId="11475" xr:uid="{00000000-0005-0000-0000-0000DF070000}"/>
    <cellStyle name="40 % - Markeringsfarve6 3 4 3" xfId="11476" xr:uid="{00000000-0005-0000-0000-0000E0070000}"/>
    <cellStyle name="40 % - Markeringsfarve6 3 5" xfId="11477" xr:uid="{00000000-0005-0000-0000-0000E1070000}"/>
    <cellStyle name="40 % - Markeringsfarve6 3 5 2" xfId="11478" xr:uid="{00000000-0005-0000-0000-0000E2070000}"/>
    <cellStyle name="40 % - Markeringsfarve6 3 5 3" xfId="11479" xr:uid="{00000000-0005-0000-0000-0000E3070000}"/>
    <cellStyle name="40 % - Markeringsfarve6 3 6" xfId="11480" xr:uid="{00000000-0005-0000-0000-0000E4070000}"/>
    <cellStyle name="40 % - Markeringsfarve6 3 6 2" xfId="11481" xr:uid="{00000000-0005-0000-0000-0000E5070000}"/>
    <cellStyle name="40 % - Markeringsfarve6 3 6 3" xfId="11482" xr:uid="{00000000-0005-0000-0000-0000E6070000}"/>
    <cellStyle name="40 % - Markeringsfarve6 3 7" xfId="11483" xr:uid="{00000000-0005-0000-0000-0000E7070000}"/>
    <cellStyle name="40 % - Markeringsfarve6 3 7 2" xfId="11484" xr:uid="{00000000-0005-0000-0000-0000E8070000}"/>
    <cellStyle name="40 % - Markeringsfarve6 3 7 3" xfId="11485" xr:uid="{00000000-0005-0000-0000-0000E9070000}"/>
    <cellStyle name="40 % - Markeringsfarve6 3 8" xfId="11486" xr:uid="{00000000-0005-0000-0000-0000EA070000}"/>
    <cellStyle name="40 % - Markeringsfarve6 3 8 2" xfId="11487" xr:uid="{00000000-0005-0000-0000-0000EB070000}"/>
    <cellStyle name="40 % - Markeringsfarve6 3 8 3" xfId="11488" xr:uid="{00000000-0005-0000-0000-0000EC070000}"/>
    <cellStyle name="40 % - Markeringsfarve6 3 9" xfId="11489" xr:uid="{00000000-0005-0000-0000-0000ED070000}"/>
    <cellStyle name="40 % - Markeringsfarve6 3 9 2" xfId="11490" xr:uid="{00000000-0005-0000-0000-0000EE070000}"/>
    <cellStyle name="40 % - Markeringsfarve6 4" xfId="925" xr:uid="{00000000-0005-0000-0000-0000EF070000}"/>
    <cellStyle name="40 % - Markeringsfarve6 4 2" xfId="926" xr:uid="{00000000-0005-0000-0000-0000F0070000}"/>
    <cellStyle name="40 % - Markeringsfarve6 4 2 2" xfId="11491" xr:uid="{00000000-0005-0000-0000-0000F1070000}"/>
    <cellStyle name="40 % - Markeringsfarve6 4 2 3" xfId="11492" xr:uid="{00000000-0005-0000-0000-0000F2070000}"/>
    <cellStyle name="40 % - Markeringsfarve6 4 3" xfId="11493" xr:uid="{00000000-0005-0000-0000-0000F3070000}"/>
    <cellStyle name="40 % - Markeringsfarve6 4 3 2" xfId="11494" xr:uid="{00000000-0005-0000-0000-0000F4070000}"/>
    <cellStyle name="40 % - Markeringsfarve6 4 3 3" xfId="11495" xr:uid="{00000000-0005-0000-0000-0000F5070000}"/>
    <cellStyle name="40 % - Markeringsfarve6 4 4" xfId="11496" xr:uid="{00000000-0005-0000-0000-0000F6070000}"/>
    <cellStyle name="40 % - Markeringsfarve6 4 4 2" xfId="11497" xr:uid="{00000000-0005-0000-0000-0000F7070000}"/>
    <cellStyle name="40 % - Markeringsfarve6 4 4 3" xfId="11498" xr:uid="{00000000-0005-0000-0000-0000F8070000}"/>
    <cellStyle name="40 % - Markeringsfarve6 4 5" xfId="11499" xr:uid="{00000000-0005-0000-0000-0000F9070000}"/>
    <cellStyle name="40 % - Markeringsfarve6 4 5 2" xfId="11500" xr:uid="{00000000-0005-0000-0000-0000FA070000}"/>
    <cellStyle name="40 % - Markeringsfarve6 4 5 3" xfId="11501" xr:uid="{00000000-0005-0000-0000-0000FB070000}"/>
    <cellStyle name="40 % - Markeringsfarve6 4 6" xfId="11502" xr:uid="{00000000-0005-0000-0000-0000FC070000}"/>
    <cellStyle name="40 % - Markeringsfarve6 4 6 2" xfId="11503" xr:uid="{00000000-0005-0000-0000-0000FD070000}"/>
    <cellStyle name="40 % - Markeringsfarve6 4 6 3" xfId="11504" xr:uid="{00000000-0005-0000-0000-0000FE070000}"/>
    <cellStyle name="40 % - Markeringsfarve6 4 7" xfId="11505" xr:uid="{00000000-0005-0000-0000-0000FF070000}"/>
    <cellStyle name="40 % - Markeringsfarve6 4 7 2" xfId="11506" xr:uid="{00000000-0005-0000-0000-000000080000}"/>
    <cellStyle name="40 % - Markeringsfarve6 4 8" xfId="11507" xr:uid="{00000000-0005-0000-0000-000001080000}"/>
    <cellStyle name="40 % - Markeringsfarve6 5" xfId="927" xr:uid="{00000000-0005-0000-0000-000002080000}"/>
    <cellStyle name="40 % - Markeringsfarve6 5 2" xfId="928" xr:uid="{00000000-0005-0000-0000-000003080000}"/>
    <cellStyle name="40 % - Markeringsfarve6 5 2 2" xfId="11508" xr:uid="{00000000-0005-0000-0000-000004080000}"/>
    <cellStyle name="40 % - Markeringsfarve6 5 2 3" xfId="11509" xr:uid="{00000000-0005-0000-0000-000005080000}"/>
    <cellStyle name="40 % - Markeringsfarve6 5 3" xfId="11510" xr:uid="{00000000-0005-0000-0000-000006080000}"/>
    <cellStyle name="40 % - Markeringsfarve6 5 3 2" xfId="11511" xr:uid="{00000000-0005-0000-0000-000007080000}"/>
    <cellStyle name="40 % - Markeringsfarve6 5 3 3" xfId="11512" xr:uid="{00000000-0005-0000-0000-000008080000}"/>
    <cellStyle name="40 % - Markeringsfarve6 5 4" xfId="11513" xr:uid="{00000000-0005-0000-0000-000009080000}"/>
    <cellStyle name="40 % - Markeringsfarve6 5 4 2" xfId="11514" xr:uid="{00000000-0005-0000-0000-00000A080000}"/>
    <cellStyle name="40 % - Markeringsfarve6 5 4 3" xfId="11515" xr:uid="{00000000-0005-0000-0000-00000B080000}"/>
    <cellStyle name="40 % - Markeringsfarve6 5 5" xfId="11516" xr:uid="{00000000-0005-0000-0000-00000C080000}"/>
    <cellStyle name="40 % - Markeringsfarve6 5 5 2" xfId="11517" xr:uid="{00000000-0005-0000-0000-00000D080000}"/>
    <cellStyle name="40 % - Markeringsfarve6 5 5 3" xfId="11518" xr:uid="{00000000-0005-0000-0000-00000E080000}"/>
    <cellStyle name="40 % - Markeringsfarve6 5 6" xfId="11519" xr:uid="{00000000-0005-0000-0000-00000F080000}"/>
    <cellStyle name="40 % - Markeringsfarve6 5 6 2" xfId="11520" xr:uid="{00000000-0005-0000-0000-000010080000}"/>
    <cellStyle name="40 % - Markeringsfarve6 5 6 3" xfId="11521" xr:uid="{00000000-0005-0000-0000-000011080000}"/>
    <cellStyle name="40 % - Markeringsfarve6 5 7" xfId="11522" xr:uid="{00000000-0005-0000-0000-000012080000}"/>
    <cellStyle name="40 % - Markeringsfarve6 5 7 2" xfId="11523" xr:uid="{00000000-0005-0000-0000-000013080000}"/>
    <cellStyle name="40 % - Markeringsfarve6 5 8" xfId="11524" xr:uid="{00000000-0005-0000-0000-000014080000}"/>
    <cellStyle name="40 % - Markeringsfarve6 6" xfId="929" xr:uid="{00000000-0005-0000-0000-000015080000}"/>
    <cellStyle name="40 % - Markeringsfarve6 6 2" xfId="930" xr:uid="{00000000-0005-0000-0000-000016080000}"/>
    <cellStyle name="40 % - Markeringsfarve6 6 3" xfId="11525" xr:uid="{00000000-0005-0000-0000-000017080000}"/>
    <cellStyle name="40 % - Markeringsfarve6 7" xfId="931" xr:uid="{00000000-0005-0000-0000-000018080000}"/>
    <cellStyle name="40 % - Markeringsfarve6 7 2" xfId="11526" xr:uid="{00000000-0005-0000-0000-000019080000}"/>
    <cellStyle name="40 % - Markeringsfarve6 7 3" xfId="11527" xr:uid="{00000000-0005-0000-0000-00001A080000}"/>
    <cellStyle name="40 % - Markeringsfarve6 8" xfId="11528" xr:uid="{00000000-0005-0000-0000-00001B080000}"/>
    <cellStyle name="40 % - Markeringsfarve6 8 2" xfId="11529" xr:uid="{00000000-0005-0000-0000-00001C080000}"/>
    <cellStyle name="40 % - Markeringsfarve6 8 3" xfId="11530" xr:uid="{00000000-0005-0000-0000-00001D080000}"/>
    <cellStyle name="40 % - Markeringsfarve6 9" xfId="11531" xr:uid="{00000000-0005-0000-0000-00001E080000}"/>
    <cellStyle name="40 % - Markeringsfarve6 9 2" xfId="11532" xr:uid="{00000000-0005-0000-0000-00001F080000}"/>
    <cellStyle name="40 % - Markeringsfarve6 9 3" xfId="11533"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4" xr:uid="{00000000-0005-0000-0000-000038080000}"/>
    <cellStyle name="60 % - Markeringsfarve4" xfId="949" xr:uid="{00000000-0005-0000-0000-000039080000}"/>
    <cellStyle name="60 % - Markeringsfarve4 2" xfId="11535" xr:uid="{00000000-0005-0000-0000-00003A080000}"/>
    <cellStyle name="60 % - Markeringsfarve5" xfId="950" xr:uid="{00000000-0005-0000-0000-00003B080000}"/>
    <cellStyle name="60 % - Markeringsfarve6" xfId="951" xr:uid="{00000000-0005-0000-0000-00003C080000}"/>
    <cellStyle name="60 % - Markeringsfarve6 2" xfId="11536"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1"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50" xr:uid="{00000000-0005-0000-0000-000056080000}"/>
    <cellStyle name="Bad 5" xfId="12651" xr:uid="{00000000-0005-0000-0000-000057080000}"/>
    <cellStyle name="Bemærk! 2" xfId="968" xr:uid="{00000000-0005-0000-0000-000058080000}"/>
    <cellStyle name="Bemærk! 2 10" xfId="11537" xr:uid="{00000000-0005-0000-0000-000059080000}"/>
    <cellStyle name="Bemærk! 2 10 2" xfId="11538" xr:uid="{00000000-0005-0000-0000-00005A080000}"/>
    <cellStyle name="Bemærk! 2 11" xfId="11539" xr:uid="{00000000-0005-0000-0000-00005B080000}"/>
    <cellStyle name="Bemærk! 2 2" xfId="969" xr:uid="{00000000-0005-0000-0000-00005C080000}"/>
    <cellStyle name="Bemærk! 2 2 10" xfId="11540" xr:uid="{00000000-0005-0000-0000-00005D080000}"/>
    <cellStyle name="Bemærk! 2 2 2" xfId="970" xr:uid="{00000000-0005-0000-0000-00005E080000}"/>
    <cellStyle name="Bemærk! 2 2 2 2" xfId="971" xr:uid="{00000000-0005-0000-0000-00005F080000}"/>
    <cellStyle name="Bemærk! 2 2 2 2 2" xfId="11541" xr:uid="{00000000-0005-0000-0000-000060080000}"/>
    <cellStyle name="Bemærk! 2 2 2 2 3" xfId="11542" xr:uid="{00000000-0005-0000-0000-000061080000}"/>
    <cellStyle name="Bemærk! 2 2 2 3" xfId="11543" xr:uid="{00000000-0005-0000-0000-000062080000}"/>
    <cellStyle name="Bemærk! 2 2 2 3 2" xfId="11544" xr:uid="{00000000-0005-0000-0000-000063080000}"/>
    <cellStyle name="Bemærk! 2 2 2 3 3" xfId="11545" xr:uid="{00000000-0005-0000-0000-000064080000}"/>
    <cellStyle name="Bemærk! 2 2 2 4" xfId="11546" xr:uid="{00000000-0005-0000-0000-000065080000}"/>
    <cellStyle name="Bemærk! 2 2 2 4 2" xfId="11547" xr:uid="{00000000-0005-0000-0000-000066080000}"/>
    <cellStyle name="Bemærk! 2 2 2 4 3" xfId="11548" xr:uid="{00000000-0005-0000-0000-000067080000}"/>
    <cellStyle name="Bemærk! 2 2 2 5" xfId="11549" xr:uid="{00000000-0005-0000-0000-000068080000}"/>
    <cellStyle name="Bemærk! 2 2 2 5 2" xfId="11550" xr:uid="{00000000-0005-0000-0000-000069080000}"/>
    <cellStyle name="Bemærk! 2 2 2 5 3" xfId="11551" xr:uid="{00000000-0005-0000-0000-00006A080000}"/>
    <cellStyle name="Bemærk! 2 2 2 6" xfId="11552" xr:uid="{00000000-0005-0000-0000-00006B080000}"/>
    <cellStyle name="Bemærk! 2 2 2 6 2" xfId="11553" xr:uid="{00000000-0005-0000-0000-00006C080000}"/>
    <cellStyle name="Bemærk! 2 2 2 6 3" xfId="11554" xr:uid="{00000000-0005-0000-0000-00006D080000}"/>
    <cellStyle name="Bemærk! 2 2 2 7" xfId="11555" xr:uid="{00000000-0005-0000-0000-00006E080000}"/>
    <cellStyle name="Bemærk! 2 2 2 7 2" xfId="11556" xr:uid="{00000000-0005-0000-0000-00006F080000}"/>
    <cellStyle name="Bemærk! 2 2 2 8" xfId="11557" xr:uid="{00000000-0005-0000-0000-000070080000}"/>
    <cellStyle name="Bemærk! 2 2 3" xfId="972" xr:uid="{00000000-0005-0000-0000-000071080000}"/>
    <cellStyle name="Bemærk! 2 2 3 2" xfId="973" xr:uid="{00000000-0005-0000-0000-000072080000}"/>
    <cellStyle name="Bemærk! 2 2 3 2 2" xfId="11558" xr:uid="{00000000-0005-0000-0000-000073080000}"/>
    <cellStyle name="Bemærk! 2 2 3 2 3" xfId="11559" xr:uid="{00000000-0005-0000-0000-000074080000}"/>
    <cellStyle name="Bemærk! 2 2 3 3" xfId="11560" xr:uid="{00000000-0005-0000-0000-000075080000}"/>
    <cellStyle name="Bemærk! 2 2 3 3 2" xfId="11561" xr:uid="{00000000-0005-0000-0000-000076080000}"/>
    <cellStyle name="Bemærk! 2 2 3 3 3" xfId="11562" xr:uid="{00000000-0005-0000-0000-000077080000}"/>
    <cellStyle name="Bemærk! 2 2 3 4" xfId="11563" xr:uid="{00000000-0005-0000-0000-000078080000}"/>
    <cellStyle name="Bemærk! 2 2 3 4 2" xfId="11564" xr:uid="{00000000-0005-0000-0000-000079080000}"/>
    <cellStyle name="Bemærk! 2 2 3 4 3" xfId="11565" xr:uid="{00000000-0005-0000-0000-00007A080000}"/>
    <cellStyle name="Bemærk! 2 2 3 5" xfId="11566" xr:uid="{00000000-0005-0000-0000-00007B080000}"/>
    <cellStyle name="Bemærk! 2 2 3 5 2" xfId="11567" xr:uid="{00000000-0005-0000-0000-00007C080000}"/>
    <cellStyle name="Bemærk! 2 2 3 5 3" xfId="11568" xr:uid="{00000000-0005-0000-0000-00007D080000}"/>
    <cellStyle name="Bemærk! 2 2 3 6" xfId="11569" xr:uid="{00000000-0005-0000-0000-00007E080000}"/>
    <cellStyle name="Bemærk! 2 2 3 6 2" xfId="11570" xr:uid="{00000000-0005-0000-0000-00007F080000}"/>
    <cellStyle name="Bemærk! 2 2 3 6 3" xfId="11571" xr:uid="{00000000-0005-0000-0000-000080080000}"/>
    <cellStyle name="Bemærk! 2 2 3 7" xfId="11572" xr:uid="{00000000-0005-0000-0000-000081080000}"/>
    <cellStyle name="Bemærk! 2 2 3 7 2" xfId="11573" xr:uid="{00000000-0005-0000-0000-000082080000}"/>
    <cellStyle name="Bemærk! 2 2 3 8" xfId="11574" xr:uid="{00000000-0005-0000-0000-000083080000}"/>
    <cellStyle name="Bemærk! 2 2 4" xfId="974" xr:uid="{00000000-0005-0000-0000-000084080000}"/>
    <cellStyle name="Bemærk! 2 2 4 2" xfId="11575" xr:uid="{00000000-0005-0000-0000-000085080000}"/>
    <cellStyle name="Bemærk! 2 2 4 3" xfId="11576" xr:uid="{00000000-0005-0000-0000-000086080000}"/>
    <cellStyle name="Bemærk! 2 2 5" xfId="11577" xr:uid="{00000000-0005-0000-0000-000087080000}"/>
    <cellStyle name="Bemærk! 2 2 5 2" xfId="11578" xr:uid="{00000000-0005-0000-0000-000088080000}"/>
    <cellStyle name="Bemærk! 2 2 5 3" xfId="11579" xr:uid="{00000000-0005-0000-0000-000089080000}"/>
    <cellStyle name="Bemærk! 2 2 6" xfId="11580" xr:uid="{00000000-0005-0000-0000-00008A080000}"/>
    <cellStyle name="Bemærk! 2 2 6 2" xfId="11581" xr:uid="{00000000-0005-0000-0000-00008B080000}"/>
    <cellStyle name="Bemærk! 2 2 6 3" xfId="11582" xr:uid="{00000000-0005-0000-0000-00008C080000}"/>
    <cellStyle name="Bemærk! 2 2 7" xfId="11583" xr:uid="{00000000-0005-0000-0000-00008D080000}"/>
    <cellStyle name="Bemærk! 2 2 7 2" xfId="11584" xr:uid="{00000000-0005-0000-0000-00008E080000}"/>
    <cellStyle name="Bemærk! 2 2 7 3" xfId="11585" xr:uid="{00000000-0005-0000-0000-00008F080000}"/>
    <cellStyle name="Bemærk! 2 2 8" xfId="11586" xr:uid="{00000000-0005-0000-0000-000090080000}"/>
    <cellStyle name="Bemærk! 2 2 8 2" xfId="11587" xr:uid="{00000000-0005-0000-0000-000091080000}"/>
    <cellStyle name="Bemærk! 2 2 8 3" xfId="11588" xr:uid="{00000000-0005-0000-0000-000092080000}"/>
    <cellStyle name="Bemærk! 2 2 9" xfId="11589" xr:uid="{00000000-0005-0000-0000-000093080000}"/>
    <cellStyle name="Bemærk! 2 2 9 2" xfId="11590" xr:uid="{00000000-0005-0000-0000-000094080000}"/>
    <cellStyle name="Bemærk! 2 3" xfId="975" xr:uid="{00000000-0005-0000-0000-000095080000}"/>
    <cellStyle name="Bemærk! 2 3 2" xfId="976" xr:uid="{00000000-0005-0000-0000-000096080000}"/>
    <cellStyle name="Bemærk! 2 3 2 2" xfId="11591" xr:uid="{00000000-0005-0000-0000-000097080000}"/>
    <cellStyle name="Bemærk! 2 3 2 3" xfId="11592" xr:uid="{00000000-0005-0000-0000-000098080000}"/>
    <cellStyle name="Bemærk! 2 3 3" xfId="11593" xr:uid="{00000000-0005-0000-0000-000099080000}"/>
    <cellStyle name="Bemærk! 2 3 3 2" xfId="11594" xr:uid="{00000000-0005-0000-0000-00009A080000}"/>
    <cellStyle name="Bemærk! 2 3 3 3" xfId="11595" xr:uid="{00000000-0005-0000-0000-00009B080000}"/>
    <cellStyle name="Bemærk! 2 3 4" xfId="11596" xr:uid="{00000000-0005-0000-0000-00009C080000}"/>
    <cellStyle name="Bemærk! 2 3 4 2" xfId="11597" xr:uid="{00000000-0005-0000-0000-00009D080000}"/>
    <cellStyle name="Bemærk! 2 3 4 3" xfId="11598" xr:uid="{00000000-0005-0000-0000-00009E080000}"/>
    <cellStyle name="Bemærk! 2 3 5" xfId="11599" xr:uid="{00000000-0005-0000-0000-00009F080000}"/>
    <cellStyle name="Bemærk! 2 3 5 2" xfId="11600" xr:uid="{00000000-0005-0000-0000-0000A0080000}"/>
    <cellStyle name="Bemærk! 2 3 5 3" xfId="11601" xr:uid="{00000000-0005-0000-0000-0000A1080000}"/>
    <cellStyle name="Bemærk! 2 3 6" xfId="11602" xr:uid="{00000000-0005-0000-0000-0000A2080000}"/>
    <cellStyle name="Bemærk! 2 3 6 2" xfId="11603" xr:uid="{00000000-0005-0000-0000-0000A3080000}"/>
    <cellStyle name="Bemærk! 2 3 6 3" xfId="11604" xr:uid="{00000000-0005-0000-0000-0000A4080000}"/>
    <cellStyle name="Bemærk! 2 3 7" xfId="11605" xr:uid="{00000000-0005-0000-0000-0000A5080000}"/>
    <cellStyle name="Bemærk! 2 3 7 2" xfId="11606" xr:uid="{00000000-0005-0000-0000-0000A6080000}"/>
    <cellStyle name="Bemærk! 2 3 8" xfId="11607" xr:uid="{00000000-0005-0000-0000-0000A7080000}"/>
    <cellStyle name="Bemærk! 2 4" xfId="977" xr:uid="{00000000-0005-0000-0000-0000A8080000}"/>
    <cellStyle name="Bemærk! 2 4 2" xfId="978" xr:uid="{00000000-0005-0000-0000-0000A9080000}"/>
    <cellStyle name="Bemærk! 2 4 2 2" xfId="11608" xr:uid="{00000000-0005-0000-0000-0000AA080000}"/>
    <cellStyle name="Bemærk! 2 4 2 3" xfId="11609" xr:uid="{00000000-0005-0000-0000-0000AB080000}"/>
    <cellStyle name="Bemærk! 2 4 3" xfId="11610" xr:uid="{00000000-0005-0000-0000-0000AC080000}"/>
    <cellStyle name="Bemærk! 2 4 3 2" xfId="11611" xr:uid="{00000000-0005-0000-0000-0000AD080000}"/>
    <cellStyle name="Bemærk! 2 4 3 3" xfId="11612" xr:uid="{00000000-0005-0000-0000-0000AE080000}"/>
    <cellStyle name="Bemærk! 2 4 4" xfId="11613" xr:uid="{00000000-0005-0000-0000-0000AF080000}"/>
    <cellStyle name="Bemærk! 2 4 4 2" xfId="11614" xr:uid="{00000000-0005-0000-0000-0000B0080000}"/>
    <cellStyle name="Bemærk! 2 4 4 3" xfId="11615" xr:uid="{00000000-0005-0000-0000-0000B1080000}"/>
    <cellStyle name="Bemærk! 2 4 5" xfId="11616" xr:uid="{00000000-0005-0000-0000-0000B2080000}"/>
    <cellStyle name="Bemærk! 2 4 5 2" xfId="11617" xr:uid="{00000000-0005-0000-0000-0000B3080000}"/>
    <cellStyle name="Bemærk! 2 4 5 3" xfId="11618" xr:uid="{00000000-0005-0000-0000-0000B4080000}"/>
    <cellStyle name="Bemærk! 2 4 6" xfId="11619" xr:uid="{00000000-0005-0000-0000-0000B5080000}"/>
    <cellStyle name="Bemærk! 2 4 6 2" xfId="11620" xr:uid="{00000000-0005-0000-0000-0000B6080000}"/>
    <cellStyle name="Bemærk! 2 4 6 3" xfId="11621" xr:uid="{00000000-0005-0000-0000-0000B7080000}"/>
    <cellStyle name="Bemærk! 2 4 7" xfId="11622" xr:uid="{00000000-0005-0000-0000-0000B8080000}"/>
    <cellStyle name="Bemærk! 2 4 7 2" xfId="11623" xr:uid="{00000000-0005-0000-0000-0000B9080000}"/>
    <cellStyle name="Bemærk! 2 4 8" xfId="11624" xr:uid="{00000000-0005-0000-0000-0000BA080000}"/>
    <cellStyle name="Bemærk! 2 5" xfId="979" xr:uid="{00000000-0005-0000-0000-0000BB080000}"/>
    <cellStyle name="Bemærk! 2 5 2" xfId="980" xr:uid="{00000000-0005-0000-0000-0000BC080000}"/>
    <cellStyle name="Bemærk! 2 5 3" xfId="11625" xr:uid="{00000000-0005-0000-0000-0000BD080000}"/>
    <cellStyle name="Bemærk! 2 6" xfId="981" xr:uid="{00000000-0005-0000-0000-0000BE080000}"/>
    <cellStyle name="Bemærk! 2 6 2" xfId="11626" xr:uid="{00000000-0005-0000-0000-0000BF080000}"/>
    <cellStyle name="Bemærk! 2 6 3" xfId="11627" xr:uid="{00000000-0005-0000-0000-0000C0080000}"/>
    <cellStyle name="Bemærk! 2 7" xfId="982" xr:uid="{00000000-0005-0000-0000-0000C1080000}"/>
    <cellStyle name="Bemærk! 2 7 2" xfId="983" xr:uid="{00000000-0005-0000-0000-0000C2080000}"/>
    <cellStyle name="Bemærk! 2 7 3" xfId="11628" xr:uid="{00000000-0005-0000-0000-0000C3080000}"/>
    <cellStyle name="Bemærk! 2 8" xfId="984" xr:uid="{00000000-0005-0000-0000-0000C4080000}"/>
    <cellStyle name="Bemærk! 2 8 2" xfId="11629" xr:uid="{00000000-0005-0000-0000-0000C5080000}"/>
    <cellStyle name="Bemærk! 2 8 3" xfId="11630" xr:uid="{00000000-0005-0000-0000-0000C6080000}"/>
    <cellStyle name="Bemærk! 2 9" xfId="11631" xr:uid="{00000000-0005-0000-0000-0000C7080000}"/>
    <cellStyle name="Bemærk! 2 9 2" xfId="11632" xr:uid="{00000000-0005-0000-0000-0000C8080000}"/>
    <cellStyle name="Bemærk! 2 9 3" xfId="11633" xr:uid="{00000000-0005-0000-0000-0000C9080000}"/>
    <cellStyle name="Bemærk! 3" xfId="985" xr:uid="{00000000-0005-0000-0000-0000CA080000}"/>
    <cellStyle name="Bemærk! 3 10" xfId="11634" xr:uid="{00000000-0005-0000-0000-0000CB080000}"/>
    <cellStyle name="Bemærk! 3 2" xfId="9660" xr:uid="{00000000-0005-0000-0000-0000CC080000}"/>
    <cellStyle name="Bemærk! 3 2 2" xfId="11635" xr:uid="{00000000-0005-0000-0000-0000CD080000}"/>
    <cellStyle name="Bemærk! 3 2 2 2" xfId="11636" xr:uid="{00000000-0005-0000-0000-0000CE080000}"/>
    <cellStyle name="Bemærk! 3 2 2 3" xfId="11637" xr:uid="{00000000-0005-0000-0000-0000CF080000}"/>
    <cellStyle name="Bemærk! 3 2 3" xfId="11638" xr:uid="{00000000-0005-0000-0000-0000D0080000}"/>
    <cellStyle name="Bemærk! 3 2 3 2" xfId="11639" xr:uid="{00000000-0005-0000-0000-0000D1080000}"/>
    <cellStyle name="Bemærk! 3 2 3 3" xfId="11640" xr:uid="{00000000-0005-0000-0000-0000D2080000}"/>
    <cellStyle name="Bemærk! 3 2 4" xfId="11641" xr:uid="{00000000-0005-0000-0000-0000D3080000}"/>
    <cellStyle name="Bemærk! 3 2 4 2" xfId="11642" xr:uid="{00000000-0005-0000-0000-0000D4080000}"/>
    <cellStyle name="Bemærk! 3 2 4 3" xfId="11643" xr:uid="{00000000-0005-0000-0000-0000D5080000}"/>
    <cellStyle name="Bemærk! 3 2 5" xfId="11644" xr:uid="{00000000-0005-0000-0000-0000D6080000}"/>
    <cellStyle name="Bemærk! 3 2 5 2" xfId="11645" xr:uid="{00000000-0005-0000-0000-0000D7080000}"/>
    <cellStyle name="Bemærk! 3 2 5 3" xfId="11646" xr:uid="{00000000-0005-0000-0000-0000D8080000}"/>
    <cellStyle name="Bemærk! 3 2 6" xfId="11647" xr:uid="{00000000-0005-0000-0000-0000D9080000}"/>
    <cellStyle name="Bemærk! 3 2 6 2" xfId="11648" xr:uid="{00000000-0005-0000-0000-0000DA080000}"/>
    <cellStyle name="Bemærk! 3 2 6 3" xfId="11649" xr:uid="{00000000-0005-0000-0000-0000DB080000}"/>
    <cellStyle name="Bemærk! 3 2 7" xfId="11650" xr:uid="{00000000-0005-0000-0000-0000DC080000}"/>
    <cellStyle name="Bemærk! 3 2 7 2" xfId="11651" xr:uid="{00000000-0005-0000-0000-0000DD080000}"/>
    <cellStyle name="Bemærk! 3 2 8" xfId="11652" xr:uid="{00000000-0005-0000-0000-0000DE080000}"/>
    <cellStyle name="Bemærk! 3 3" xfId="11653" xr:uid="{00000000-0005-0000-0000-0000DF080000}"/>
    <cellStyle name="Bemærk! 3 3 2" xfId="11654" xr:uid="{00000000-0005-0000-0000-0000E0080000}"/>
    <cellStyle name="Bemærk! 3 3 2 2" xfId="11655" xr:uid="{00000000-0005-0000-0000-0000E1080000}"/>
    <cellStyle name="Bemærk! 3 3 2 3" xfId="11656" xr:uid="{00000000-0005-0000-0000-0000E2080000}"/>
    <cellStyle name="Bemærk! 3 3 3" xfId="11657" xr:uid="{00000000-0005-0000-0000-0000E3080000}"/>
    <cellStyle name="Bemærk! 3 3 3 2" xfId="11658" xr:uid="{00000000-0005-0000-0000-0000E4080000}"/>
    <cellStyle name="Bemærk! 3 3 3 3" xfId="11659" xr:uid="{00000000-0005-0000-0000-0000E5080000}"/>
    <cellStyle name="Bemærk! 3 3 4" xfId="11660" xr:uid="{00000000-0005-0000-0000-0000E6080000}"/>
    <cellStyle name="Bemærk! 3 3 4 2" xfId="11661" xr:uid="{00000000-0005-0000-0000-0000E7080000}"/>
    <cellStyle name="Bemærk! 3 3 4 3" xfId="11662" xr:uid="{00000000-0005-0000-0000-0000E8080000}"/>
    <cellStyle name="Bemærk! 3 3 5" xfId="11663" xr:uid="{00000000-0005-0000-0000-0000E9080000}"/>
    <cellStyle name="Bemærk! 3 3 5 2" xfId="11664" xr:uid="{00000000-0005-0000-0000-0000EA080000}"/>
    <cellStyle name="Bemærk! 3 3 5 3" xfId="11665" xr:uid="{00000000-0005-0000-0000-0000EB080000}"/>
    <cellStyle name="Bemærk! 3 3 6" xfId="11666" xr:uid="{00000000-0005-0000-0000-0000EC080000}"/>
    <cellStyle name="Bemærk! 3 3 6 2" xfId="11667" xr:uid="{00000000-0005-0000-0000-0000ED080000}"/>
    <cellStyle name="Bemærk! 3 3 6 3" xfId="11668" xr:uid="{00000000-0005-0000-0000-0000EE080000}"/>
    <cellStyle name="Bemærk! 3 3 7" xfId="11669" xr:uid="{00000000-0005-0000-0000-0000EF080000}"/>
    <cellStyle name="Bemærk! 3 3 7 2" xfId="11670" xr:uid="{00000000-0005-0000-0000-0000F0080000}"/>
    <cellStyle name="Bemærk! 3 3 8" xfId="11671" xr:uid="{00000000-0005-0000-0000-0000F1080000}"/>
    <cellStyle name="Bemærk! 3 4" xfId="11672" xr:uid="{00000000-0005-0000-0000-0000F2080000}"/>
    <cellStyle name="Bemærk! 3 4 2" xfId="11673" xr:uid="{00000000-0005-0000-0000-0000F3080000}"/>
    <cellStyle name="Bemærk! 3 4 3" xfId="11674" xr:uid="{00000000-0005-0000-0000-0000F4080000}"/>
    <cellStyle name="Bemærk! 3 5" xfId="11675" xr:uid="{00000000-0005-0000-0000-0000F5080000}"/>
    <cellStyle name="Bemærk! 3 5 2" xfId="11676" xr:uid="{00000000-0005-0000-0000-0000F6080000}"/>
    <cellStyle name="Bemærk! 3 5 3" xfId="11677" xr:uid="{00000000-0005-0000-0000-0000F7080000}"/>
    <cellStyle name="Bemærk! 3 6" xfId="11678" xr:uid="{00000000-0005-0000-0000-0000F8080000}"/>
    <cellStyle name="Bemærk! 3 6 2" xfId="11679" xr:uid="{00000000-0005-0000-0000-0000F9080000}"/>
    <cellStyle name="Bemærk! 3 6 3" xfId="11680" xr:uid="{00000000-0005-0000-0000-0000FA080000}"/>
    <cellStyle name="Bemærk! 3 7" xfId="11681" xr:uid="{00000000-0005-0000-0000-0000FB080000}"/>
    <cellStyle name="Bemærk! 3 7 2" xfId="11682" xr:uid="{00000000-0005-0000-0000-0000FC080000}"/>
    <cellStyle name="Bemærk! 3 7 3" xfId="11683" xr:uid="{00000000-0005-0000-0000-0000FD080000}"/>
    <cellStyle name="Bemærk! 3 8" xfId="11684" xr:uid="{00000000-0005-0000-0000-0000FE080000}"/>
    <cellStyle name="Bemærk! 3 8 2" xfId="11685" xr:uid="{00000000-0005-0000-0000-0000FF080000}"/>
    <cellStyle name="Bemærk! 3 8 3" xfId="11686" xr:uid="{00000000-0005-0000-0000-000000090000}"/>
    <cellStyle name="Bemærk! 3 9" xfId="11687" xr:uid="{00000000-0005-0000-0000-000001090000}"/>
    <cellStyle name="Bemærk! 3 9 2" xfId="11688"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2" xr:uid="{00000000-0005-0000-0000-00000A090000}"/>
    <cellStyle name="Bruger data 2 2" xfId="15891" xr:uid="{00000000-0005-0000-0000-00000B090000}"/>
    <cellStyle name="Bruger data 3" xfId="12726"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3" xr:uid="{00000000-0005-0000-0000-00001B090000}"/>
    <cellStyle name="Calcolo 2 2 2 2" xfId="15892" xr:uid="{00000000-0005-0000-0000-00001C090000}"/>
    <cellStyle name="Calcolo 2 2 3" xfId="12729" xr:uid="{00000000-0005-0000-0000-00001D090000}"/>
    <cellStyle name="Calcolo 2 3" xfId="9661" xr:uid="{00000000-0005-0000-0000-00001E090000}"/>
    <cellStyle name="Calcolo 2 3 2" xfId="15389" xr:uid="{00000000-0005-0000-0000-00001F090000}"/>
    <cellStyle name="Calcolo 2 4" xfId="9662" xr:uid="{00000000-0005-0000-0000-000020090000}"/>
    <cellStyle name="Calcolo 2 4 2" xfId="15390" xr:uid="{00000000-0005-0000-0000-000021090000}"/>
    <cellStyle name="Calcolo 2 5" xfId="9663" xr:uid="{00000000-0005-0000-0000-000022090000}"/>
    <cellStyle name="Calcolo 2 5 2" xfId="15391" xr:uid="{00000000-0005-0000-0000-000023090000}"/>
    <cellStyle name="Calcolo 2 6" xfId="12728" xr:uid="{00000000-0005-0000-0000-000024090000}"/>
    <cellStyle name="Calcolo 3" xfId="1006" xr:uid="{00000000-0005-0000-0000-000025090000}"/>
    <cellStyle name="Calcolo 3 2" xfId="11689" xr:uid="{00000000-0005-0000-0000-000026090000}"/>
    <cellStyle name="Calcolo 3 2 2" xfId="15398" xr:uid="{00000000-0005-0000-0000-000027090000}"/>
    <cellStyle name="Calcolo 3 3" xfId="12730" xr:uid="{00000000-0005-0000-0000-000028090000}"/>
    <cellStyle name="Calcolo 4" xfId="1007" xr:uid="{00000000-0005-0000-0000-000029090000}"/>
    <cellStyle name="Calcolo 4 2" xfId="12654" xr:uid="{00000000-0005-0000-0000-00002A090000}"/>
    <cellStyle name="Calcolo 4 2 2" xfId="15893" xr:uid="{00000000-0005-0000-0000-00002B090000}"/>
    <cellStyle name="Calcolo 4 3" xfId="12655" xr:uid="{00000000-0005-0000-0000-00002C090000}"/>
    <cellStyle name="Calcolo 4 3 2" xfId="15894" xr:uid="{00000000-0005-0000-0000-00002D090000}"/>
    <cellStyle name="Calcolo 4 4" xfId="12731" xr:uid="{00000000-0005-0000-0000-00002E090000}"/>
    <cellStyle name="Calcolo 5" xfId="1008" xr:uid="{00000000-0005-0000-0000-00002F090000}"/>
    <cellStyle name="Calcolo 5 2" xfId="12656" xr:uid="{00000000-0005-0000-0000-000030090000}"/>
    <cellStyle name="Calcolo 5 2 2" xfId="15895" xr:uid="{00000000-0005-0000-0000-000031090000}"/>
    <cellStyle name="Calcolo 5 3" xfId="12657" xr:uid="{00000000-0005-0000-0000-000032090000}"/>
    <cellStyle name="Calcolo 5 3 2" xfId="15896" xr:uid="{00000000-0005-0000-0000-000033090000}"/>
    <cellStyle name="Calcolo 5 4" xfId="12732" xr:uid="{00000000-0005-0000-0000-000034090000}"/>
    <cellStyle name="Calcolo 6" xfId="1009" xr:uid="{00000000-0005-0000-0000-000035090000}"/>
    <cellStyle name="Calcolo 6 2" xfId="12658" xr:uid="{00000000-0005-0000-0000-000036090000}"/>
    <cellStyle name="Calcolo 6 2 2" xfId="15897" xr:uid="{00000000-0005-0000-0000-000037090000}"/>
    <cellStyle name="Calcolo 6 3" xfId="12659" xr:uid="{00000000-0005-0000-0000-000038090000}"/>
    <cellStyle name="Calcolo 6 3 2" xfId="15898" xr:uid="{00000000-0005-0000-0000-000039090000}"/>
    <cellStyle name="Calcolo 6 4" xfId="12733" xr:uid="{00000000-0005-0000-0000-00003A090000}"/>
    <cellStyle name="Calcolo 7" xfId="1010" xr:uid="{00000000-0005-0000-0000-00003B090000}"/>
    <cellStyle name="Calcolo 7 2" xfId="12660" xr:uid="{00000000-0005-0000-0000-00003C090000}"/>
    <cellStyle name="Calcolo 7 2 2" xfId="15899" xr:uid="{00000000-0005-0000-0000-00003D090000}"/>
    <cellStyle name="Calcolo 7 3" xfId="12661" xr:uid="{00000000-0005-0000-0000-00003E090000}"/>
    <cellStyle name="Calcolo 7 3 2" xfId="15900" xr:uid="{00000000-0005-0000-0000-00003F090000}"/>
    <cellStyle name="Calcolo 7 4" xfId="12734" xr:uid="{00000000-0005-0000-0000-000040090000}"/>
    <cellStyle name="Calcolo 8" xfId="12727" xr:uid="{00000000-0005-0000-0000-000041090000}"/>
    <cellStyle name="Calculation 2" xfId="1011" xr:uid="{00000000-0005-0000-0000-000042090000}"/>
    <cellStyle name="Calculation 2 2" xfId="1012" xr:uid="{00000000-0005-0000-0000-000043090000}"/>
    <cellStyle name="Calculation 2 2 2" xfId="12662" xr:uid="{00000000-0005-0000-0000-000044090000}"/>
    <cellStyle name="Calculation 2 2 2 2" xfId="15901" xr:uid="{00000000-0005-0000-0000-000045090000}"/>
    <cellStyle name="Calculation 2 2 3" xfId="12663" xr:uid="{00000000-0005-0000-0000-000046090000}"/>
    <cellStyle name="Calculation 2 2 3 2" xfId="15902" xr:uid="{00000000-0005-0000-0000-000047090000}"/>
    <cellStyle name="Calculation 2 2 4" xfId="12735" xr:uid="{00000000-0005-0000-0000-000048090000}"/>
    <cellStyle name="Calculation 2 3" xfId="1013" xr:uid="{00000000-0005-0000-0000-000049090000}"/>
    <cellStyle name="Calculation 2 3 2" xfId="12664" xr:uid="{00000000-0005-0000-0000-00004A090000}"/>
    <cellStyle name="Calculation 2 3 2 2" xfId="15903" xr:uid="{00000000-0005-0000-0000-00004B090000}"/>
    <cellStyle name="Calculation 2 3 3" xfId="12665" xr:uid="{00000000-0005-0000-0000-00004C090000}"/>
    <cellStyle name="Calculation 2 3 3 2" xfId="15904" xr:uid="{00000000-0005-0000-0000-00004D090000}"/>
    <cellStyle name="Calculation 2 3 4" xfId="12736" xr:uid="{00000000-0005-0000-0000-00004E090000}"/>
    <cellStyle name="Calculation 2 4" xfId="1014" xr:uid="{00000000-0005-0000-0000-00004F090000}"/>
    <cellStyle name="Calculations" xfId="1015" xr:uid="{00000000-0005-0000-0000-000050090000}"/>
    <cellStyle name="Calculations 2" xfId="12666" xr:uid="{00000000-0005-0000-0000-000051090000}"/>
    <cellStyle name="Calculations 2 2" xfId="15905" xr:uid="{00000000-0005-0000-0000-000052090000}"/>
    <cellStyle name="Calculations 3" xfId="12737"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8"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9" xr:uid="{00000000-0005-0000-0000-000066090000}"/>
    <cellStyle name="Comma 2 12 2" xfId="18583" xr:uid="{00000000-0005-0000-0000-000067090000}"/>
    <cellStyle name="Comma 2 12 3" xfId="23885" xr:uid="{00000000-0005-0000-0000-000068090000}"/>
    <cellStyle name="Comma 2 13" xfId="15932" xr:uid="{00000000-0005-0000-0000-000069090000}"/>
    <cellStyle name="Comma 2 14" xfId="21234"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90" xr:uid="{00000000-0005-0000-0000-000083090000}"/>
    <cellStyle name="Comma 2 3 5 2 2" xfId="15399" xr:uid="{00000000-0005-0000-0000-000084090000}"/>
    <cellStyle name="Comma 2 3 5 2 2 2" xfId="20749" xr:uid="{00000000-0005-0000-0000-000085090000}"/>
    <cellStyle name="Comma 2 3 5 2 2 3" xfId="26051" xr:uid="{00000000-0005-0000-0000-000086090000}"/>
    <cellStyle name="Comma 2 3 5 2 3" xfId="18098" xr:uid="{00000000-0005-0000-0000-000087090000}"/>
    <cellStyle name="Comma 2 3 5 2 4" xfId="23400"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1" xr:uid="{00000000-0005-0000-0000-000090090000}"/>
    <cellStyle name="Comma 2 5 2 3 2" xfId="18585" xr:uid="{00000000-0005-0000-0000-000091090000}"/>
    <cellStyle name="Comma 2 5 2 3 3" xfId="23887" xr:uid="{00000000-0005-0000-0000-000092090000}"/>
    <cellStyle name="Comma 2 5 2 4" xfId="15934" xr:uid="{00000000-0005-0000-0000-000093090000}"/>
    <cellStyle name="Comma 2 5 2 5" xfId="21236" xr:uid="{00000000-0005-0000-0000-000094090000}"/>
    <cellStyle name="Comma 2 5 3" xfId="1054" xr:uid="{00000000-0005-0000-0000-000095090000}"/>
    <cellStyle name="Comma 2 5 4" xfId="1055" xr:uid="{00000000-0005-0000-0000-000096090000}"/>
    <cellStyle name="Comma 2 5 4 2" xfId="12742" xr:uid="{00000000-0005-0000-0000-000097090000}"/>
    <cellStyle name="Comma 2 5 4 2 2" xfId="18586" xr:uid="{00000000-0005-0000-0000-000098090000}"/>
    <cellStyle name="Comma 2 5 4 2 3" xfId="23888" xr:uid="{00000000-0005-0000-0000-000099090000}"/>
    <cellStyle name="Comma 2 5 4 3" xfId="15935" xr:uid="{00000000-0005-0000-0000-00009A090000}"/>
    <cellStyle name="Comma 2 5 4 4" xfId="21237" xr:uid="{00000000-0005-0000-0000-00009B090000}"/>
    <cellStyle name="Comma 2 5 5" xfId="1056" xr:uid="{00000000-0005-0000-0000-00009C090000}"/>
    <cellStyle name="Comma 2 5 5 2" xfId="12743" xr:uid="{00000000-0005-0000-0000-00009D090000}"/>
    <cellStyle name="Comma 2 5 5 2 2" xfId="18587" xr:uid="{00000000-0005-0000-0000-00009E090000}"/>
    <cellStyle name="Comma 2 5 5 2 3" xfId="23889" xr:uid="{00000000-0005-0000-0000-00009F090000}"/>
    <cellStyle name="Comma 2 5 5 3" xfId="15936" xr:uid="{00000000-0005-0000-0000-0000A0090000}"/>
    <cellStyle name="Comma 2 5 5 4" xfId="21238" xr:uid="{00000000-0005-0000-0000-0000A1090000}"/>
    <cellStyle name="Comma 2 5 6" xfId="1057" xr:uid="{00000000-0005-0000-0000-0000A2090000}"/>
    <cellStyle name="Comma 2 5 6 2" xfId="12744" xr:uid="{00000000-0005-0000-0000-0000A3090000}"/>
    <cellStyle name="Comma 2 5 6 2 2" xfId="18588" xr:uid="{00000000-0005-0000-0000-0000A4090000}"/>
    <cellStyle name="Comma 2 5 6 2 3" xfId="23890" xr:uid="{00000000-0005-0000-0000-0000A5090000}"/>
    <cellStyle name="Comma 2 5 6 3" xfId="15937" xr:uid="{00000000-0005-0000-0000-0000A6090000}"/>
    <cellStyle name="Comma 2 5 6 4" xfId="21239" xr:uid="{00000000-0005-0000-0000-0000A7090000}"/>
    <cellStyle name="Comma 2 5 7" xfId="12740" xr:uid="{00000000-0005-0000-0000-0000A8090000}"/>
    <cellStyle name="Comma 2 5 7 2" xfId="18584" xr:uid="{00000000-0005-0000-0000-0000A9090000}"/>
    <cellStyle name="Comma 2 5 7 3" xfId="23886" xr:uid="{00000000-0005-0000-0000-0000AA090000}"/>
    <cellStyle name="Comma 2 5 8" xfId="15933" xr:uid="{00000000-0005-0000-0000-0000AB090000}"/>
    <cellStyle name="Comma 2 5 9" xfId="21235" xr:uid="{00000000-0005-0000-0000-0000AC090000}"/>
    <cellStyle name="Comma 2 6" xfId="1058" xr:uid="{00000000-0005-0000-0000-0000AD090000}"/>
    <cellStyle name="Comma 2 6 2" xfId="1059" xr:uid="{00000000-0005-0000-0000-0000AE090000}"/>
    <cellStyle name="Comma 2 6 2 2" xfId="12746" xr:uid="{00000000-0005-0000-0000-0000AF090000}"/>
    <cellStyle name="Comma 2 6 2 2 2" xfId="18590" xr:uid="{00000000-0005-0000-0000-0000B0090000}"/>
    <cellStyle name="Comma 2 6 2 2 3" xfId="23892" xr:uid="{00000000-0005-0000-0000-0000B1090000}"/>
    <cellStyle name="Comma 2 6 2 3" xfId="15939" xr:uid="{00000000-0005-0000-0000-0000B2090000}"/>
    <cellStyle name="Comma 2 6 2 4" xfId="21241" xr:uid="{00000000-0005-0000-0000-0000B3090000}"/>
    <cellStyle name="Comma 2 6 3" xfId="1060" xr:uid="{00000000-0005-0000-0000-0000B4090000}"/>
    <cellStyle name="Comma 2 6 3 2" xfId="12747" xr:uid="{00000000-0005-0000-0000-0000B5090000}"/>
    <cellStyle name="Comma 2 6 3 2 2" xfId="18591" xr:uid="{00000000-0005-0000-0000-0000B6090000}"/>
    <cellStyle name="Comma 2 6 3 2 3" xfId="23893" xr:uid="{00000000-0005-0000-0000-0000B7090000}"/>
    <cellStyle name="Comma 2 6 3 3" xfId="15940" xr:uid="{00000000-0005-0000-0000-0000B8090000}"/>
    <cellStyle name="Comma 2 6 3 4" xfId="21242" xr:uid="{00000000-0005-0000-0000-0000B9090000}"/>
    <cellStyle name="Comma 2 6 4" xfId="12745" xr:uid="{00000000-0005-0000-0000-0000BA090000}"/>
    <cellStyle name="Comma 2 6 4 2" xfId="18589" xr:uid="{00000000-0005-0000-0000-0000BB090000}"/>
    <cellStyle name="Comma 2 6 4 3" xfId="23891" xr:uid="{00000000-0005-0000-0000-0000BC090000}"/>
    <cellStyle name="Comma 2 6 5" xfId="15938" xr:uid="{00000000-0005-0000-0000-0000BD090000}"/>
    <cellStyle name="Comma 2 6 6" xfId="21240" xr:uid="{00000000-0005-0000-0000-0000BE090000}"/>
    <cellStyle name="Comma 2 7" xfId="1061" xr:uid="{00000000-0005-0000-0000-0000BF090000}"/>
    <cellStyle name="Comma 2 7 2" xfId="11691" xr:uid="{00000000-0005-0000-0000-0000C0090000}"/>
    <cellStyle name="Comma 2 7 2 2" xfId="15400" xr:uid="{00000000-0005-0000-0000-0000C1090000}"/>
    <cellStyle name="Comma 2 7 2 2 2" xfId="20750" xr:uid="{00000000-0005-0000-0000-0000C2090000}"/>
    <cellStyle name="Comma 2 7 2 2 3" xfId="26052" xr:uid="{00000000-0005-0000-0000-0000C3090000}"/>
    <cellStyle name="Comma 2 7 2 3" xfId="18099" xr:uid="{00000000-0005-0000-0000-0000C4090000}"/>
    <cellStyle name="Comma 2 7 2 4" xfId="23401" xr:uid="{00000000-0005-0000-0000-0000C5090000}"/>
    <cellStyle name="Comma 2 7 3" xfId="12748" xr:uid="{00000000-0005-0000-0000-0000C6090000}"/>
    <cellStyle name="Comma 2 7 3 2" xfId="18592" xr:uid="{00000000-0005-0000-0000-0000C7090000}"/>
    <cellStyle name="Comma 2 7 3 3" xfId="23894" xr:uid="{00000000-0005-0000-0000-0000C8090000}"/>
    <cellStyle name="Comma 2 7 4" xfId="15941" xr:uid="{00000000-0005-0000-0000-0000C9090000}"/>
    <cellStyle name="Comma 2 7 5" xfId="21243"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9"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4" xr:uid="{00000000-0005-0000-0000-0000FA090000}"/>
    <cellStyle name="Comma 5 2 2" xfId="1108" xr:uid="{00000000-0005-0000-0000-0000FB090000}"/>
    <cellStyle name="Comma 5 2 2 2" xfId="1109" xr:uid="{00000000-0005-0000-0000-0000FC090000}"/>
    <cellStyle name="Comma 5 2 2 3" xfId="12751" xr:uid="{00000000-0005-0000-0000-0000FD090000}"/>
    <cellStyle name="Comma 5 2 2 3 2" xfId="18594" xr:uid="{00000000-0005-0000-0000-0000FE090000}"/>
    <cellStyle name="Comma 5 2 2 3 3" xfId="23896" xr:uid="{00000000-0005-0000-0000-0000FF090000}"/>
    <cellStyle name="Comma 5 2 2 4" xfId="15943" xr:uid="{00000000-0005-0000-0000-0000000A0000}"/>
    <cellStyle name="Comma 5 2 2 5" xfId="21245" xr:uid="{00000000-0005-0000-0000-0000010A0000}"/>
    <cellStyle name="Comma 5 2 3" xfId="1110" xr:uid="{00000000-0005-0000-0000-0000020A0000}"/>
    <cellStyle name="Comma 5 2 3 2" xfId="12752" xr:uid="{00000000-0005-0000-0000-0000030A0000}"/>
    <cellStyle name="Comma 5 2 3 2 2" xfId="18595" xr:uid="{00000000-0005-0000-0000-0000040A0000}"/>
    <cellStyle name="Comma 5 2 3 2 3" xfId="23897" xr:uid="{00000000-0005-0000-0000-0000050A0000}"/>
    <cellStyle name="Comma 5 2 3 3" xfId="15944" xr:uid="{00000000-0005-0000-0000-0000060A0000}"/>
    <cellStyle name="Comma 5 2 3 4" xfId="21246" xr:uid="{00000000-0005-0000-0000-0000070A0000}"/>
    <cellStyle name="Comma 5 2 4" xfId="1111" xr:uid="{00000000-0005-0000-0000-0000080A0000}"/>
    <cellStyle name="Comma 5 2 5" xfId="1112" xr:uid="{00000000-0005-0000-0000-0000090A0000}"/>
    <cellStyle name="Comma 5 2 5 2" xfId="12753" xr:uid="{00000000-0005-0000-0000-00000A0A0000}"/>
    <cellStyle name="Comma 5 2 5 2 2" xfId="18596" xr:uid="{00000000-0005-0000-0000-00000B0A0000}"/>
    <cellStyle name="Comma 5 2 5 2 3" xfId="23898" xr:uid="{00000000-0005-0000-0000-00000C0A0000}"/>
    <cellStyle name="Comma 5 2 5 3" xfId="15945" xr:uid="{00000000-0005-0000-0000-00000D0A0000}"/>
    <cellStyle name="Comma 5 2 5 4" xfId="21247" xr:uid="{00000000-0005-0000-0000-00000E0A0000}"/>
    <cellStyle name="Comma 5 2 6" xfId="1113" xr:uid="{00000000-0005-0000-0000-00000F0A0000}"/>
    <cellStyle name="Comma 5 2 6 2" xfId="12754" xr:uid="{00000000-0005-0000-0000-0000100A0000}"/>
    <cellStyle name="Comma 5 2 6 2 2" xfId="18597" xr:uid="{00000000-0005-0000-0000-0000110A0000}"/>
    <cellStyle name="Comma 5 2 6 2 3" xfId="23899" xr:uid="{00000000-0005-0000-0000-0000120A0000}"/>
    <cellStyle name="Comma 5 2 6 3" xfId="15946" xr:uid="{00000000-0005-0000-0000-0000130A0000}"/>
    <cellStyle name="Comma 5 2 6 4" xfId="21248" xr:uid="{00000000-0005-0000-0000-0000140A0000}"/>
    <cellStyle name="Comma 5 2 7" xfId="1114" xr:uid="{00000000-0005-0000-0000-0000150A0000}"/>
    <cellStyle name="Comma 5 2 7 2" xfId="12755" xr:uid="{00000000-0005-0000-0000-0000160A0000}"/>
    <cellStyle name="Comma 5 2 7 2 2" xfId="18598" xr:uid="{00000000-0005-0000-0000-0000170A0000}"/>
    <cellStyle name="Comma 5 2 7 2 3" xfId="23900" xr:uid="{00000000-0005-0000-0000-0000180A0000}"/>
    <cellStyle name="Comma 5 2 7 3" xfId="15947" xr:uid="{00000000-0005-0000-0000-0000190A0000}"/>
    <cellStyle name="Comma 5 2 7 4" xfId="21249" xr:uid="{00000000-0005-0000-0000-00001A0A0000}"/>
    <cellStyle name="Comma 5 2 8" xfId="12750" xr:uid="{00000000-0005-0000-0000-00001B0A0000}"/>
    <cellStyle name="Comma 5 2 8 2" xfId="18593" xr:uid="{00000000-0005-0000-0000-00001C0A0000}"/>
    <cellStyle name="Comma 5 2 8 3" xfId="23895" xr:uid="{00000000-0005-0000-0000-00001D0A0000}"/>
    <cellStyle name="Comma 5 2 9" xfId="15942" xr:uid="{00000000-0005-0000-0000-00001E0A0000}"/>
    <cellStyle name="Comma 5 3" xfId="1115" xr:uid="{00000000-0005-0000-0000-00001F0A0000}"/>
    <cellStyle name="Comma 5 3 2" xfId="11692" xr:uid="{00000000-0005-0000-0000-0000200A0000}"/>
    <cellStyle name="Comma 5 3 2 2" xfId="15401" xr:uid="{00000000-0005-0000-0000-0000210A0000}"/>
    <cellStyle name="Comma 5 3 2 2 2" xfId="20751" xr:uid="{00000000-0005-0000-0000-0000220A0000}"/>
    <cellStyle name="Comma 5 3 2 2 3" xfId="26053" xr:uid="{00000000-0005-0000-0000-0000230A0000}"/>
    <cellStyle name="Comma 5 3 2 3" xfId="18100" xr:uid="{00000000-0005-0000-0000-0000240A0000}"/>
    <cellStyle name="Comma 5 3 2 4" xfId="23402"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6" xr:uid="{00000000-0005-0000-0000-00004A0A0000}"/>
    <cellStyle name="Comma0" xfId="11693" xr:uid="{00000000-0005-0000-0000-00004B0A0000}"/>
    <cellStyle name="Comma0 - Type3" xfId="40" xr:uid="{00000000-0005-0000-0000-00004C0A0000}"/>
    <cellStyle name="Comma0 - Typografi1" xfId="11694" xr:uid="{00000000-0005-0000-0000-00004D0A0000}"/>
    <cellStyle name="Comma0 - Typografi1 2" xfId="11695" xr:uid="{00000000-0005-0000-0000-00004E0A0000}"/>
    <cellStyle name="Comma0 - Typografi1 2 2" xfId="11696" xr:uid="{00000000-0005-0000-0000-00004F0A0000}"/>
    <cellStyle name="Comma0 - Typografi1 3" xfId="11697" xr:uid="{00000000-0005-0000-0000-0000500A0000}"/>
    <cellStyle name="Comma0 - Typografi1 4" xfId="11698" xr:uid="{00000000-0005-0000-0000-0000510A0000}"/>
    <cellStyle name="Comma1 - Typografi1" xfId="11699" xr:uid="{00000000-0005-0000-0000-0000520A0000}"/>
    <cellStyle name="Constants" xfId="9652" xr:uid="{00000000-0005-0000-0000-0000530A0000}"/>
    <cellStyle name="Currency0" xfId="11700" xr:uid="{00000000-0005-0000-0000-0000540A0000}"/>
    <cellStyle name="CustomizationCells" xfId="1152" xr:uid="{00000000-0005-0000-0000-0000550A0000}"/>
    <cellStyle name="CustomizationCells 2" xfId="1153" xr:uid="{00000000-0005-0000-0000-0000560A0000}"/>
    <cellStyle name="CustomizationCells 2 2" xfId="11701" xr:uid="{00000000-0005-0000-0000-0000570A0000}"/>
    <cellStyle name="CustomizationCells 2 2 2" xfId="15402" xr:uid="{00000000-0005-0000-0000-0000580A0000}"/>
    <cellStyle name="CustomizationCells 2 3" xfId="11702" xr:uid="{00000000-0005-0000-0000-0000590A0000}"/>
    <cellStyle name="CustomizationCells 2 3 2" xfId="15403" xr:uid="{00000000-0005-0000-0000-00005A0A0000}"/>
    <cellStyle name="CustomizationCells 2 4" xfId="12758" xr:uid="{00000000-0005-0000-0000-00005B0A0000}"/>
    <cellStyle name="CustomizationCells 3" xfId="1154" xr:uid="{00000000-0005-0000-0000-00005C0A0000}"/>
    <cellStyle name="CustomizationCells 3 2" xfId="11703" xr:uid="{00000000-0005-0000-0000-00005D0A0000}"/>
    <cellStyle name="CustomizationCells 3 2 2" xfId="15404" xr:uid="{00000000-0005-0000-0000-00005E0A0000}"/>
    <cellStyle name="CustomizationCells 3 3" xfId="12759" xr:uid="{00000000-0005-0000-0000-00005F0A0000}"/>
    <cellStyle name="CustomizationCells 4" xfId="1155" xr:uid="{00000000-0005-0000-0000-0000600A0000}"/>
    <cellStyle name="CustomizationCells 4 2" xfId="12667" xr:uid="{00000000-0005-0000-0000-0000610A0000}"/>
    <cellStyle name="CustomizationCells 4 2 2" xfId="15906" xr:uid="{00000000-0005-0000-0000-0000620A0000}"/>
    <cellStyle name="CustomizationCells 4 3" xfId="12760" xr:uid="{00000000-0005-0000-0000-0000630A0000}"/>
    <cellStyle name="CustomizationCells 5" xfId="1156" xr:uid="{00000000-0005-0000-0000-0000640A0000}"/>
    <cellStyle name="CustomizationCells 5 2" xfId="12668" xr:uid="{00000000-0005-0000-0000-0000650A0000}"/>
    <cellStyle name="CustomizationCells 5 2 2" xfId="15907" xr:uid="{00000000-0005-0000-0000-0000660A0000}"/>
    <cellStyle name="CustomizationCells 5 3" xfId="12761" xr:uid="{00000000-0005-0000-0000-0000670A0000}"/>
    <cellStyle name="CustomizationCells 6" xfId="1157" xr:uid="{00000000-0005-0000-0000-0000680A0000}"/>
    <cellStyle name="CustomizationCells 6 2" xfId="12669" xr:uid="{00000000-0005-0000-0000-0000690A0000}"/>
    <cellStyle name="CustomizationCells 6 2 2" xfId="15908" xr:uid="{00000000-0005-0000-0000-00006A0A0000}"/>
    <cellStyle name="CustomizationCells 6 3" xfId="12762" xr:uid="{00000000-0005-0000-0000-00006B0A0000}"/>
    <cellStyle name="CustomizationCells 7" xfId="12670" xr:uid="{00000000-0005-0000-0000-00006C0A0000}"/>
    <cellStyle name="CustomizationCells 7 2" xfId="15909" xr:uid="{00000000-0005-0000-0000-00006D0A0000}"/>
    <cellStyle name="CustomizationCells 8" xfId="12757" xr:uid="{00000000-0005-0000-0000-00006E0A0000}"/>
    <cellStyle name="Date" xfId="11704" xr:uid="{00000000-0005-0000-0000-00006F0A0000}"/>
    <cellStyle name="Date - Typografi3" xfId="11705" xr:uid="{00000000-0005-0000-0000-0000700A0000}"/>
    <cellStyle name="DocBox_EmptyRow" xfId="9653" xr:uid="{00000000-0005-0000-0000-0000710A0000}"/>
    <cellStyle name="Empty_B_border" xfId="9654"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6"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7" xr:uid="{00000000-0005-0000-0000-0000830A0000}"/>
    <cellStyle name="Euro 10 6 2" xfId="11708"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9"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10" xr:uid="{00000000-0005-0000-0000-0000940A0000}"/>
    <cellStyle name="Euro 11 6 2" xfId="11711"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2"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3" xr:uid="{00000000-0005-0000-0000-0000A50A0000}"/>
    <cellStyle name="Euro 12 6 2" xfId="11714"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5"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6" xr:uid="{00000000-0005-0000-0000-0000B60A0000}"/>
    <cellStyle name="Euro 13 6 2" xfId="11717"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8"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9" xr:uid="{00000000-0005-0000-0000-0000C70A0000}"/>
    <cellStyle name="Euro 14 6 2" xfId="11720"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1"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2" xr:uid="{00000000-0005-0000-0000-0000D80A0000}"/>
    <cellStyle name="Euro 15 6 2" xfId="11723"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4"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5" xr:uid="{00000000-0005-0000-0000-0000E90A0000}"/>
    <cellStyle name="Euro 16 6 2" xfId="11726"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7"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8" xr:uid="{00000000-0005-0000-0000-0000FA0A0000}"/>
    <cellStyle name="Euro 17 6 2" xfId="11729"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30"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1" xr:uid="{00000000-0005-0000-0000-00000B0B0000}"/>
    <cellStyle name="Euro 18 6 2" xfId="11732"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3"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4" xr:uid="{00000000-0005-0000-0000-00001C0B0000}"/>
    <cellStyle name="Euro 19 6 2" xfId="11735"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6"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7" xr:uid="{00000000-0005-0000-0000-00002D0B0000}"/>
    <cellStyle name="Euro 2 6 2" xfId="11738"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9"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40" xr:uid="{00000000-0005-0000-0000-00003E0B0000}"/>
    <cellStyle name="Euro 20 6 2" xfId="11741"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2"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3" xr:uid="{00000000-0005-0000-0000-00004F0B0000}"/>
    <cellStyle name="Euro 21 6 2" xfId="11744"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5"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6" xr:uid="{00000000-0005-0000-0000-0000600B0000}"/>
    <cellStyle name="Euro 22 6 2" xfId="11747"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8"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9" xr:uid="{00000000-0005-0000-0000-0000710B0000}"/>
    <cellStyle name="Euro 23 6 2" xfId="11750"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1"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2" xr:uid="{00000000-0005-0000-0000-0000820B0000}"/>
    <cellStyle name="Euro 24 6 2" xfId="11753"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4"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5" xr:uid="{00000000-0005-0000-0000-0000930B0000}"/>
    <cellStyle name="Euro 25 6 2" xfId="11756"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7"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8" xr:uid="{00000000-0005-0000-0000-0000A40B0000}"/>
    <cellStyle name="Euro 26 6 2" xfId="11759"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60"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1" xr:uid="{00000000-0005-0000-0000-0000B50B0000}"/>
    <cellStyle name="Euro 27 6 2" xfId="11762"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3"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4" xr:uid="{00000000-0005-0000-0000-0000C60B0000}"/>
    <cellStyle name="Euro 28 6 2" xfId="11765"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6"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7" xr:uid="{00000000-0005-0000-0000-0000D70B0000}"/>
    <cellStyle name="Euro 29 6 2" xfId="11768"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9"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70" xr:uid="{00000000-0005-0000-0000-0000E80B0000}"/>
    <cellStyle name="Euro 3 6 2" xfId="11771"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2"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3" xr:uid="{00000000-0005-0000-0000-0000F90B0000}"/>
    <cellStyle name="Euro 30 6 2" xfId="11774"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5"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6" xr:uid="{00000000-0005-0000-0000-00000A0C0000}"/>
    <cellStyle name="Euro 31 6 2" xfId="11777"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8"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9" xr:uid="{00000000-0005-0000-0000-00001B0C0000}"/>
    <cellStyle name="Euro 32 6 2" xfId="11780"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1"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2" xr:uid="{00000000-0005-0000-0000-00002C0C0000}"/>
    <cellStyle name="Euro 33 6 2" xfId="11783"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4"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5" xr:uid="{00000000-0005-0000-0000-00003D0C0000}"/>
    <cellStyle name="Euro 34 6 2" xfId="11786"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7"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8" xr:uid="{00000000-0005-0000-0000-00004E0C0000}"/>
    <cellStyle name="Euro 35 6 2" xfId="11789"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90"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1" xr:uid="{00000000-0005-0000-0000-00005F0C0000}"/>
    <cellStyle name="Euro 36 6 2" xfId="11792"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3"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4" xr:uid="{00000000-0005-0000-0000-0000700C0000}"/>
    <cellStyle name="Euro 37 6 2" xfId="11795"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6"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7" xr:uid="{00000000-0005-0000-0000-0000810C0000}"/>
    <cellStyle name="Euro 38 6 2" xfId="11798"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9"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800" xr:uid="{00000000-0005-0000-0000-0000920C0000}"/>
    <cellStyle name="Euro 39 6 2" xfId="11801"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2"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3" xr:uid="{00000000-0005-0000-0000-0000A30C0000}"/>
    <cellStyle name="Euro 4 6 2" xfId="11804"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5"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6" xr:uid="{00000000-0005-0000-0000-0000B40C0000}"/>
    <cellStyle name="Euro 40 6 2" xfId="11807"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8"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9" xr:uid="{00000000-0005-0000-0000-0000C50C0000}"/>
    <cellStyle name="Euro 41 6 2" xfId="11810"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1"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2" xr:uid="{00000000-0005-0000-0000-0000D60C0000}"/>
    <cellStyle name="Euro 42 6 2" xfId="11813"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4"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5" xr:uid="{00000000-0005-0000-0000-0000E70C0000}"/>
    <cellStyle name="Euro 43 6 2" xfId="11816"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7"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8" xr:uid="{00000000-0005-0000-0000-0000F80C0000}"/>
    <cellStyle name="Euro 44 6 2" xfId="11819"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20" xr:uid="{00000000-0005-0000-0000-0000FF0C0000}"/>
    <cellStyle name="Euro 45 5" xfId="12671"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1"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2"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3" xr:uid="{00000000-0005-0000-0000-0000210D0000}"/>
    <cellStyle name="Euro 5 6 2" xfId="11824"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5"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6" xr:uid="{00000000-0005-0000-0000-0000350D0000}"/>
    <cellStyle name="Euro 6 6 2" xfId="11827"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8"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9" xr:uid="{00000000-0005-0000-0000-0000460D0000}"/>
    <cellStyle name="Euro 7 6 2" xfId="11830"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1"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2" xr:uid="{00000000-0005-0000-0000-0000570D0000}"/>
    <cellStyle name="Euro 8 6 2" xfId="11833"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4"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5" xr:uid="{00000000-0005-0000-0000-0000680D0000}"/>
    <cellStyle name="Euro 9 6 2" xfId="11836" xr:uid="{00000000-0005-0000-0000-0000690D0000}"/>
    <cellStyle name="Explanatory Text 2" xfId="1696" xr:uid="{00000000-0005-0000-0000-00006A0D0000}"/>
    <cellStyle name="Fixed" xfId="11837"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8"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5" xr:uid="{00000000-0005-0000-0000-0000750D0000}"/>
    <cellStyle name="Hyperlink" xfId="26538" builtinId="8"/>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3" xr:uid="{00000000-0005-0000-0000-00007D0D0000}"/>
    <cellStyle name="Input 2 2" xfId="1708" xr:uid="{00000000-0005-0000-0000-00007E0D0000}"/>
    <cellStyle name="Input 2 2 2" xfId="1709" xr:uid="{00000000-0005-0000-0000-00007F0D0000}"/>
    <cellStyle name="Input 2 2 2 2" xfId="12672" xr:uid="{00000000-0005-0000-0000-0000800D0000}"/>
    <cellStyle name="Input 2 2 2 2 2" xfId="15910" xr:uid="{00000000-0005-0000-0000-0000810D0000}"/>
    <cellStyle name="Input 2 2 2 3" xfId="12765" xr:uid="{00000000-0005-0000-0000-0000820D0000}"/>
    <cellStyle name="Input 2 2 3" xfId="9664" xr:uid="{00000000-0005-0000-0000-0000830D0000}"/>
    <cellStyle name="Input 2 2 3 2" xfId="15392" xr:uid="{00000000-0005-0000-0000-0000840D0000}"/>
    <cellStyle name="Input 2 2 4" xfId="9665" xr:uid="{00000000-0005-0000-0000-0000850D0000}"/>
    <cellStyle name="Input 2 2 4 2" xfId="15393" xr:uid="{00000000-0005-0000-0000-0000860D0000}"/>
    <cellStyle name="Input 2 2 5" xfId="9666" xr:uid="{00000000-0005-0000-0000-0000870D0000}"/>
    <cellStyle name="Input 2 2 5 2" xfId="15394" xr:uid="{00000000-0005-0000-0000-0000880D0000}"/>
    <cellStyle name="Input 2 2 6" xfId="12764" xr:uid="{00000000-0005-0000-0000-0000890D0000}"/>
    <cellStyle name="Input 2 3" xfId="1710" xr:uid="{00000000-0005-0000-0000-00008A0D0000}"/>
    <cellStyle name="Input 2 3 2" xfId="11839" xr:uid="{00000000-0005-0000-0000-00008B0D0000}"/>
    <cellStyle name="Input 2 3 2 2" xfId="15405" xr:uid="{00000000-0005-0000-0000-00008C0D0000}"/>
    <cellStyle name="Input 2 3 3" xfId="12766" xr:uid="{00000000-0005-0000-0000-00008D0D0000}"/>
    <cellStyle name="Input 2 4" xfId="1711" xr:uid="{00000000-0005-0000-0000-00008E0D0000}"/>
    <cellStyle name="Input 2 4 2" xfId="12673" xr:uid="{00000000-0005-0000-0000-00008F0D0000}"/>
    <cellStyle name="Input 2 4 2 2" xfId="15911" xr:uid="{00000000-0005-0000-0000-0000900D0000}"/>
    <cellStyle name="Input 2 4 3" xfId="12767" xr:uid="{00000000-0005-0000-0000-0000910D0000}"/>
    <cellStyle name="Input 2 5" xfId="1712" xr:uid="{00000000-0005-0000-0000-0000920D0000}"/>
    <cellStyle name="Input 2 5 2" xfId="12674" xr:uid="{00000000-0005-0000-0000-0000930D0000}"/>
    <cellStyle name="Input 2 5 2 2" xfId="15912" xr:uid="{00000000-0005-0000-0000-0000940D0000}"/>
    <cellStyle name="Input 2 5 3" xfId="12768" xr:uid="{00000000-0005-0000-0000-0000950D0000}"/>
    <cellStyle name="Input 2 6" xfId="1713" xr:uid="{00000000-0005-0000-0000-0000960D0000}"/>
    <cellStyle name="Input 2 6 2" xfId="12675" xr:uid="{00000000-0005-0000-0000-0000970D0000}"/>
    <cellStyle name="Input 2 6 2 2" xfId="15913" xr:uid="{00000000-0005-0000-0000-0000980D0000}"/>
    <cellStyle name="Input 2 6 3" xfId="12769" xr:uid="{00000000-0005-0000-0000-0000990D0000}"/>
    <cellStyle name="Input 2 7" xfId="1714" xr:uid="{00000000-0005-0000-0000-00009A0D0000}"/>
    <cellStyle name="Input 2 7 2" xfId="12676" xr:uid="{00000000-0005-0000-0000-00009B0D0000}"/>
    <cellStyle name="Input 2 7 2 2" xfId="15914" xr:uid="{00000000-0005-0000-0000-00009C0D0000}"/>
    <cellStyle name="Input 2 7 3" xfId="12770" xr:uid="{00000000-0005-0000-0000-00009D0D0000}"/>
    <cellStyle name="Input 2 8" xfId="1715" xr:uid="{00000000-0005-0000-0000-00009E0D0000}"/>
    <cellStyle name="Input 2 8 2" xfId="12677" xr:uid="{00000000-0005-0000-0000-00009F0D0000}"/>
    <cellStyle name="Input 2 8 2 2" xfId="15915" xr:uid="{00000000-0005-0000-0000-0000A00D0000}"/>
    <cellStyle name="Input 2 8 3" xfId="12771" xr:uid="{00000000-0005-0000-0000-0000A10D0000}"/>
    <cellStyle name="Input 2 9" xfId="12678" xr:uid="{00000000-0005-0000-0000-0000A20D0000}"/>
    <cellStyle name="Input 2 9 2" xfId="15916" xr:uid="{00000000-0005-0000-0000-0000A30D0000}"/>
    <cellStyle name="Input 3" xfId="1716" xr:uid="{00000000-0005-0000-0000-0000A40D0000}"/>
    <cellStyle name="Input 3 2" xfId="1717" xr:uid="{00000000-0005-0000-0000-0000A50D0000}"/>
    <cellStyle name="Input 3 2 2" xfId="12679" xr:uid="{00000000-0005-0000-0000-0000A60D0000}"/>
    <cellStyle name="Input 3 2 2 2" xfId="15917" xr:uid="{00000000-0005-0000-0000-0000A70D0000}"/>
    <cellStyle name="Input 3 2 3" xfId="12773" xr:uid="{00000000-0005-0000-0000-0000A80D0000}"/>
    <cellStyle name="Input 3 3" xfId="1718" xr:uid="{00000000-0005-0000-0000-0000A90D0000}"/>
    <cellStyle name="Input 3 3 2" xfId="12774" xr:uid="{00000000-0005-0000-0000-0000AA0D0000}"/>
    <cellStyle name="Input 3 4" xfId="1719" xr:uid="{00000000-0005-0000-0000-0000AB0D0000}"/>
    <cellStyle name="Input 3 4 2" xfId="12680" xr:uid="{00000000-0005-0000-0000-0000AC0D0000}"/>
    <cellStyle name="Input 3 4 2 2" xfId="15918" xr:uid="{00000000-0005-0000-0000-0000AD0D0000}"/>
    <cellStyle name="Input 3 4 3" xfId="12775" xr:uid="{00000000-0005-0000-0000-0000AE0D0000}"/>
    <cellStyle name="Input 3 5" xfId="1720" xr:uid="{00000000-0005-0000-0000-0000AF0D0000}"/>
    <cellStyle name="Input 3 5 2" xfId="12681" xr:uid="{00000000-0005-0000-0000-0000B00D0000}"/>
    <cellStyle name="Input 3 5 2 2" xfId="15919" xr:uid="{00000000-0005-0000-0000-0000B10D0000}"/>
    <cellStyle name="Input 3 5 3" xfId="12776" xr:uid="{00000000-0005-0000-0000-0000B20D0000}"/>
    <cellStyle name="Input 3 6" xfId="1721" xr:uid="{00000000-0005-0000-0000-0000B30D0000}"/>
    <cellStyle name="Input 3 6 2" xfId="12682" xr:uid="{00000000-0005-0000-0000-0000B40D0000}"/>
    <cellStyle name="Input 3 6 2 2" xfId="15920" xr:uid="{00000000-0005-0000-0000-0000B50D0000}"/>
    <cellStyle name="Input 3 6 3" xfId="12777" xr:uid="{00000000-0005-0000-0000-0000B60D0000}"/>
    <cellStyle name="Input 3 7" xfId="1722" xr:uid="{00000000-0005-0000-0000-0000B70D0000}"/>
    <cellStyle name="Input 3 8" xfId="12683" xr:uid="{00000000-0005-0000-0000-0000B80D0000}"/>
    <cellStyle name="Input 3 8 2" xfId="15921" xr:uid="{00000000-0005-0000-0000-0000B90D0000}"/>
    <cellStyle name="Input 3 9" xfId="12772" xr:uid="{00000000-0005-0000-0000-0000BA0D0000}"/>
    <cellStyle name="Input 4" xfId="1723" xr:uid="{00000000-0005-0000-0000-0000BB0D0000}"/>
    <cellStyle name="Input 4 2" xfId="12684" xr:uid="{00000000-0005-0000-0000-0000BC0D0000}"/>
    <cellStyle name="Input 4 2 2" xfId="15922" xr:uid="{00000000-0005-0000-0000-0000BD0D0000}"/>
    <cellStyle name="Input 4 3" xfId="12778" xr:uid="{00000000-0005-0000-0000-0000BE0D0000}"/>
    <cellStyle name="InputCells" xfId="1724" xr:uid="{00000000-0005-0000-0000-0000BF0D0000}"/>
    <cellStyle name="InputCells12_BBorder" xfId="9656"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9" xr:uid="{00000000-0005-0000-0000-0000CA0D0000}"/>
    <cellStyle name="Komma 2 3 3 2" xfId="18599" xr:uid="{00000000-0005-0000-0000-0000CB0D0000}"/>
    <cellStyle name="Komma 2 3 3 3" xfId="23901" xr:uid="{00000000-0005-0000-0000-0000CC0D0000}"/>
    <cellStyle name="Komma 2 3 4" xfId="15948" xr:uid="{00000000-0005-0000-0000-0000CD0D0000}"/>
    <cellStyle name="Komma 2 3 5" xfId="21250"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40" xr:uid="{00000000-0005-0000-0000-0000D30D0000}"/>
    <cellStyle name="Komma 2 5 3" xfId="11841"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80"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1" xr:uid="{00000000-0005-0000-0000-0000DD0D0000}"/>
    <cellStyle name="Komma 3 11 2 2" xfId="18600" xr:uid="{00000000-0005-0000-0000-0000DE0D0000}"/>
    <cellStyle name="Komma 3 11 2 3" xfId="23902" xr:uid="{00000000-0005-0000-0000-0000DF0D0000}"/>
    <cellStyle name="Komma 3 11 3" xfId="15949" xr:uid="{00000000-0005-0000-0000-0000E00D0000}"/>
    <cellStyle name="Komma 3 11 4" xfId="21251" xr:uid="{00000000-0005-0000-0000-0000E10D0000}"/>
    <cellStyle name="Komma 3 12" xfId="1745" xr:uid="{00000000-0005-0000-0000-0000E20D0000}"/>
    <cellStyle name="Komma 3 13" xfId="1746" xr:uid="{00000000-0005-0000-0000-0000E30D0000}"/>
    <cellStyle name="Komma 3 13 2" xfId="12782"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3" xr:uid="{00000000-0005-0000-0000-0000F20D0000}"/>
    <cellStyle name="Komma 3 2 7 2" xfId="18601" xr:uid="{00000000-0005-0000-0000-0000F30D0000}"/>
    <cellStyle name="Komma 3 2 7 3" xfId="23903" xr:uid="{00000000-0005-0000-0000-0000F40D0000}"/>
    <cellStyle name="Komma 3 2 8" xfId="15950" xr:uid="{00000000-0005-0000-0000-0000F50D0000}"/>
    <cellStyle name="Komma 3 2 9" xfId="21252"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5" xr:uid="{00000000-0005-0000-0000-0000080E0000}"/>
    <cellStyle name="Komma 4 10 2 2" xfId="18603" xr:uid="{00000000-0005-0000-0000-0000090E0000}"/>
    <cellStyle name="Komma 4 10 2 3" xfId="23905" xr:uid="{00000000-0005-0000-0000-00000A0E0000}"/>
    <cellStyle name="Komma 4 10 3" xfId="15952" xr:uid="{00000000-0005-0000-0000-00000B0E0000}"/>
    <cellStyle name="Komma 4 10 4" xfId="21254" xr:uid="{00000000-0005-0000-0000-00000C0E0000}"/>
    <cellStyle name="Komma 4 11" xfId="1777" xr:uid="{00000000-0005-0000-0000-00000D0E0000}"/>
    <cellStyle name="Komma 4 11 2" xfId="12786" xr:uid="{00000000-0005-0000-0000-00000E0E0000}"/>
    <cellStyle name="Komma 4 11 2 2" xfId="18604" xr:uid="{00000000-0005-0000-0000-00000F0E0000}"/>
    <cellStyle name="Komma 4 11 2 3" xfId="23906" xr:uid="{00000000-0005-0000-0000-0000100E0000}"/>
    <cellStyle name="Komma 4 11 3" xfId="15953" xr:uid="{00000000-0005-0000-0000-0000110E0000}"/>
    <cellStyle name="Komma 4 11 4" xfId="21255" xr:uid="{00000000-0005-0000-0000-0000120E0000}"/>
    <cellStyle name="Komma 4 12" xfId="1778" xr:uid="{00000000-0005-0000-0000-0000130E0000}"/>
    <cellStyle name="Komma 4 12 2" xfId="12787" xr:uid="{00000000-0005-0000-0000-0000140E0000}"/>
    <cellStyle name="Komma 4 12 2 2" xfId="18605" xr:uid="{00000000-0005-0000-0000-0000150E0000}"/>
    <cellStyle name="Komma 4 12 2 3" xfId="23907" xr:uid="{00000000-0005-0000-0000-0000160E0000}"/>
    <cellStyle name="Komma 4 12 3" xfId="15954" xr:uid="{00000000-0005-0000-0000-0000170E0000}"/>
    <cellStyle name="Komma 4 12 4" xfId="21256" xr:uid="{00000000-0005-0000-0000-0000180E0000}"/>
    <cellStyle name="Komma 4 13" xfId="12784" xr:uid="{00000000-0005-0000-0000-0000190E0000}"/>
    <cellStyle name="Komma 4 13 2" xfId="18602" xr:uid="{00000000-0005-0000-0000-00001A0E0000}"/>
    <cellStyle name="Komma 4 13 3" xfId="23904" xr:uid="{00000000-0005-0000-0000-00001B0E0000}"/>
    <cellStyle name="Komma 4 14" xfId="15951" xr:uid="{00000000-0005-0000-0000-00001C0E0000}"/>
    <cellStyle name="Komma 4 15" xfId="21253" xr:uid="{00000000-0005-0000-0000-00001D0E0000}"/>
    <cellStyle name="Komma 4 2" xfId="1779" xr:uid="{00000000-0005-0000-0000-00001E0E0000}"/>
    <cellStyle name="Komma 4 2 10" xfId="21257"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8" xr:uid="{00000000-0005-0000-0000-00002A0E0000}"/>
    <cellStyle name="Komma 4 2 8 2" xfId="18606" xr:uid="{00000000-0005-0000-0000-00002B0E0000}"/>
    <cellStyle name="Komma 4 2 8 3" xfId="23908" xr:uid="{00000000-0005-0000-0000-00002C0E0000}"/>
    <cellStyle name="Komma 4 2 9" xfId="15955"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41"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2"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90" xr:uid="{00000000-0005-0000-0000-0000890E0000}"/>
    <cellStyle name="Migliaia [0] 10 2 3 2 2" xfId="18608" xr:uid="{00000000-0005-0000-0000-00008A0E0000}"/>
    <cellStyle name="Migliaia [0] 10 2 3 2 3" xfId="23910" xr:uid="{00000000-0005-0000-0000-00008B0E0000}"/>
    <cellStyle name="Migliaia [0] 10 2 3 3" xfId="15957" xr:uid="{00000000-0005-0000-0000-00008C0E0000}"/>
    <cellStyle name="Migliaia [0] 10 2 3 4" xfId="21259"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1" xr:uid="{00000000-0005-0000-0000-0000910E0000}"/>
    <cellStyle name="Migliaia [0] 10 3 2 2 2" xfId="18609" xr:uid="{00000000-0005-0000-0000-0000920E0000}"/>
    <cellStyle name="Migliaia [0] 10 3 2 2 3" xfId="23911" xr:uid="{00000000-0005-0000-0000-0000930E0000}"/>
    <cellStyle name="Migliaia [0] 10 3 2 3" xfId="15958" xr:uid="{00000000-0005-0000-0000-0000940E0000}"/>
    <cellStyle name="Migliaia [0] 10 3 2 4" xfId="21260" xr:uid="{00000000-0005-0000-0000-0000950E0000}"/>
    <cellStyle name="Migliaia [0] 10 4" xfId="1882" xr:uid="{00000000-0005-0000-0000-0000960E0000}"/>
    <cellStyle name="Migliaia [0] 10 4 2" xfId="11843" xr:uid="{00000000-0005-0000-0000-0000970E0000}"/>
    <cellStyle name="Migliaia [0] 10 4 2 2" xfId="15406" xr:uid="{00000000-0005-0000-0000-0000980E0000}"/>
    <cellStyle name="Migliaia [0] 10 4 2 2 2" xfId="20752" xr:uid="{00000000-0005-0000-0000-0000990E0000}"/>
    <cellStyle name="Migliaia [0] 10 4 2 2 3" xfId="26054" xr:uid="{00000000-0005-0000-0000-00009A0E0000}"/>
    <cellStyle name="Migliaia [0] 10 4 2 3" xfId="18101" xr:uid="{00000000-0005-0000-0000-00009B0E0000}"/>
    <cellStyle name="Migliaia [0] 10 4 2 4" xfId="23403" xr:uid="{00000000-0005-0000-0000-00009C0E0000}"/>
    <cellStyle name="Migliaia [0] 10 4 3" xfId="12792" xr:uid="{00000000-0005-0000-0000-00009D0E0000}"/>
    <cellStyle name="Migliaia [0] 10 4 3 2" xfId="18610" xr:uid="{00000000-0005-0000-0000-00009E0E0000}"/>
    <cellStyle name="Migliaia [0] 10 4 3 3" xfId="23912" xr:uid="{00000000-0005-0000-0000-00009F0E0000}"/>
    <cellStyle name="Migliaia [0] 10 4 4" xfId="15959" xr:uid="{00000000-0005-0000-0000-0000A00E0000}"/>
    <cellStyle name="Migliaia [0] 10 4 5" xfId="21261" xr:uid="{00000000-0005-0000-0000-0000A10E0000}"/>
    <cellStyle name="Migliaia [0] 10 5" xfId="1883" xr:uid="{00000000-0005-0000-0000-0000A20E0000}"/>
    <cellStyle name="Migliaia [0] 10 5 2" xfId="12793" xr:uid="{00000000-0005-0000-0000-0000A30E0000}"/>
    <cellStyle name="Migliaia [0] 10 5 2 2" xfId="18611" xr:uid="{00000000-0005-0000-0000-0000A40E0000}"/>
    <cellStyle name="Migliaia [0] 10 5 2 3" xfId="23913" xr:uid="{00000000-0005-0000-0000-0000A50E0000}"/>
    <cellStyle name="Migliaia [0] 10 5 3" xfId="15960" xr:uid="{00000000-0005-0000-0000-0000A60E0000}"/>
    <cellStyle name="Migliaia [0] 10 5 4" xfId="21262" xr:uid="{00000000-0005-0000-0000-0000A70E0000}"/>
    <cellStyle name="Migliaia [0] 10 6" xfId="12789" xr:uid="{00000000-0005-0000-0000-0000A80E0000}"/>
    <cellStyle name="Migliaia [0] 10 6 2" xfId="18607" xr:uid="{00000000-0005-0000-0000-0000A90E0000}"/>
    <cellStyle name="Migliaia [0] 10 6 3" xfId="23909" xr:uid="{00000000-0005-0000-0000-0000AA0E0000}"/>
    <cellStyle name="Migliaia [0] 10 7" xfId="15956" xr:uid="{00000000-0005-0000-0000-0000AB0E0000}"/>
    <cellStyle name="Migliaia [0] 10 8" xfId="21258"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5" xr:uid="{00000000-0005-0000-0000-0000B20E0000}"/>
    <cellStyle name="Migliaia [0] 11 2 3 2 2" xfId="18613" xr:uid="{00000000-0005-0000-0000-0000B30E0000}"/>
    <cellStyle name="Migliaia [0] 11 2 3 2 3" xfId="23915" xr:uid="{00000000-0005-0000-0000-0000B40E0000}"/>
    <cellStyle name="Migliaia [0] 11 2 3 3" xfId="15962" xr:uid="{00000000-0005-0000-0000-0000B50E0000}"/>
    <cellStyle name="Migliaia [0] 11 2 3 4" xfId="21264"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6" xr:uid="{00000000-0005-0000-0000-0000BA0E0000}"/>
    <cellStyle name="Migliaia [0] 11 3 2 2 2" xfId="18614" xr:uid="{00000000-0005-0000-0000-0000BB0E0000}"/>
    <cellStyle name="Migliaia [0] 11 3 2 2 3" xfId="23916" xr:uid="{00000000-0005-0000-0000-0000BC0E0000}"/>
    <cellStyle name="Migliaia [0] 11 3 2 3" xfId="15963" xr:uid="{00000000-0005-0000-0000-0000BD0E0000}"/>
    <cellStyle name="Migliaia [0] 11 3 2 4" xfId="21265" xr:uid="{00000000-0005-0000-0000-0000BE0E0000}"/>
    <cellStyle name="Migliaia [0] 11 4" xfId="1890" xr:uid="{00000000-0005-0000-0000-0000BF0E0000}"/>
    <cellStyle name="Migliaia [0] 11 4 2" xfId="11844" xr:uid="{00000000-0005-0000-0000-0000C00E0000}"/>
    <cellStyle name="Migliaia [0] 11 4 2 2" xfId="15407" xr:uid="{00000000-0005-0000-0000-0000C10E0000}"/>
    <cellStyle name="Migliaia [0] 11 4 2 2 2" xfId="20753" xr:uid="{00000000-0005-0000-0000-0000C20E0000}"/>
    <cellStyle name="Migliaia [0] 11 4 2 2 3" xfId="26055" xr:uid="{00000000-0005-0000-0000-0000C30E0000}"/>
    <cellStyle name="Migliaia [0] 11 4 2 3" xfId="18102" xr:uid="{00000000-0005-0000-0000-0000C40E0000}"/>
    <cellStyle name="Migliaia [0] 11 4 2 4" xfId="23404" xr:uid="{00000000-0005-0000-0000-0000C50E0000}"/>
    <cellStyle name="Migliaia [0] 11 4 3" xfId="12797" xr:uid="{00000000-0005-0000-0000-0000C60E0000}"/>
    <cellStyle name="Migliaia [0] 11 4 3 2" xfId="18615" xr:uid="{00000000-0005-0000-0000-0000C70E0000}"/>
    <cellStyle name="Migliaia [0] 11 4 3 3" xfId="23917" xr:uid="{00000000-0005-0000-0000-0000C80E0000}"/>
    <cellStyle name="Migliaia [0] 11 4 4" xfId="15964" xr:uid="{00000000-0005-0000-0000-0000C90E0000}"/>
    <cellStyle name="Migliaia [0] 11 4 5" xfId="21266" xr:uid="{00000000-0005-0000-0000-0000CA0E0000}"/>
    <cellStyle name="Migliaia [0] 11 5" xfId="1891" xr:uid="{00000000-0005-0000-0000-0000CB0E0000}"/>
    <cellStyle name="Migliaia [0] 11 5 2" xfId="12798" xr:uid="{00000000-0005-0000-0000-0000CC0E0000}"/>
    <cellStyle name="Migliaia [0] 11 5 2 2" xfId="18616" xr:uid="{00000000-0005-0000-0000-0000CD0E0000}"/>
    <cellStyle name="Migliaia [0] 11 5 2 3" xfId="23918" xr:uid="{00000000-0005-0000-0000-0000CE0E0000}"/>
    <cellStyle name="Migliaia [0] 11 5 3" xfId="15965" xr:uid="{00000000-0005-0000-0000-0000CF0E0000}"/>
    <cellStyle name="Migliaia [0] 11 5 4" xfId="21267" xr:uid="{00000000-0005-0000-0000-0000D00E0000}"/>
    <cellStyle name="Migliaia [0] 11 6" xfId="12794" xr:uid="{00000000-0005-0000-0000-0000D10E0000}"/>
    <cellStyle name="Migliaia [0] 11 6 2" xfId="18612" xr:uid="{00000000-0005-0000-0000-0000D20E0000}"/>
    <cellStyle name="Migliaia [0] 11 6 3" xfId="23914" xr:uid="{00000000-0005-0000-0000-0000D30E0000}"/>
    <cellStyle name="Migliaia [0] 11 7" xfId="15961" xr:uid="{00000000-0005-0000-0000-0000D40E0000}"/>
    <cellStyle name="Migliaia [0] 11 8" xfId="21263"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800" xr:uid="{00000000-0005-0000-0000-0000DB0E0000}"/>
    <cellStyle name="Migliaia [0] 12 2 3 2 2" xfId="18618" xr:uid="{00000000-0005-0000-0000-0000DC0E0000}"/>
    <cellStyle name="Migliaia [0] 12 2 3 2 3" xfId="23920" xr:uid="{00000000-0005-0000-0000-0000DD0E0000}"/>
    <cellStyle name="Migliaia [0] 12 2 3 3" xfId="15967" xr:uid="{00000000-0005-0000-0000-0000DE0E0000}"/>
    <cellStyle name="Migliaia [0] 12 2 3 4" xfId="21269"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1" xr:uid="{00000000-0005-0000-0000-0000E30E0000}"/>
    <cellStyle name="Migliaia [0] 12 3 2 2 2" xfId="18619" xr:uid="{00000000-0005-0000-0000-0000E40E0000}"/>
    <cellStyle name="Migliaia [0] 12 3 2 2 3" xfId="23921" xr:uid="{00000000-0005-0000-0000-0000E50E0000}"/>
    <cellStyle name="Migliaia [0] 12 3 2 3" xfId="15968" xr:uid="{00000000-0005-0000-0000-0000E60E0000}"/>
    <cellStyle name="Migliaia [0] 12 3 2 4" xfId="21270" xr:uid="{00000000-0005-0000-0000-0000E70E0000}"/>
    <cellStyle name="Migliaia [0] 12 4" xfId="1898" xr:uid="{00000000-0005-0000-0000-0000E80E0000}"/>
    <cellStyle name="Migliaia [0] 12 4 2" xfId="11845" xr:uid="{00000000-0005-0000-0000-0000E90E0000}"/>
    <cellStyle name="Migliaia [0] 12 4 2 2" xfId="15408" xr:uid="{00000000-0005-0000-0000-0000EA0E0000}"/>
    <cellStyle name="Migliaia [0] 12 4 2 2 2" xfId="20754" xr:uid="{00000000-0005-0000-0000-0000EB0E0000}"/>
    <cellStyle name="Migliaia [0] 12 4 2 2 3" xfId="26056" xr:uid="{00000000-0005-0000-0000-0000EC0E0000}"/>
    <cellStyle name="Migliaia [0] 12 4 2 3" xfId="18103" xr:uid="{00000000-0005-0000-0000-0000ED0E0000}"/>
    <cellStyle name="Migliaia [0] 12 4 2 4" xfId="23405" xr:uid="{00000000-0005-0000-0000-0000EE0E0000}"/>
    <cellStyle name="Migliaia [0] 12 4 3" xfId="12802" xr:uid="{00000000-0005-0000-0000-0000EF0E0000}"/>
    <cellStyle name="Migliaia [0] 12 4 3 2" xfId="18620" xr:uid="{00000000-0005-0000-0000-0000F00E0000}"/>
    <cellStyle name="Migliaia [0] 12 4 3 3" xfId="23922" xr:uid="{00000000-0005-0000-0000-0000F10E0000}"/>
    <cellStyle name="Migliaia [0] 12 4 4" xfId="15969" xr:uid="{00000000-0005-0000-0000-0000F20E0000}"/>
    <cellStyle name="Migliaia [0] 12 4 5" xfId="21271" xr:uid="{00000000-0005-0000-0000-0000F30E0000}"/>
    <cellStyle name="Migliaia [0] 12 5" xfId="1899" xr:uid="{00000000-0005-0000-0000-0000F40E0000}"/>
    <cellStyle name="Migliaia [0] 12 5 2" xfId="12803" xr:uid="{00000000-0005-0000-0000-0000F50E0000}"/>
    <cellStyle name="Migliaia [0] 12 5 2 2" xfId="18621" xr:uid="{00000000-0005-0000-0000-0000F60E0000}"/>
    <cellStyle name="Migliaia [0] 12 5 2 3" xfId="23923" xr:uid="{00000000-0005-0000-0000-0000F70E0000}"/>
    <cellStyle name="Migliaia [0] 12 5 3" xfId="15970" xr:uid="{00000000-0005-0000-0000-0000F80E0000}"/>
    <cellStyle name="Migliaia [0] 12 5 4" xfId="21272" xr:uid="{00000000-0005-0000-0000-0000F90E0000}"/>
    <cellStyle name="Migliaia [0] 12 6" xfId="12799" xr:uid="{00000000-0005-0000-0000-0000FA0E0000}"/>
    <cellStyle name="Migliaia [0] 12 6 2" xfId="18617" xr:uid="{00000000-0005-0000-0000-0000FB0E0000}"/>
    <cellStyle name="Migliaia [0] 12 6 3" xfId="23919" xr:uid="{00000000-0005-0000-0000-0000FC0E0000}"/>
    <cellStyle name="Migliaia [0] 12 7" xfId="15966" xr:uid="{00000000-0005-0000-0000-0000FD0E0000}"/>
    <cellStyle name="Migliaia [0] 12 8" xfId="21268"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5" xr:uid="{00000000-0005-0000-0000-0000040F0000}"/>
    <cellStyle name="Migliaia [0] 13 2 3 2 2" xfId="18623" xr:uid="{00000000-0005-0000-0000-0000050F0000}"/>
    <cellStyle name="Migliaia [0] 13 2 3 2 3" xfId="23925" xr:uid="{00000000-0005-0000-0000-0000060F0000}"/>
    <cellStyle name="Migliaia [0] 13 2 3 3" xfId="15972" xr:uid="{00000000-0005-0000-0000-0000070F0000}"/>
    <cellStyle name="Migliaia [0] 13 2 3 4" xfId="21274"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6" xr:uid="{00000000-0005-0000-0000-00000C0F0000}"/>
    <cellStyle name="Migliaia [0] 13 3 2 2 2" xfId="18624" xr:uid="{00000000-0005-0000-0000-00000D0F0000}"/>
    <cellStyle name="Migliaia [0] 13 3 2 2 3" xfId="23926" xr:uid="{00000000-0005-0000-0000-00000E0F0000}"/>
    <cellStyle name="Migliaia [0] 13 3 2 3" xfId="15973" xr:uid="{00000000-0005-0000-0000-00000F0F0000}"/>
    <cellStyle name="Migliaia [0] 13 3 2 4" xfId="21275" xr:uid="{00000000-0005-0000-0000-0000100F0000}"/>
    <cellStyle name="Migliaia [0] 13 4" xfId="1906" xr:uid="{00000000-0005-0000-0000-0000110F0000}"/>
    <cellStyle name="Migliaia [0] 13 4 2" xfId="11846" xr:uid="{00000000-0005-0000-0000-0000120F0000}"/>
    <cellStyle name="Migliaia [0] 13 4 2 2" xfId="15409" xr:uid="{00000000-0005-0000-0000-0000130F0000}"/>
    <cellStyle name="Migliaia [0] 13 4 2 2 2" xfId="20755" xr:uid="{00000000-0005-0000-0000-0000140F0000}"/>
    <cellStyle name="Migliaia [0] 13 4 2 2 3" xfId="26057" xr:uid="{00000000-0005-0000-0000-0000150F0000}"/>
    <cellStyle name="Migliaia [0] 13 4 2 3" xfId="18104" xr:uid="{00000000-0005-0000-0000-0000160F0000}"/>
    <cellStyle name="Migliaia [0] 13 4 2 4" xfId="23406" xr:uid="{00000000-0005-0000-0000-0000170F0000}"/>
    <cellStyle name="Migliaia [0] 13 4 3" xfId="12807" xr:uid="{00000000-0005-0000-0000-0000180F0000}"/>
    <cellStyle name="Migliaia [0] 13 4 3 2" xfId="18625" xr:uid="{00000000-0005-0000-0000-0000190F0000}"/>
    <cellStyle name="Migliaia [0] 13 4 3 3" xfId="23927" xr:uid="{00000000-0005-0000-0000-00001A0F0000}"/>
    <cellStyle name="Migliaia [0] 13 4 4" xfId="15974" xr:uid="{00000000-0005-0000-0000-00001B0F0000}"/>
    <cellStyle name="Migliaia [0] 13 4 5" xfId="21276" xr:uid="{00000000-0005-0000-0000-00001C0F0000}"/>
    <cellStyle name="Migliaia [0] 13 5" xfId="1907" xr:uid="{00000000-0005-0000-0000-00001D0F0000}"/>
    <cellStyle name="Migliaia [0] 13 5 2" xfId="12808" xr:uid="{00000000-0005-0000-0000-00001E0F0000}"/>
    <cellStyle name="Migliaia [0] 13 5 2 2" xfId="18626" xr:uid="{00000000-0005-0000-0000-00001F0F0000}"/>
    <cellStyle name="Migliaia [0] 13 5 2 3" xfId="23928" xr:uid="{00000000-0005-0000-0000-0000200F0000}"/>
    <cellStyle name="Migliaia [0] 13 5 3" xfId="15975" xr:uid="{00000000-0005-0000-0000-0000210F0000}"/>
    <cellStyle name="Migliaia [0] 13 5 4" xfId="21277" xr:uid="{00000000-0005-0000-0000-0000220F0000}"/>
    <cellStyle name="Migliaia [0] 13 6" xfId="12804" xr:uid="{00000000-0005-0000-0000-0000230F0000}"/>
    <cellStyle name="Migliaia [0] 13 6 2" xfId="18622" xr:uid="{00000000-0005-0000-0000-0000240F0000}"/>
    <cellStyle name="Migliaia [0] 13 6 3" xfId="23924" xr:uid="{00000000-0005-0000-0000-0000250F0000}"/>
    <cellStyle name="Migliaia [0] 13 7" xfId="15971" xr:uid="{00000000-0005-0000-0000-0000260F0000}"/>
    <cellStyle name="Migliaia [0] 13 8" xfId="21273"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10" xr:uid="{00000000-0005-0000-0000-00002D0F0000}"/>
    <cellStyle name="Migliaia [0] 14 2 3 2 2" xfId="18628" xr:uid="{00000000-0005-0000-0000-00002E0F0000}"/>
    <cellStyle name="Migliaia [0] 14 2 3 2 3" xfId="23930" xr:uid="{00000000-0005-0000-0000-00002F0F0000}"/>
    <cellStyle name="Migliaia [0] 14 2 3 3" xfId="15977" xr:uid="{00000000-0005-0000-0000-0000300F0000}"/>
    <cellStyle name="Migliaia [0] 14 2 3 4" xfId="21279"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1" xr:uid="{00000000-0005-0000-0000-0000350F0000}"/>
    <cellStyle name="Migliaia [0] 14 3 2 2 2" xfId="18629" xr:uid="{00000000-0005-0000-0000-0000360F0000}"/>
    <cellStyle name="Migliaia [0] 14 3 2 2 3" xfId="23931" xr:uid="{00000000-0005-0000-0000-0000370F0000}"/>
    <cellStyle name="Migliaia [0] 14 3 2 3" xfId="15978" xr:uid="{00000000-0005-0000-0000-0000380F0000}"/>
    <cellStyle name="Migliaia [0] 14 3 2 4" xfId="21280" xr:uid="{00000000-0005-0000-0000-0000390F0000}"/>
    <cellStyle name="Migliaia [0] 14 4" xfId="1914" xr:uid="{00000000-0005-0000-0000-00003A0F0000}"/>
    <cellStyle name="Migliaia [0] 14 4 2" xfId="11847" xr:uid="{00000000-0005-0000-0000-00003B0F0000}"/>
    <cellStyle name="Migliaia [0] 14 4 2 2" xfId="15410" xr:uid="{00000000-0005-0000-0000-00003C0F0000}"/>
    <cellStyle name="Migliaia [0] 14 4 2 2 2" xfId="20756" xr:uid="{00000000-0005-0000-0000-00003D0F0000}"/>
    <cellStyle name="Migliaia [0] 14 4 2 2 3" xfId="26058" xr:uid="{00000000-0005-0000-0000-00003E0F0000}"/>
    <cellStyle name="Migliaia [0] 14 4 2 3" xfId="18105" xr:uid="{00000000-0005-0000-0000-00003F0F0000}"/>
    <cellStyle name="Migliaia [0] 14 4 2 4" xfId="23407" xr:uid="{00000000-0005-0000-0000-0000400F0000}"/>
    <cellStyle name="Migliaia [0] 14 4 3" xfId="12812" xr:uid="{00000000-0005-0000-0000-0000410F0000}"/>
    <cellStyle name="Migliaia [0] 14 4 3 2" xfId="18630" xr:uid="{00000000-0005-0000-0000-0000420F0000}"/>
    <cellStyle name="Migliaia [0] 14 4 3 3" xfId="23932" xr:uid="{00000000-0005-0000-0000-0000430F0000}"/>
    <cellStyle name="Migliaia [0] 14 4 4" xfId="15979" xr:uid="{00000000-0005-0000-0000-0000440F0000}"/>
    <cellStyle name="Migliaia [0] 14 4 5" xfId="21281" xr:uid="{00000000-0005-0000-0000-0000450F0000}"/>
    <cellStyle name="Migliaia [0] 14 5" xfId="1915" xr:uid="{00000000-0005-0000-0000-0000460F0000}"/>
    <cellStyle name="Migliaia [0] 14 5 2" xfId="12813" xr:uid="{00000000-0005-0000-0000-0000470F0000}"/>
    <cellStyle name="Migliaia [0] 14 5 2 2" xfId="18631" xr:uid="{00000000-0005-0000-0000-0000480F0000}"/>
    <cellStyle name="Migliaia [0] 14 5 2 3" xfId="23933" xr:uid="{00000000-0005-0000-0000-0000490F0000}"/>
    <cellStyle name="Migliaia [0] 14 5 3" xfId="15980" xr:uid="{00000000-0005-0000-0000-00004A0F0000}"/>
    <cellStyle name="Migliaia [0] 14 5 4" xfId="21282" xr:uid="{00000000-0005-0000-0000-00004B0F0000}"/>
    <cellStyle name="Migliaia [0] 14 6" xfId="12809" xr:uid="{00000000-0005-0000-0000-00004C0F0000}"/>
    <cellStyle name="Migliaia [0] 14 6 2" xfId="18627" xr:uid="{00000000-0005-0000-0000-00004D0F0000}"/>
    <cellStyle name="Migliaia [0] 14 6 3" xfId="23929" xr:uid="{00000000-0005-0000-0000-00004E0F0000}"/>
    <cellStyle name="Migliaia [0] 14 7" xfId="15976" xr:uid="{00000000-0005-0000-0000-00004F0F0000}"/>
    <cellStyle name="Migliaia [0] 14 8" xfId="21278"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5" xr:uid="{00000000-0005-0000-0000-0000560F0000}"/>
    <cellStyle name="Migliaia [0] 15 2 3 2 2" xfId="18633" xr:uid="{00000000-0005-0000-0000-0000570F0000}"/>
    <cellStyle name="Migliaia [0] 15 2 3 2 3" xfId="23935" xr:uid="{00000000-0005-0000-0000-0000580F0000}"/>
    <cellStyle name="Migliaia [0] 15 2 3 3" xfId="15982" xr:uid="{00000000-0005-0000-0000-0000590F0000}"/>
    <cellStyle name="Migliaia [0] 15 2 3 4" xfId="21284"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6" xr:uid="{00000000-0005-0000-0000-00005E0F0000}"/>
    <cellStyle name="Migliaia [0] 15 3 2 2 2" xfId="18634" xr:uid="{00000000-0005-0000-0000-00005F0F0000}"/>
    <cellStyle name="Migliaia [0] 15 3 2 2 3" xfId="23936" xr:uid="{00000000-0005-0000-0000-0000600F0000}"/>
    <cellStyle name="Migliaia [0] 15 3 2 3" xfId="15983" xr:uid="{00000000-0005-0000-0000-0000610F0000}"/>
    <cellStyle name="Migliaia [0] 15 3 2 4" xfId="21285" xr:uid="{00000000-0005-0000-0000-0000620F0000}"/>
    <cellStyle name="Migliaia [0] 15 4" xfId="1922" xr:uid="{00000000-0005-0000-0000-0000630F0000}"/>
    <cellStyle name="Migliaia [0] 15 4 2" xfId="11848" xr:uid="{00000000-0005-0000-0000-0000640F0000}"/>
    <cellStyle name="Migliaia [0] 15 4 2 2" xfId="15411" xr:uid="{00000000-0005-0000-0000-0000650F0000}"/>
    <cellStyle name="Migliaia [0] 15 4 2 2 2" xfId="20757" xr:uid="{00000000-0005-0000-0000-0000660F0000}"/>
    <cellStyle name="Migliaia [0] 15 4 2 2 3" xfId="26059" xr:uid="{00000000-0005-0000-0000-0000670F0000}"/>
    <cellStyle name="Migliaia [0] 15 4 2 3" xfId="18106" xr:uid="{00000000-0005-0000-0000-0000680F0000}"/>
    <cellStyle name="Migliaia [0] 15 4 2 4" xfId="23408" xr:uid="{00000000-0005-0000-0000-0000690F0000}"/>
    <cellStyle name="Migliaia [0] 15 4 3" xfId="12817" xr:uid="{00000000-0005-0000-0000-00006A0F0000}"/>
    <cellStyle name="Migliaia [0] 15 4 3 2" xfId="18635" xr:uid="{00000000-0005-0000-0000-00006B0F0000}"/>
    <cellStyle name="Migliaia [0] 15 4 3 3" xfId="23937" xr:uid="{00000000-0005-0000-0000-00006C0F0000}"/>
    <cellStyle name="Migliaia [0] 15 4 4" xfId="15984" xr:uid="{00000000-0005-0000-0000-00006D0F0000}"/>
    <cellStyle name="Migliaia [0] 15 4 5" xfId="21286" xr:uid="{00000000-0005-0000-0000-00006E0F0000}"/>
    <cellStyle name="Migliaia [0] 15 5" xfId="1923" xr:uid="{00000000-0005-0000-0000-00006F0F0000}"/>
    <cellStyle name="Migliaia [0] 15 5 2" xfId="12818" xr:uid="{00000000-0005-0000-0000-0000700F0000}"/>
    <cellStyle name="Migliaia [0] 15 5 2 2" xfId="18636" xr:uid="{00000000-0005-0000-0000-0000710F0000}"/>
    <cellStyle name="Migliaia [0] 15 5 2 3" xfId="23938" xr:uid="{00000000-0005-0000-0000-0000720F0000}"/>
    <cellStyle name="Migliaia [0] 15 5 3" xfId="15985" xr:uid="{00000000-0005-0000-0000-0000730F0000}"/>
    <cellStyle name="Migliaia [0] 15 5 4" xfId="21287" xr:uid="{00000000-0005-0000-0000-0000740F0000}"/>
    <cellStyle name="Migliaia [0] 15 6" xfId="12814" xr:uid="{00000000-0005-0000-0000-0000750F0000}"/>
    <cellStyle name="Migliaia [0] 15 6 2" xfId="18632" xr:uid="{00000000-0005-0000-0000-0000760F0000}"/>
    <cellStyle name="Migliaia [0] 15 6 3" xfId="23934" xr:uid="{00000000-0005-0000-0000-0000770F0000}"/>
    <cellStyle name="Migliaia [0] 15 7" xfId="15981" xr:uid="{00000000-0005-0000-0000-0000780F0000}"/>
    <cellStyle name="Migliaia [0] 15 8" xfId="21283"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20" xr:uid="{00000000-0005-0000-0000-00007F0F0000}"/>
    <cellStyle name="Migliaia [0] 16 2 3 2 2" xfId="18638" xr:uid="{00000000-0005-0000-0000-0000800F0000}"/>
    <cellStyle name="Migliaia [0] 16 2 3 2 3" xfId="23940" xr:uid="{00000000-0005-0000-0000-0000810F0000}"/>
    <cellStyle name="Migliaia [0] 16 2 3 3" xfId="15987" xr:uid="{00000000-0005-0000-0000-0000820F0000}"/>
    <cellStyle name="Migliaia [0] 16 2 3 4" xfId="21289"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1" xr:uid="{00000000-0005-0000-0000-0000870F0000}"/>
    <cellStyle name="Migliaia [0] 16 3 2 2 2" xfId="18639" xr:uid="{00000000-0005-0000-0000-0000880F0000}"/>
    <cellStyle name="Migliaia [0] 16 3 2 2 3" xfId="23941" xr:uid="{00000000-0005-0000-0000-0000890F0000}"/>
    <cellStyle name="Migliaia [0] 16 3 2 3" xfId="15988" xr:uid="{00000000-0005-0000-0000-00008A0F0000}"/>
    <cellStyle name="Migliaia [0] 16 3 2 4" xfId="21290" xr:uid="{00000000-0005-0000-0000-00008B0F0000}"/>
    <cellStyle name="Migliaia [0] 16 4" xfId="1930" xr:uid="{00000000-0005-0000-0000-00008C0F0000}"/>
    <cellStyle name="Migliaia [0] 16 4 2" xfId="11849" xr:uid="{00000000-0005-0000-0000-00008D0F0000}"/>
    <cellStyle name="Migliaia [0] 16 4 2 2" xfId="15412" xr:uid="{00000000-0005-0000-0000-00008E0F0000}"/>
    <cellStyle name="Migliaia [0] 16 4 2 2 2" xfId="20758" xr:uid="{00000000-0005-0000-0000-00008F0F0000}"/>
    <cellStyle name="Migliaia [0] 16 4 2 2 3" xfId="26060" xr:uid="{00000000-0005-0000-0000-0000900F0000}"/>
    <cellStyle name="Migliaia [0] 16 4 2 3" xfId="18107" xr:uid="{00000000-0005-0000-0000-0000910F0000}"/>
    <cellStyle name="Migliaia [0] 16 4 2 4" xfId="23409" xr:uid="{00000000-0005-0000-0000-0000920F0000}"/>
    <cellStyle name="Migliaia [0] 16 4 3" xfId="12822" xr:uid="{00000000-0005-0000-0000-0000930F0000}"/>
    <cellStyle name="Migliaia [0] 16 4 3 2" xfId="18640" xr:uid="{00000000-0005-0000-0000-0000940F0000}"/>
    <cellStyle name="Migliaia [0] 16 4 3 3" xfId="23942" xr:uid="{00000000-0005-0000-0000-0000950F0000}"/>
    <cellStyle name="Migliaia [0] 16 4 4" xfId="15989" xr:uid="{00000000-0005-0000-0000-0000960F0000}"/>
    <cellStyle name="Migliaia [0] 16 4 5" xfId="21291" xr:uid="{00000000-0005-0000-0000-0000970F0000}"/>
    <cellStyle name="Migliaia [0] 16 5" xfId="1931" xr:uid="{00000000-0005-0000-0000-0000980F0000}"/>
    <cellStyle name="Migliaia [0] 16 5 2" xfId="12823" xr:uid="{00000000-0005-0000-0000-0000990F0000}"/>
    <cellStyle name="Migliaia [0] 16 5 2 2" xfId="18641" xr:uid="{00000000-0005-0000-0000-00009A0F0000}"/>
    <cellStyle name="Migliaia [0] 16 5 2 3" xfId="23943" xr:uid="{00000000-0005-0000-0000-00009B0F0000}"/>
    <cellStyle name="Migliaia [0] 16 5 3" xfId="15990" xr:uid="{00000000-0005-0000-0000-00009C0F0000}"/>
    <cellStyle name="Migliaia [0] 16 5 4" xfId="21292" xr:uid="{00000000-0005-0000-0000-00009D0F0000}"/>
    <cellStyle name="Migliaia [0] 16 6" xfId="12819" xr:uid="{00000000-0005-0000-0000-00009E0F0000}"/>
    <cellStyle name="Migliaia [0] 16 6 2" xfId="18637" xr:uid="{00000000-0005-0000-0000-00009F0F0000}"/>
    <cellStyle name="Migliaia [0] 16 6 3" xfId="23939" xr:uid="{00000000-0005-0000-0000-0000A00F0000}"/>
    <cellStyle name="Migliaia [0] 16 7" xfId="15986" xr:uid="{00000000-0005-0000-0000-0000A10F0000}"/>
    <cellStyle name="Migliaia [0] 16 8" xfId="21288"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5" xr:uid="{00000000-0005-0000-0000-0000A80F0000}"/>
    <cellStyle name="Migliaia [0] 17 2 3 2 2" xfId="18643" xr:uid="{00000000-0005-0000-0000-0000A90F0000}"/>
    <cellStyle name="Migliaia [0] 17 2 3 2 3" xfId="23945" xr:uid="{00000000-0005-0000-0000-0000AA0F0000}"/>
    <cellStyle name="Migliaia [0] 17 2 3 3" xfId="15992" xr:uid="{00000000-0005-0000-0000-0000AB0F0000}"/>
    <cellStyle name="Migliaia [0] 17 2 3 4" xfId="21294"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6" xr:uid="{00000000-0005-0000-0000-0000B00F0000}"/>
    <cellStyle name="Migliaia [0] 17 3 2 2 2" xfId="18644" xr:uid="{00000000-0005-0000-0000-0000B10F0000}"/>
    <cellStyle name="Migliaia [0] 17 3 2 2 3" xfId="23946" xr:uid="{00000000-0005-0000-0000-0000B20F0000}"/>
    <cellStyle name="Migliaia [0] 17 3 2 3" xfId="15993" xr:uid="{00000000-0005-0000-0000-0000B30F0000}"/>
    <cellStyle name="Migliaia [0] 17 3 2 4" xfId="21295" xr:uid="{00000000-0005-0000-0000-0000B40F0000}"/>
    <cellStyle name="Migliaia [0] 17 4" xfId="1938" xr:uid="{00000000-0005-0000-0000-0000B50F0000}"/>
    <cellStyle name="Migliaia [0] 17 4 2" xfId="11850" xr:uid="{00000000-0005-0000-0000-0000B60F0000}"/>
    <cellStyle name="Migliaia [0] 17 4 2 2" xfId="15413" xr:uid="{00000000-0005-0000-0000-0000B70F0000}"/>
    <cellStyle name="Migliaia [0] 17 4 2 2 2" xfId="20759" xr:uid="{00000000-0005-0000-0000-0000B80F0000}"/>
    <cellStyle name="Migliaia [0] 17 4 2 2 3" xfId="26061" xr:uid="{00000000-0005-0000-0000-0000B90F0000}"/>
    <cellStyle name="Migliaia [0] 17 4 2 3" xfId="18108" xr:uid="{00000000-0005-0000-0000-0000BA0F0000}"/>
    <cellStyle name="Migliaia [0] 17 4 2 4" xfId="23410" xr:uid="{00000000-0005-0000-0000-0000BB0F0000}"/>
    <cellStyle name="Migliaia [0] 17 4 3" xfId="12827" xr:uid="{00000000-0005-0000-0000-0000BC0F0000}"/>
    <cellStyle name="Migliaia [0] 17 4 3 2" xfId="18645" xr:uid="{00000000-0005-0000-0000-0000BD0F0000}"/>
    <cellStyle name="Migliaia [0] 17 4 3 3" xfId="23947" xr:uid="{00000000-0005-0000-0000-0000BE0F0000}"/>
    <cellStyle name="Migliaia [0] 17 4 4" xfId="15994" xr:uid="{00000000-0005-0000-0000-0000BF0F0000}"/>
    <cellStyle name="Migliaia [0] 17 4 5" xfId="21296" xr:uid="{00000000-0005-0000-0000-0000C00F0000}"/>
    <cellStyle name="Migliaia [0] 17 5" xfId="1939" xr:uid="{00000000-0005-0000-0000-0000C10F0000}"/>
    <cellStyle name="Migliaia [0] 17 5 2" xfId="12828" xr:uid="{00000000-0005-0000-0000-0000C20F0000}"/>
    <cellStyle name="Migliaia [0] 17 5 2 2" xfId="18646" xr:uid="{00000000-0005-0000-0000-0000C30F0000}"/>
    <cellStyle name="Migliaia [0] 17 5 2 3" xfId="23948" xr:uid="{00000000-0005-0000-0000-0000C40F0000}"/>
    <cellStyle name="Migliaia [0] 17 5 3" xfId="15995" xr:uid="{00000000-0005-0000-0000-0000C50F0000}"/>
    <cellStyle name="Migliaia [0] 17 5 4" xfId="21297" xr:uid="{00000000-0005-0000-0000-0000C60F0000}"/>
    <cellStyle name="Migliaia [0] 17 6" xfId="12824" xr:uid="{00000000-0005-0000-0000-0000C70F0000}"/>
    <cellStyle name="Migliaia [0] 17 6 2" xfId="18642" xr:uid="{00000000-0005-0000-0000-0000C80F0000}"/>
    <cellStyle name="Migliaia [0] 17 6 3" xfId="23944" xr:uid="{00000000-0005-0000-0000-0000C90F0000}"/>
    <cellStyle name="Migliaia [0] 17 7" xfId="15991" xr:uid="{00000000-0005-0000-0000-0000CA0F0000}"/>
    <cellStyle name="Migliaia [0] 17 8" xfId="21293"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30" xr:uid="{00000000-0005-0000-0000-0000D10F0000}"/>
    <cellStyle name="Migliaia [0] 18 2 3 2 2" xfId="18648" xr:uid="{00000000-0005-0000-0000-0000D20F0000}"/>
    <cellStyle name="Migliaia [0] 18 2 3 2 3" xfId="23950" xr:uid="{00000000-0005-0000-0000-0000D30F0000}"/>
    <cellStyle name="Migliaia [0] 18 2 3 3" xfId="15997" xr:uid="{00000000-0005-0000-0000-0000D40F0000}"/>
    <cellStyle name="Migliaia [0] 18 2 3 4" xfId="21299"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1" xr:uid="{00000000-0005-0000-0000-0000D90F0000}"/>
    <cellStyle name="Migliaia [0] 18 3 2 2 2" xfId="18649" xr:uid="{00000000-0005-0000-0000-0000DA0F0000}"/>
    <cellStyle name="Migliaia [0] 18 3 2 2 3" xfId="23951" xr:uid="{00000000-0005-0000-0000-0000DB0F0000}"/>
    <cellStyle name="Migliaia [0] 18 3 2 3" xfId="15998" xr:uid="{00000000-0005-0000-0000-0000DC0F0000}"/>
    <cellStyle name="Migliaia [0] 18 3 2 4" xfId="21300" xr:uid="{00000000-0005-0000-0000-0000DD0F0000}"/>
    <cellStyle name="Migliaia [0] 18 4" xfId="1946" xr:uid="{00000000-0005-0000-0000-0000DE0F0000}"/>
    <cellStyle name="Migliaia [0] 18 4 2" xfId="11851" xr:uid="{00000000-0005-0000-0000-0000DF0F0000}"/>
    <cellStyle name="Migliaia [0] 18 4 2 2" xfId="15414" xr:uid="{00000000-0005-0000-0000-0000E00F0000}"/>
    <cellStyle name="Migliaia [0] 18 4 2 2 2" xfId="20760" xr:uid="{00000000-0005-0000-0000-0000E10F0000}"/>
    <cellStyle name="Migliaia [0] 18 4 2 2 3" xfId="26062" xr:uid="{00000000-0005-0000-0000-0000E20F0000}"/>
    <cellStyle name="Migliaia [0] 18 4 2 3" xfId="18109" xr:uid="{00000000-0005-0000-0000-0000E30F0000}"/>
    <cellStyle name="Migliaia [0] 18 4 2 4" xfId="23411" xr:uid="{00000000-0005-0000-0000-0000E40F0000}"/>
    <cellStyle name="Migliaia [0] 18 4 3" xfId="12832" xr:uid="{00000000-0005-0000-0000-0000E50F0000}"/>
    <cellStyle name="Migliaia [0] 18 4 3 2" xfId="18650" xr:uid="{00000000-0005-0000-0000-0000E60F0000}"/>
    <cellStyle name="Migliaia [0] 18 4 3 3" xfId="23952" xr:uid="{00000000-0005-0000-0000-0000E70F0000}"/>
    <cellStyle name="Migliaia [0] 18 4 4" xfId="15999" xr:uid="{00000000-0005-0000-0000-0000E80F0000}"/>
    <cellStyle name="Migliaia [0] 18 4 5" xfId="21301" xr:uid="{00000000-0005-0000-0000-0000E90F0000}"/>
    <cellStyle name="Migliaia [0] 18 5" xfId="1947" xr:uid="{00000000-0005-0000-0000-0000EA0F0000}"/>
    <cellStyle name="Migliaia [0] 18 5 2" xfId="12833" xr:uid="{00000000-0005-0000-0000-0000EB0F0000}"/>
    <cellStyle name="Migliaia [0] 18 5 2 2" xfId="18651" xr:uid="{00000000-0005-0000-0000-0000EC0F0000}"/>
    <cellStyle name="Migliaia [0] 18 5 2 3" xfId="23953" xr:uid="{00000000-0005-0000-0000-0000ED0F0000}"/>
    <cellStyle name="Migliaia [0] 18 5 3" xfId="16000" xr:uid="{00000000-0005-0000-0000-0000EE0F0000}"/>
    <cellStyle name="Migliaia [0] 18 5 4" xfId="21302" xr:uid="{00000000-0005-0000-0000-0000EF0F0000}"/>
    <cellStyle name="Migliaia [0] 18 6" xfId="12829" xr:uid="{00000000-0005-0000-0000-0000F00F0000}"/>
    <cellStyle name="Migliaia [0] 18 6 2" xfId="18647" xr:uid="{00000000-0005-0000-0000-0000F10F0000}"/>
    <cellStyle name="Migliaia [0] 18 6 3" xfId="23949" xr:uid="{00000000-0005-0000-0000-0000F20F0000}"/>
    <cellStyle name="Migliaia [0] 18 7" xfId="15996" xr:uid="{00000000-0005-0000-0000-0000F30F0000}"/>
    <cellStyle name="Migliaia [0] 18 8" xfId="21298"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5" xr:uid="{00000000-0005-0000-0000-0000FA0F0000}"/>
    <cellStyle name="Migliaia [0] 19 2 3 2 2" xfId="18653" xr:uid="{00000000-0005-0000-0000-0000FB0F0000}"/>
    <cellStyle name="Migliaia [0] 19 2 3 2 3" xfId="23955" xr:uid="{00000000-0005-0000-0000-0000FC0F0000}"/>
    <cellStyle name="Migliaia [0] 19 2 3 3" xfId="16002" xr:uid="{00000000-0005-0000-0000-0000FD0F0000}"/>
    <cellStyle name="Migliaia [0] 19 2 3 4" xfId="21304"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6" xr:uid="{00000000-0005-0000-0000-000002100000}"/>
    <cellStyle name="Migliaia [0] 19 3 2 2 2" xfId="18654" xr:uid="{00000000-0005-0000-0000-000003100000}"/>
    <cellStyle name="Migliaia [0] 19 3 2 2 3" xfId="23956" xr:uid="{00000000-0005-0000-0000-000004100000}"/>
    <cellStyle name="Migliaia [0] 19 3 2 3" xfId="16003" xr:uid="{00000000-0005-0000-0000-000005100000}"/>
    <cellStyle name="Migliaia [0] 19 3 2 4" xfId="21305" xr:uid="{00000000-0005-0000-0000-000006100000}"/>
    <cellStyle name="Migliaia [0] 19 4" xfId="1954" xr:uid="{00000000-0005-0000-0000-000007100000}"/>
    <cellStyle name="Migliaia [0] 19 4 2" xfId="11852" xr:uid="{00000000-0005-0000-0000-000008100000}"/>
    <cellStyle name="Migliaia [0] 19 4 2 2" xfId="15415" xr:uid="{00000000-0005-0000-0000-000009100000}"/>
    <cellStyle name="Migliaia [0] 19 4 2 2 2" xfId="20761" xr:uid="{00000000-0005-0000-0000-00000A100000}"/>
    <cellStyle name="Migliaia [0] 19 4 2 2 3" xfId="26063" xr:uid="{00000000-0005-0000-0000-00000B100000}"/>
    <cellStyle name="Migliaia [0] 19 4 2 3" xfId="18110" xr:uid="{00000000-0005-0000-0000-00000C100000}"/>
    <cellStyle name="Migliaia [0] 19 4 2 4" xfId="23412" xr:uid="{00000000-0005-0000-0000-00000D100000}"/>
    <cellStyle name="Migliaia [0] 19 4 3" xfId="12837" xr:uid="{00000000-0005-0000-0000-00000E100000}"/>
    <cellStyle name="Migliaia [0] 19 4 3 2" xfId="18655" xr:uid="{00000000-0005-0000-0000-00000F100000}"/>
    <cellStyle name="Migliaia [0] 19 4 3 3" xfId="23957" xr:uid="{00000000-0005-0000-0000-000010100000}"/>
    <cellStyle name="Migliaia [0] 19 4 4" xfId="16004" xr:uid="{00000000-0005-0000-0000-000011100000}"/>
    <cellStyle name="Migliaia [0] 19 4 5" xfId="21306" xr:uid="{00000000-0005-0000-0000-000012100000}"/>
    <cellStyle name="Migliaia [0] 19 5" xfId="1955" xr:uid="{00000000-0005-0000-0000-000013100000}"/>
    <cellStyle name="Migliaia [0] 19 5 2" xfId="12838" xr:uid="{00000000-0005-0000-0000-000014100000}"/>
    <cellStyle name="Migliaia [0] 19 5 2 2" xfId="18656" xr:uid="{00000000-0005-0000-0000-000015100000}"/>
    <cellStyle name="Migliaia [0] 19 5 2 3" xfId="23958" xr:uid="{00000000-0005-0000-0000-000016100000}"/>
    <cellStyle name="Migliaia [0] 19 5 3" xfId="16005" xr:uid="{00000000-0005-0000-0000-000017100000}"/>
    <cellStyle name="Migliaia [0] 19 5 4" xfId="21307" xr:uid="{00000000-0005-0000-0000-000018100000}"/>
    <cellStyle name="Migliaia [0] 19 6" xfId="12834" xr:uid="{00000000-0005-0000-0000-000019100000}"/>
    <cellStyle name="Migliaia [0] 19 6 2" xfId="18652" xr:uid="{00000000-0005-0000-0000-00001A100000}"/>
    <cellStyle name="Migliaia [0] 19 6 3" xfId="23954" xr:uid="{00000000-0005-0000-0000-00001B100000}"/>
    <cellStyle name="Migliaia [0] 19 7" xfId="16001" xr:uid="{00000000-0005-0000-0000-00001C100000}"/>
    <cellStyle name="Migliaia [0] 19 8" xfId="21303"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40" xr:uid="{00000000-0005-0000-0000-000023100000}"/>
    <cellStyle name="Migliaia [0] 2 2 3 2 2" xfId="18658" xr:uid="{00000000-0005-0000-0000-000024100000}"/>
    <cellStyle name="Migliaia [0] 2 2 3 2 3" xfId="23960" xr:uid="{00000000-0005-0000-0000-000025100000}"/>
    <cellStyle name="Migliaia [0] 2 2 3 3" xfId="16007" xr:uid="{00000000-0005-0000-0000-000026100000}"/>
    <cellStyle name="Migliaia [0] 2 2 3 4" xfId="21309"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1" xr:uid="{00000000-0005-0000-0000-00002B100000}"/>
    <cellStyle name="Migliaia [0] 2 3 2 2 2" xfId="18659" xr:uid="{00000000-0005-0000-0000-00002C100000}"/>
    <cellStyle name="Migliaia [0] 2 3 2 2 3" xfId="23961" xr:uid="{00000000-0005-0000-0000-00002D100000}"/>
    <cellStyle name="Migliaia [0] 2 3 2 3" xfId="16008" xr:uid="{00000000-0005-0000-0000-00002E100000}"/>
    <cellStyle name="Migliaia [0] 2 3 2 4" xfId="21310" xr:uid="{00000000-0005-0000-0000-00002F100000}"/>
    <cellStyle name="Migliaia [0] 2 4" xfId="1962" xr:uid="{00000000-0005-0000-0000-000030100000}"/>
    <cellStyle name="Migliaia [0] 2 4 2" xfId="11853" xr:uid="{00000000-0005-0000-0000-000031100000}"/>
    <cellStyle name="Migliaia [0] 2 4 2 2" xfId="15416" xr:uid="{00000000-0005-0000-0000-000032100000}"/>
    <cellStyle name="Migliaia [0] 2 4 2 2 2" xfId="20762" xr:uid="{00000000-0005-0000-0000-000033100000}"/>
    <cellStyle name="Migliaia [0] 2 4 2 2 3" xfId="26064" xr:uid="{00000000-0005-0000-0000-000034100000}"/>
    <cellStyle name="Migliaia [0] 2 4 2 3" xfId="18111" xr:uid="{00000000-0005-0000-0000-000035100000}"/>
    <cellStyle name="Migliaia [0] 2 4 2 4" xfId="23413" xr:uid="{00000000-0005-0000-0000-000036100000}"/>
    <cellStyle name="Migliaia [0] 2 4 3" xfId="12842" xr:uid="{00000000-0005-0000-0000-000037100000}"/>
    <cellStyle name="Migliaia [0] 2 4 3 2" xfId="18660" xr:uid="{00000000-0005-0000-0000-000038100000}"/>
    <cellStyle name="Migliaia [0] 2 4 3 3" xfId="23962" xr:uid="{00000000-0005-0000-0000-000039100000}"/>
    <cellStyle name="Migliaia [0] 2 4 4" xfId="16009" xr:uid="{00000000-0005-0000-0000-00003A100000}"/>
    <cellStyle name="Migliaia [0] 2 4 5" xfId="21311" xr:uid="{00000000-0005-0000-0000-00003B100000}"/>
    <cellStyle name="Migliaia [0] 2 5" xfId="1963" xr:uid="{00000000-0005-0000-0000-00003C100000}"/>
    <cellStyle name="Migliaia [0] 2 5 2" xfId="12843" xr:uid="{00000000-0005-0000-0000-00003D100000}"/>
    <cellStyle name="Migliaia [0] 2 5 2 2" xfId="18661" xr:uid="{00000000-0005-0000-0000-00003E100000}"/>
    <cellStyle name="Migliaia [0] 2 5 2 3" xfId="23963" xr:uid="{00000000-0005-0000-0000-00003F100000}"/>
    <cellStyle name="Migliaia [0] 2 5 3" xfId="16010" xr:uid="{00000000-0005-0000-0000-000040100000}"/>
    <cellStyle name="Migliaia [0] 2 5 4" xfId="21312" xr:uid="{00000000-0005-0000-0000-000041100000}"/>
    <cellStyle name="Migliaia [0] 2 6" xfId="12839" xr:uid="{00000000-0005-0000-0000-000042100000}"/>
    <cellStyle name="Migliaia [0] 2 6 2" xfId="18657" xr:uid="{00000000-0005-0000-0000-000043100000}"/>
    <cellStyle name="Migliaia [0] 2 6 3" xfId="23959" xr:uid="{00000000-0005-0000-0000-000044100000}"/>
    <cellStyle name="Migliaia [0] 2 7" xfId="16006" xr:uid="{00000000-0005-0000-0000-000045100000}"/>
    <cellStyle name="Migliaia [0] 2 8" xfId="21308"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5" xr:uid="{00000000-0005-0000-0000-00004C100000}"/>
    <cellStyle name="Migliaia [0] 20 2 3 2 2" xfId="18663" xr:uid="{00000000-0005-0000-0000-00004D100000}"/>
    <cellStyle name="Migliaia [0] 20 2 3 2 3" xfId="23965" xr:uid="{00000000-0005-0000-0000-00004E100000}"/>
    <cellStyle name="Migliaia [0] 20 2 3 3" xfId="16012" xr:uid="{00000000-0005-0000-0000-00004F100000}"/>
    <cellStyle name="Migliaia [0] 20 2 3 4" xfId="21314"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6" xr:uid="{00000000-0005-0000-0000-000054100000}"/>
    <cellStyle name="Migliaia [0] 20 3 2 2 2" xfId="18664" xr:uid="{00000000-0005-0000-0000-000055100000}"/>
    <cellStyle name="Migliaia [0] 20 3 2 2 3" xfId="23966" xr:uid="{00000000-0005-0000-0000-000056100000}"/>
    <cellStyle name="Migliaia [0] 20 3 2 3" xfId="16013" xr:uid="{00000000-0005-0000-0000-000057100000}"/>
    <cellStyle name="Migliaia [0] 20 3 2 4" xfId="21315" xr:uid="{00000000-0005-0000-0000-000058100000}"/>
    <cellStyle name="Migliaia [0] 20 4" xfId="1970" xr:uid="{00000000-0005-0000-0000-000059100000}"/>
    <cellStyle name="Migliaia [0] 20 4 2" xfId="11854" xr:uid="{00000000-0005-0000-0000-00005A100000}"/>
    <cellStyle name="Migliaia [0] 20 4 2 2" xfId="15417" xr:uid="{00000000-0005-0000-0000-00005B100000}"/>
    <cellStyle name="Migliaia [0] 20 4 2 2 2" xfId="20763" xr:uid="{00000000-0005-0000-0000-00005C100000}"/>
    <cellStyle name="Migliaia [0] 20 4 2 2 3" xfId="26065" xr:uid="{00000000-0005-0000-0000-00005D100000}"/>
    <cellStyle name="Migliaia [0] 20 4 2 3" xfId="18112" xr:uid="{00000000-0005-0000-0000-00005E100000}"/>
    <cellStyle name="Migliaia [0] 20 4 2 4" xfId="23414" xr:uid="{00000000-0005-0000-0000-00005F100000}"/>
    <cellStyle name="Migliaia [0] 20 4 3" xfId="12847" xr:uid="{00000000-0005-0000-0000-000060100000}"/>
    <cellStyle name="Migliaia [0] 20 4 3 2" xfId="18665" xr:uid="{00000000-0005-0000-0000-000061100000}"/>
    <cellStyle name="Migliaia [0] 20 4 3 3" xfId="23967" xr:uid="{00000000-0005-0000-0000-000062100000}"/>
    <cellStyle name="Migliaia [0] 20 4 4" xfId="16014" xr:uid="{00000000-0005-0000-0000-000063100000}"/>
    <cellStyle name="Migliaia [0] 20 4 5" xfId="21316" xr:uid="{00000000-0005-0000-0000-000064100000}"/>
    <cellStyle name="Migliaia [0] 20 5" xfId="1971" xr:uid="{00000000-0005-0000-0000-000065100000}"/>
    <cellStyle name="Migliaia [0] 20 5 2" xfId="12848" xr:uid="{00000000-0005-0000-0000-000066100000}"/>
    <cellStyle name="Migliaia [0] 20 5 2 2" xfId="18666" xr:uid="{00000000-0005-0000-0000-000067100000}"/>
    <cellStyle name="Migliaia [0] 20 5 2 3" xfId="23968" xr:uid="{00000000-0005-0000-0000-000068100000}"/>
    <cellStyle name="Migliaia [0] 20 5 3" xfId="16015" xr:uid="{00000000-0005-0000-0000-000069100000}"/>
    <cellStyle name="Migliaia [0] 20 5 4" xfId="21317" xr:uid="{00000000-0005-0000-0000-00006A100000}"/>
    <cellStyle name="Migliaia [0] 20 6" xfId="12844" xr:uid="{00000000-0005-0000-0000-00006B100000}"/>
    <cellStyle name="Migliaia [0] 20 6 2" xfId="18662" xr:uid="{00000000-0005-0000-0000-00006C100000}"/>
    <cellStyle name="Migliaia [0] 20 6 3" xfId="23964" xr:uid="{00000000-0005-0000-0000-00006D100000}"/>
    <cellStyle name="Migliaia [0] 20 7" xfId="16011" xr:uid="{00000000-0005-0000-0000-00006E100000}"/>
    <cellStyle name="Migliaia [0] 20 8" xfId="21313"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50" xr:uid="{00000000-0005-0000-0000-000075100000}"/>
    <cellStyle name="Migliaia [0] 21 2 3 2 2" xfId="18668" xr:uid="{00000000-0005-0000-0000-000076100000}"/>
    <cellStyle name="Migliaia [0] 21 2 3 2 3" xfId="23970" xr:uid="{00000000-0005-0000-0000-000077100000}"/>
    <cellStyle name="Migliaia [0] 21 2 3 3" xfId="16017" xr:uid="{00000000-0005-0000-0000-000078100000}"/>
    <cellStyle name="Migliaia [0] 21 2 3 4" xfId="21319"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1" xr:uid="{00000000-0005-0000-0000-00007D100000}"/>
    <cellStyle name="Migliaia [0] 21 3 2 2 2" xfId="18669" xr:uid="{00000000-0005-0000-0000-00007E100000}"/>
    <cellStyle name="Migliaia [0] 21 3 2 2 3" xfId="23971" xr:uid="{00000000-0005-0000-0000-00007F100000}"/>
    <cellStyle name="Migliaia [0] 21 3 2 3" xfId="16018" xr:uid="{00000000-0005-0000-0000-000080100000}"/>
    <cellStyle name="Migliaia [0] 21 3 2 4" xfId="21320" xr:uid="{00000000-0005-0000-0000-000081100000}"/>
    <cellStyle name="Migliaia [0] 21 4" xfId="1978" xr:uid="{00000000-0005-0000-0000-000082100000}"/>
    <cellStyle name="Migliaia [0] 21 4 2" xfId="11855" xr:uid="{00000000-0005-0000-0000-000083100000}"/>
    <cellStyle name="Migliaia [0] 21 4 2 2" xfId="15418" xr:uid="{00000000-0005-0000-0000-000084100000}"/>
    <cellStyle name="Migliaia [0] 21 4 2 2 2" xfId="20764" xr:uid="{00000000-0005-0000-0000-000085100000}"/>
    <cellStyle name="Migliaia [0] 21 4 2 2 3" xfId="26066" xr:uid="{00000000-0005-0000-0000-000086100000}"/>
    <cellStyle name="Migliaia [0] 21 4 2 3" xfId="18113" xr:uid="{00000000-0005-0000-0000-000087100000}"/>
    <cellStyle name="Migliaia [0] 21 4 2 4" xfId="23415" xr:uid="{00000000-0005-0000-0000-000088100000}"/>
    <cellStyle name="Migliaia [0] 21 4 3" xfId="12852" xr:uid="{00000000-0005-0000-0000-000089100000}"/>
    <cellStyle name="Migliaia [0] 21 4 3 2" xfId="18670" xr:uid="{00000000-0005-0000-0000-00008A100000}"/>
    <cellStyle name="Migliaia [0] 21 4 3 3" xfId="23972" xr:uid="{00000000-0005-0000-0000-00008B100000}"/>
    <cellStyle name="Migliaia [0] 21 4 4" xfId="16019" xr:uid="{00000000-0005-0000-0000-00008C100000}"/>
    <cellStyle name="Migliaia [0] 21 4 5" xfId="21321" xr:uid="{00000000-0005-0000-0000-00008D100000}"/>
    <cellStyle name="Migliaia [0] 21 5" xfId="1979" xr:uid="{00000000-0005-0000-0000-00008E100000}"/>
    <cellStyle name="Migliaia [0] 21 5 2" xfId="12853" xr:uid="{00000000-0005-0000-0000-00008F100000}"/>
    <cellStyle name="Migliaia [0] 21 5 2 2" xfId="18671" xr:uid="{00000000-0005-0000-0000-000090100000}"/>
    <cellStyle name="Migliaia [0] 21 5 2 3" xfId="23973" xr:uid="{00000000-0005-0000-0000-000091100000}"/>
    <cellStyle name="Migliaia [0] 21 5 3" xfId="16020" xr:uid="{00000000-0005-0000-0000-000092100000}"/>
    <cellStyle name="Migliaia [0] 21 5 4" xfId="21322" xr:uid="{00000000-0005-0000-0000-000093100000}"/>
    <cellStyle name="Migliaia [0] 21 6" xfId="12849" xr:uid="{00000000-0005-0000-0000-000094100000}"/>
    <cellStyle name="Migliaia [0] 21 6 2" xfId="18667" xr:uid="{00000000-0005-0000-0000-000095100000}"/>
    <cellStyle name="Migliaia [0] 21 6 3" xfId="23969" xr:uid="{00000000-0005-0000-0000-000096100000}"/>
    <cellStyle name="Migliaia [0] 21 7" xfId="16016" xr:uid="{00000000-0005-0000-0000-000097100000}"/>
    <cellStyle name="Migliaia [0] 21 8" xfId="21318"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5" xr:uid="{00000000-0005-0000-0000-00009E100000}"/>
    <cellStyle name="Migliaia [0] 22 2 3 2 2" xfId="18673" xr:uid="{00000000-0005-0000-0000-00009F100000}"/>
    <cellStyle name="Migliaia [0] 22 2 3 2 3" xfId="23975" xr:uid="{00000000-0005-0000-0000-0000A0100000}"/>
    <cellStyle name="Migliaia [0] 22 2 3 3" xfId="16022" xr:uid="{00000000-0005-0000-0000-0000A1100000}"/>
    <cellStyle name="Migliaia [0] 22 2 3 4" xfId="21324"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6" xr:uid="{00000000-0005-0000-0000-0000A6100000}"/>
    <cellStyle name="Migliaia [0] 22 3 2 2 2" xfId="18674" xr:uid="{00000000-0005-0000-0000-0000A7100000}"/>
    <cellStyle name="Migliaia [0] 22 3 2 2 3" xfId="23976" xr:uid="{00000000-0005-0000-0000-0000A8100000}"/>
    <cellStyle name="Migliaia [0] 22 3 2 3" xfId="16023" xr:uid="{00000000-0005-0000-0000-0000A9100000}"/>
    <cellStyle name="Migliaia [0] 22 3 2 4" xfId="21325" xr:uid="{00000000-0005-0000-0000-0000AA100000}"/>
    <cellStyle name="Migliaia [0] 22 4" xfId="1986" xr:uid="{00000000-0005-0000-0000-0000AB100000}"/>
    <cellStyle name="Migliaia [0] 22 4 2" xfId="11856" xr:uid="{00000000-0005-0000-0000-0000AC100000}"/>
    <cellStyle name="Migliaia [0] 22 4 2 2" xfId="15419" xr:uid="{00000000-0005-0000-0000-0000AD100000}"/>
    <cellStyle name="Migliaia [0] 22 4 2 2 2" xfId="20765" xr:uid="{00000000-0005-0000-0000-0000AE100000}"/>
    <cellStyle name="Migliaia [0] 22 4 2 2 3" xfId="26067" xr:uid="{00000000-0005-0000-0000-0000AF100000}"/>
    <cellStyle name="Migliaia [0] 22 4 2 3" xfId="18114" xr:uid="{00000000-0005-0000-0000-0000B0100000}"/>
    <cellStyle name="Migliaia [0] 22 4 2 4" xfId="23416" xr:uid="{00000000-0005-0000-0000-0000B1100000}"/>
    <cellStyle name="Migliaia [0] 22 4 3" xfId="12857" xr:uid="{00000000-0005-0000-0000-0000B2100000}"/>
    <cellStyle name="Migliaia [0] 22 4 3 2" xfId="18675" xr:uid="{00000000-0005-0000-0000-0000B3100000}"/>
    <cellStyle name="Migliaia [0] 22 4 3 3" xfId="23977" xr:uid="{00000000-0005-0000-0000-0000B4100000}"/>
    <cellStyle name="Migliaia [0] 22 4 4" xfId="16024" xr:uid="{00000000-0005-0000-0000-0000B5100000}"/>
    <cellStyle name="Migliaia [0] 22 4 5" xfId="21326" xr:uid="{00000000-0005-0000-0000-0000B6100000}"/>
    <cellStyle name="Migliaia [0] 22 5" xfId="1987" xr:uid="{00000000-0005-0000-0000-0000B7100000}"/>
    <cellStyle name="Migliaia [0] 22 5 2" xfId="12858" xr:uid="{00000000-0005-0000-0000-0000B8100000}"/>
    <cellStyle name="Migliaia [0] 22 5 2 2" xfId="18676" xr:uid="{00000000-0005-0000-0000-0000B9100000}"/>
    <cellStyle name="Migliaia [0] 22 5 2 3" xfId="23978" xr:uid="{00000000-0005-0000-0000-0000BA100000}"/>
    <cellStyle name="Migliaia [0] 22 5 3" xfId="16025" xr:uid="{00000000-0005-0000-0000-0000BB100000}"/>
    <cellStyle name="Migliaia [0] 22 5 4" xfId="21327" xr:uid="{00000000-0005-0000-0000-0000BC100000}"/>
    <cellStyle name="Migliaia [0] 22 6" xfId="12854" xr:uid="{00000000-0005-0000-0000-0000BD100000}"/>
    <cellStyle name="Migliaia [0] 22 6 2" xfId="18672" xr:uid="{00000000-0005-0000-0000-0000BE100000}"/>
    <cellStyle name="Migliaia [0] 22 6 3" xfId="23974" xr:uid="{00000000-0005-0000-0000-0000BF100000}"/>
    <cellStyle name="Migliaia [0] 22 7" xfId="16021" xr:uid="{00000000-0005-0000-0000-0000C0100000}"/>
    <cellStyle name="Migliaia [0] 22 8" xfId="21323"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60" xr:uid="{00000000-0005-0000-0000-0000C7100000}"/>
    <cellStyle name="Migliaia [0] 23 2 3 2 2" xfId="18678" xr:uid="{00000000-0005-0000-0000-0000C8100000}"/>
    <cellStyle name="Migliaia [0] 23 2 3 2 3" xfId="23980" xr:uid="{00000000-0005-0000-0000-0000C9100000}"/>
    <cellStyle name="Migliaia [0] 23 2 3 3" xfId="16027" xr:uid="{00000000-0005-0000-0000-0000CA100000}"/>
    <cellStyle name="Migliaia [0] 23 2 3 4" xfId="21329"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1" xr:uid="{00000000-0005-0000-0000-0000CF100000}"/>
    <cellStyle name="Migliaia [0] 23 3 2 2 2" xfId="18679" xr:uid="{00000000-0005-0000-0000-0000D0100000}"/>
    <cellStyle name="Migliaia [0] 23 3 2 2 3" xfId="23981" xr:uid="{00000000-0005-0000-0000-0000D1100000}"/>
    <cellStyle name="Migliaia [0] 23 3 2 3" xfId="16028" xr:uid="{00000000-0005-0000-0000-0000D2100000}"/>
    <cellStyle name="Migliaia [0] 23 3 2 4" xfId="21330" xr:uid="{00000000-0005-0000-0000-0000D3100000}"/>
    <cellStyle name="Migliaia [0] 23 4" xfId="1994" xr:uid="{00000000-0005-0000-0000-0000D4100000}"/>
    <cellStyle name="Migliaia [0] 23 4 2" xfId="11857" xr:uid="{00000000-0005-0000-0000-0000D5100000}"/>
    <cellStyle name="Migliaia [0] 23 4 2 2" xfId="15420" xr:uid="{00000000-0005-0000-0000-0000D6100000}"/>
    <cellStyle name="Migliaia [0] 23 4 2 2 2" xfId="20766" xr:uid="{00000000-0005-0000-0000-0000D7100000}"/>
    <cellStyle name="Migliaia [0] 23 4 2 2 3" xfId="26068" xr:uid="{00000000-0005-0000-0000-0000D8100000}"/>
    <cellStyle name="Migliaia [0] 23 4 2 3" xfId="18115" xr:uid="{00000000-0005-0000-0000-0000D9100000}"/>
    <cellStyle name="Migliaia [0] 23 4 2 4" xfId="23417" xr:uid="{00000000-0005-0000-0000-0000DA100000}"/>
    <cellStyle name="Migliaia [0] 23 4 3" xfId="12862" xr:uid="{00000000-0005-0000-0000-0000DB100000}"/>
    <cellStyle name="Migliaia [0] 23 4 3 2" xfId="18680" xr:uid="{00000000-0005-0000-0000-0000DC100000}"/>
    <cellStyle name="Migliaia [0] 23 4 3 3" xfId="23982" xr:uid="{00000000-0005-0000-0000-0000DD100000}"/>
    <cellStyle name="Migliaia [0] 23 4 4" xfId="16029" xr:uid="{00000000-0005-0000-0000-0000DE100000}"/>
    <cellStyle name="Migliaia [0] 23 4 5" xfId="21331" xr:uid="{00000000-0005-0000-0000-0000DF100000}"/>
    <cellStyle name="Migliaia [0] 23 5" xfId="1995" xr:uid="{00000000-0005-0000-0000-0000E0100000}"/>
    <cellStyle name="Migliaia [0] 23 5 2" xfId="12863" xr:uid="{00000000-0005-0000-0000-0000E1100000}"/>
    <cellStyle name="Migliaia [0] 23 5 2 2" xfId="18681" xr:uid="{00000000-0005-0000-0000-0000E2100000}"/>
    <cellStyle name="Migliaia [0] 23 5 2 3" xfId="23983" xr:uid="{00000000-0005-0000-0000-0000E3100000}"/>
    <cellStyle name="Migliaia [0] 23 5 3" xfId="16030" xr:uid="{00000000-0005-0000-0000-0000E4100000}"/>
    <cellStyle name="Migliaia [0] 23 5 4" xfId="21332" xr:uid="{00000000-0005-0000-0000-0000E5100000}"/>
    <cellStyle name="Migliaia [0] 23 6" xfId="12859" xr:uid="{00000000-0005-0000-0000-0000E6100000}"/>
    <cellStyle name="Migliaia [0] 23 6 2" xfId="18677" xr:uid="{00000000-0005-0000-0000-0000E7100000}"/>
    <cellStyle name="Migliaia [0] 23 6 3" xfId="23979" xr:uid="{00000000-0005-0000-0000-0000E8100000}"/>
    <cellStyle name="Migliaia [0] 23 7" xfId="16026" xr:uid="{00000000-0005-0000-0000-0000E9100000}"/>
    <cellStyle name="Migliaia [0] 23 8" xfId="21328"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5" xr:uid="{00000000-0005-0000-0000-0000F0100000}"/>
    <cellStyle name="Migliaia [0] 24 2 3 2 2" xfId="18683" xr:uid="{00000000-0005-0000-0000-0000F1100000}"/>
    <cellStyle name="Migliaia [0] 24 2 3 2 3" xfId="23985" xr:uid="{00000000-0005-0000-0000-0000F2100000}"/>
    <cellStyle name="Migliaia [0] 24 2 3 3" xfId="16032" xr:uid="{00000000-0005-0000-0000-0000F3100000}"/>
    <cellStyle name="Migliaia [0] 24 2 3 4" xfId="21334"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6" xr:uid="{00000000-0005-0000-0000-0000F8100000}"/>
    <cellStyle name="Migliaia [0] 24 3 2 2 2" xfId="18684" xr:uid="{00000000-0005-0000-0000-0000F9100000}"/>
    <cellStyle name="Migliaia [0] 24 3 2 2 3" xfId="23986" xr:uid="{00000000-0005-0000-0000-0000FA100000}"/>
    <cellStyle name="Migliaia [0] 24 3 2 3" xfId="16033" xr:uid="{00000000-0005-0000-0000-0000FB100000}"/>
    <cellStyle name="Migliaia [0] 24 3 2 4" xfId="21335" xr:uid="{00000000-0005-0000-0000-0000FC100000}"/>
    <cellStyle name="Migliaia [0] 24 4" xfId="2002" xr:uid="{00000000-0005-0000-0000-0000FD100000}"/>
    <cellStyle name="Migliaia [0] 24 4 2" xfId="11858" xr:uid="{00000000-0005-0000-0000-0000FE100000}"/>
    <cellStyle name="Migliaia [0] 24 4 2 2" xfId="15421" xr:uid="{00000000-0005-0000-0000-0000FF100000}"/>
    <cellStyle name="Migliaia [0] 24 4 2 2 2" xfId="20767" xr:uid="{00000000-0005-0000-0000-000000110000}"/>
    <cellStyle name="Migliaia [0] 24 4 2 2 3" xfId="26069" xr:uid="{00000000-0005-0000-0000-000001110000}"/>
    <cellStyle name="Migliaia [0] 24 4 2 3" xfId="18116" xr:uid="{00000000-0005-0000-0000-000002110000}"/>
    <cellStyle name="Migliaia [0] 24 4 2 4" xfId="23418" xr:uid="{00000000-0005-0000-0000-000003110000}"/>
    <cellStyle name="Migliaia [0] 24 4 3" xfId="12867" xr:uid="{00000000-0005-0000-0000-000004110000}"/>
    <cellStyle name="Migliaia [0] 24 4 3 2" xfId="18685" xr:uid="{00000000-0005-0000-0000-000005110000}"/>
    <cellStyle name="Migliaia [0] 24 4 3 3" xfId="23987" xr:uid="{00000000-0005-0000-0000-000006110000}"/>
    <cellStyle name="Migliaia [0] 24 4 4" xfId="16034" xr:uid="{00000000-0005-0000-0000-000007110000}"/>
    <cellStyle name="Migliaia [0] 24 4 5" xfId="21336" xr:uid="{00000000-0005-0000-0000-000008110000}"/>
    <cellStyle name="Migliaia [0] 24 5" xfId="2003" xr:uid="{00000000-0005-0000-0000-000009110000}"/>
    <cellStyle name="Migliaia [0] 24 5 2" xfId="12868" xr:uid="{00000000-0005-0000-0000-00000A110000}"/>
    <cellStyle name="Migliaia [0] 24 5 2 2" xfId="18686" xr:uid="{00000000-0005-0000-0000-00000B110000}"/>
    <cellStyle name="Migliaia [0] 24 5 2 3" xfId="23988" xr:uid="{00000000-0005-0000-0000-00000C110000}"/>
    <cellStyle name="Migliaia [0] 24 5 3" xfId="16035" xr:uid="{00000000-0005-0000-0000-00000D110000}"/>
    <cellStyle name="Migliaia [0] 24 5 4" xfId="21337" xr:uid="{00000000-0005-0000-0000-00000E110000}"/>
    <cellStyle name="Migliaia [0] 24 6" xfId="12864" xr:uid="{00000000-0005-0000-0000-00000F110000}"/>
    <cellStyle name="Migliaia [0] 24 6 2" xfId="18682" xr:uid="{00000000-0005-0000-0000-000010110000}"/>
    <cellStyle name="Migliaia [0] 24 6 3" xfId="23984" xr:uid="{00000000-0005-0000-0000-000011110000}"/>
    <cellStyle name="Migliaia [0] 24 7" xfId="16031" xr:uid="{00000000-0005-0000-0000-000012110000}"/>
    <cellStyle name="Migliaia [0] 24 8" xfId="21333"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70" xr:uid="{00000000-0005-0000-0000-000019110000}"/>
    <cellStyle name="Migliaia [0] 25 2 3 2 2" xfId="18688" xr:uid="{00000000-0005-0000-0000-00001A110000}"/>
    <cellStyle name="Migliaia [0] 25 2 3 2 3" xfId="23990" xr:uid="{00000000-0005-0000-0000-00001B110000}"/>
    <cellStyle name="Migliaia [0] 25 2 3 3" xfId="16037" xr:uid="{00000000-0005-0000-0000-00001C110000}"/>
    <cellStyle name="Migliaia [0] 25 2 3 4" xfId="21339"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1" xr:uid="{00000000-0005-0000-0000-000021110000}"/>
    <cellStyle name="Migliaia [0] 25 3 2 2 2" xfId="18689" xr:uid="{00000000-0005-0000-0000-000022110000}"/>
    <cellStyle name="Migliaia [0] 25 3 2 2 3" xfId="23991" xr:uid="{00000000-0005-0000-0000-000023110000}"/>
    <cellStyle name="Migliaia [0] 25 3 2 3" xfId="16038" xr:uid="{00000000-0005-0000-0000-000024110000}"/>
    <cellStyle name="Migliaia [0] 25 3 2 4" xfId="21340" xr:uid="{00000000-0005-0000-0000-000025110000}"/>
    <cellStyle name="Migliaia [0] 25 4" xfId="2010" xr:uid="{00000000-0005-0000-0000-000026110000}"/>
    <cellStyle name="Migliaia [0] 25 4 2" xfId="11859" xr:uid="{00000000-0005-0000-0000-000027110000}"/>
    <cellStyle name="Migliaia [0] 25 4 2 2" xfId="15422" xr:uid="{00000000-0005-0000-0000-000028110000}"/>
    <cellStyle name="Migliaia [0] 25 4 2 2 2" xfId="20768" xr:uid="{00000000-0005-0000-0000-000029110000}"/>
    <cellStyle name="Migliaia [0] 25 4 2 2 3" xfId="26070" xr:uid="{00000000-0005-0000-0000-00002A110000}"/>
    <cellStyle name="Migliaia [0] 25 4 2 3" xfId="18117" xr:uid="{00000000-0005-0000-0000-00002B110000}"/>
    <cellStyle name="Migliaia [0] 25 4 2 4" xfId="23419" xr:uid="{00000000-0005-0000-0000-00002C110000}"/>
    <cellStyle name="Migliaia [0] 25 4 3" xfId="12872" xr:uid="{00000000-0005-0000-0000-00002D110000}"/>
    <cellStyle name="Migliaia [0] 25 4 3 2" xfId="18690" xr:uid="{00000000-0005-0000-0000-00002E110000}"/>
    <cellStyle name="Migliaia [0] 25 4 3 3" xfId="23992" xr:uid="{00000000-0005-0000-0000-00002F110000}"/>
    <cellStyle name="Migliaia [0] 25 4 4" xfId="16039" xr:uid="{00000000-0005-0000-0000-000030110000}"/>
    <cellStyle name="Migliaia [0] 25 4 5" xfId="21341" xr:uid="{00000000-0005-0000-0000-000031110000}"/>
    <cellStyle name="Migliaia [0] 25 5" xfId="2011" xr:uid="{00000000-0005-0000-0000-000032110000}"/>
    <cellStyle name="Migliaia [0] 25 5 2" xfId="12873" xr:uid="{00000000-0005-0000-0000-000033110000}"/>
    <cellStyle name="Migliaia [0] 25 5 2 2" xfId="18691" xr:uid="{00000000-0005-0000-0000-000034110000}"/>
    <cellStyle name="Migliaia [0] 25 5 2 3" xfId="23993" xr:uid="{00000000-0005-0000-0000-000035110000}"/>
    <cellStyle name="Migliaia [0] 25 5 3" xfId="16040" xr:uid="{00000000-0005-0000-0000-000036110000}"/>
    <cellStyle name="Migliaia [0] 25 5 4" xfId="21342" xr:uid="{00000000-0005-0000-0000-000037110000}"/>
    <cellStyle name="Migliaia [0] 25 6" xfId="12869" xr:uid="{00000000-0005-0000-0000-000038110000}"/>
    <cellStyle name="Migliaia [0] 25 6 2" xfId="18687" xr:uid="{00000000-0005-0000-0000-000039110000}"/>
    <cellStyle name="Migliaia [0] 25 6 3" xfId="23989" xr:uid="{00000000-0005-0000-0000-00003A110000}"/>
    <cellStyle name="Migliaia [0] 25 7" xfId="16036" xr:uid="{00000000-0005-0000-0000-00003B110000}"/>
    <cellStyle name="Migliaia [0] 25 8" xfId="21338"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5" xr:uid="{00000000-0005-0000-0000-000042110000}"/>
    <cellStyle name="Migliaia [0] 26 2 3 2 2" xfId="18693" xr:uid="{00000000-0005-0000-0000-000043110000}"/>
    <cellStyle name="Migliaia [0] 26 2 3 2 3" xfId="23995" xr:uid="{00000000-0005-0000-0000-000044110000}"/>
    <cellStyle name="Migliaia [0] 26 2 3 3" xfId="16042" xr:uid="{00000000-0005-0000-0000-000045110000}"/>
    <cellStyle name="Migliaia [0] 26 2 3 4" xfId="21344"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6" xr:uid="{00000000-0005-0000-0000-00004A110000}"/>
    <cellStyle name="Migliaia [0] 26 3 2 2 2" xfId="18694" xr:uid="{00000000-0005-0000-0000-00004B110000}"/>
    <cellStyle name="Migliaia [0] 26 3 2 2 3" xfId="23996" xr:uid="{00000000-0005-0000-0000-00004C110000}"/>
    <cellStyle name="Migliaia [0] 26 3 2 3" xfId="16043" xr:uid="{00000000-0005-0000-0000-00004D110000}"/>
    <cellStyle name="Migliaia [0] 26 3 2 4" xfId="21345" xr:uid="{00000000-0005-0000-0000-00004E110000}"/>
    <cellStyle name="Migliaia [0] 26 4" xfId="2018" xr:uid="{00000000-0005-0000-0000-00004F110000}"/>
    <cellStyle name="Migliaia [0] 26 4 2" xfId="11860" xr:uid="{00000000-0005-0000-0000-000050110000}"/>
    <cellStyle name="Migliaia [0] 26 4 2 2" xfId="15423" xr:uid="{00000000-0005-0000-0000-000051110000}"/>
    <cellStyle name="Migliaia [0] 26 4 2 2 2" xfId="20769" xr:uid="{00000000-0005-0000-0000-000052110000}"/>
    <cellStyle name="Migliaia [0] 26 4 2 2 3" xfId="26071" xr:uid="{00000000-0005-0000-0000-000053110000}"/>
    <cellStyle name="Migliaia [0] 26 4 2 3" xfId="18118" xr:uid="{00000000-0005-0000-0000-000054110000}"/>
    <cellStyle name="Migliaia [0] 26 4 2 4" xfId="23420" xr:uid="{00000000-0005-0000-0000-000055110000}"/>
    <cellStyle name="Migliaia [0] 26 4 3" xfId="12877" xr:uid="{00000000-0005-0000-0000-000056110000}"/>
    <cellStyle name="Migliaia [0] 26 4 3 2" xfId="18695" xr:uid="{00000000-0005-0000-0000-000057110000}"/>
    <cellStyle name="Migliaia [0] 26 4 3 3" xfId="23997" xr:uid="{00000000-0005-0000-0000-000058110000}"/>
    <cellStyle name="Migliaia [0] 26 4 4" xfId="16044" xr:uid="{00000000-0005-0000-0000-000059110000}"/>
    <cellStyle name="Migliaia [0] 26 4 5" xfId="21346" xr:uid="{00000000-0005-0000-0000-00005A110000}"/>
    <cellStyle name="Migliaia [0] 26 5" xfId="2019" xr:uid="{00000000-0005-0000-0000-00005B110000}"/>
    <cellStyle name="Migliaia [0] 26 5 2" xfId="12878" xr:uid="{00000000-0005-0000-0000-00005C110000}"/>
    <cellStyle name="Migliaia [0] 26 5 2 2" xfId="18696" xr:uid="{00000000-0005-0000-0000-00005D110000}"/>
    <cellStyle name="Migliaia [0] 26 5 2 3" xfId="23998" xr:uid="{00000000-0005-0000-0000-00005E110000}"/>
    <cellStyle name="Migliaia [0] 26 5 3" xfId="16045" xr:uid="{00000000-0005-0000-0000-00005F110000}"/>
    <cellStyle name="Migliaia [0] 26 5 4" xfId="21347" xr:uid="{00000000-0005-0000-0000-000060110000}"/>
    <cellStyle name="Migliaia [0] 26 6" xfId="12874" xr:uid="{00000000-0005-0000-0000-000061110000}"/>
    <cellStyle name="Migliaia [0] 26 6 2" xfId="18692" xr:uid="{00000000-0005-0000-0000-000062110000}"/>
    <cellStyle name="Migliaia [0] 26 6 3" xfId="23994" xr:uid="{00000000-0005-0000-0000-000063110000}"/>
    <cellStyle name="Migliaia [0] 26 7" xfId="16041" xr:uid="{00000000-0005-0000-0000-000064110000}"/>
    <cellStyle name="Migliaia [0] 26 8" xfId="21343"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80" xr:uid="{00000000-0005-0000-0000-00006B110000}"/>
    <cellStyle name="Migliaia [0] 27 2 3 2 2" xfId="18698" xr:uid="{00000000-0005-0000-0000-00006C110000}"/>
    <cellStyle name="Migliaia [0] 27 2 3 2 3" xfId="24000" xr:uid="{00000000-0005-0000-0000-00006D110000}"/>
    <cellStyle name="Migliaia [0] 27 2 3 3" xfId="16047" xr:uid="{00000000-0005-0000-0000-00006E110000}"/>
    <cellStyle name="Migliaia [0] 27 2 3 4" xfId="21349"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1" xr:uid="{00000000-0005-0000-0000-000073110000}"/>
    <cellStyle name="Migliaia [0] 27 3 2 2 2" xfId="18699" xr:uid="{00000000-0005-0000-0000-000074110000}"/>
    <cellStyle name="Migliaia [0] 27 3 2 2 3" xfId="24001" xr:uid="{00000000-0005-0000-0000-000075110000}"/>
    <cellStyle name="Migliaia [0] 27 3 2 3" xfId="16048" xr:uid="{00000000-0005-0000-0000-000076110000}"/>
    <cellStyle name="Migliaia [0] 27 3 2 4" xfId="21350" xr:uid="{00000000-0005-0000-0000-000077110000}"/>
    <cellStyle name="Migliaia [0] 27 4" xfId="2026" xr:uid="{00000000-0005-0000-0000-000078110000}"/>
    <cellStyle name="Migliaia [0] 27 4 2" xfId="11861" xr:uid="{00000000-0005-0000-0000-000079110000}"/>
    <cellStyle name="Migliaia [0] 27 4 2 2" xfId="15424" xr:uid="{00000000-0005-0000-0000-00007A110000}"/>
    <cellStyle name="Migliaia [0] 27 4 2 2 2" xfId="20770" xr:uid="{00000000-0005-0000-0000-00007B110000}"/>
    <cellStyle name="Migliaia [0] 27 4 2 2 3" xfId="26072" xr:uid="{00000000-0005-0000-0000-00007C110000}"/>
    <cellStyle name="Migliaia [0] 27 4 2 3" xfId="18119" xr:uid="{00000000-0005-0000-0000-00007D110000}"/>
    <cellStyle name="Migliaia [0] 27 4 2 4" xfId="23421" xr:uid="{00000000-0005-0000-0000-00007E110000}"/>
    <cellStyle name="Migliaia [0] 27 4 3" xfId="12882" xr:uid="{00000000-0005-0000-0000-00007F110000}"/>
    <cellStyle name="Migliaia [0] 27 4 3 2" xfId="18700" xr:uid="{00000000-0005-0000-0000-000080110000}"/>
    <cellStyle name="Migliaia [0] 27 4 3 3" xfId="24002" xr:uid="{00000000-0005-0000-0000-000081110000}"/>
    <cellStyle name="Migliaia [0] 27 4 4" xfId="16049" xr:uid="{00000000-0005-0000-0000-000082110000}"/>
    <cellStyle name="Migliaia [0] 27 4 5" xfId="21351" xr:uid="{00000000-0005-0000-0000-000083110000}"/>
    <cellStyle name="Migliaia [0] 27 5" xfId="2027" xr:uid="{00000000-0005-0000-0000-000084110000}"/>
    <cellStyle name="Migliaia [0] 27 5 2" xfId="12883" xr:uid="{00000000-0005-0000-0000-000085110000}"/>
    <cellStyle name="Migliaia [0] 27 5 2 2" xfId="18701" xr:uid="{00000000-0005-0000-0000-000086110000}"/>
    <cellStyle name="Migliaia [0] 27 5 2 3" xfId="24003" xr:uid="{00000000-0005-0000-0000-000087110000}"/>
    <cellStyle name="Migliaia [0] 27 5 3" xfId="16050" xr:uid="{00000000-0005-0000-0000-000088110000}"/>
    <cellStyle name="Migliaia [0] 27 5 4" xfId="21352" xr:uid="{00000000-0005-0000-0000-000089110000}"/>
    <cellStyle name="Migliaia [0] 27 6" xfId="12879" xr:uid="{00000000-0005-0000-0000-00008A110000}"/>
    <cellStyle name="Migliaia [0] 27 6 2" xfId="18697" xr:uid="{00000000-0005-0000-0000-00008B110000}"/>
    <cellStyle name="Migliaia [0] 27 6 3" xfId="23999" xr:uid="{00000000-0005-0000-0000-00008C110000}"/>
    <cellStyle name="Migliaia [0] 27 7" xfId="16046" xr:uid="{00000000-0005-0000-0000-00008D110000}"/>
    <cellStyle name="Migliaia [0] 27 8" xfId="21348"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5" xr:uid="{00000000-0005-0000-0000-000094110000}"/>
    <cellStyle name="Migliaia [0] 28 2 3 2 2" xfId="18703" xr:uid="{00000000-0005-0000-0000-000095110000}"/>
    <cellStyle name="Migliaia [0] 28 2 3 2 3" xfId="24005" xr:uid="{00000000-0005-0000-0000-000096110000}"/>
    <cellStyle name="Migliaia [0] 28 2 3 3" xfId="16052" xr:uid="{00000000-0005-0000-0000-000097110000}"/>
    <cellStyle name="Migliaia [0] 28 2 3 4" xfId="21354"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6" xr:uid="{00000000-0005-0000-0000-00009C110000}"/>
    <cellStyle name="Migliaia [0] 28 3 2 2 2" xfId="18704" xr:uid="{00000000-0005-0000-0000-00009D110000}"/>
    <cellStyle name="Migliaia [0] 28 3 2 2 3" xfId="24006" xr:uid="{00000000-0005-0000-0000-00009E110000}"/>
    <cellStyle name="Migliaia [0] 28 3 2 3" xfId="16053" xr:uid="{00000000-0005-0000-0000-00009F110000}"/>
    <cellStyle name="Migliaia [0] 28 3 2 4" xfId="21355" xr:uid="{00000000-0005-0000-0000-0000A0110000}"/>
    <cellStyle name="Migliaia [0] 28 4" xfId="2034" xr:uid="{00000000-0005-0000-0000-0000A1110000}"/>
    <cellStyle name="Migliaia [0] 28 4 2" xfId="11862" xr:uid="{00000000-0005-0000-0000-0000A2110000}"/>
    <cellStyle name="Migliaia [0] 28 4 2 2" xfId="15425" xr:uid="{00000000-0005-0000-0000-0000A3110000}"/>
    <cellStyle name="Migliaia [0] 28 4 2 2 2" xfId="20771" xr:uid="{00000000-0005-0000-0000-0000A4110000}"/>
    <cellStyle name="Migliaia [0] 28 4 2 2 3" xfId="26073" xr:uid="{00000000-0005-0000-0000-0000A5110000}"/>
    <cellStyle name="Migliaia [0] 28 4 2 3" xfId="18120" xr:uid="{00000000-0005-0000-0000-0000A6110000}"/>
    <cellStyle name="Migliaia [0] 28 4 2 4" xfId="23422" xr:uid="{00000000-0005-0000-0000-0000A7110000}"/>
    <cellStyle name="Migliaia [0] 28 4 3" xfId="12887" xr:uid="{00000000-0005-0000-0000-0000A8110000}"/>
    <cellStyle name="Migliaia [0] 28 4 3 2" xfId="18705" xr:uid="{00000000-0005-0000-0000-0000A9110000}"/>
    <cellStyle name="Migliaia [0] 28 4 3 3" xfId="24007" xr:uid="{00000000-0005-0000-0000-0000AA110000}"/>
    <cellStyle name="Migliaia [0] 28 4 4" xfId="16054" xr:uid="{00000000-0005-0000-0000-0000AB110000}"/>
    <cellStyle name="Migliaia [0] 28 4 5" xfId="21356" xr:uid="{00000000-0005-0000-0000-0000AC110000}"/>
    <cellStyle name="Migliaia [0] 28 5" xfId="2035" xr:uid="{00000000-0005-0000-0000-0000AD110000}"/>
    <cellStyle name="Migliaia [0] 28 5 2" xfId="12888" xr:uid="{00000000-0005-0000-0000-0000AE110000}"/>
    <cellStyle name="Migliaia [0] 28 5 2 2" xfId="18706" xr:uid="{00000000-0005-0000-0000-0000AF110000}"/>
    <cellStyle name="Migliaia [0] 28 5 2 3" xfId="24008" xr:uid="{00000000-0005-0000-0000-0000B0110000}"/>
    <cellStyle name="Migliaia [0] 28 5 3" xfId="16055" xr:uid="{00000000-0005-0000-0000-0000B1110000}"/>
    <cellStyle name="Migliaia [0] 28 5 4" xfId="21357" xr:uid="{00000000-0005-0000-0000-0000B2110000}"/>
    <cellStyle name="Migliaia [0] 28 6" xfId="12884" xr:uid="{00000000-0005-0000-0000-0000B3110000}"/>
    <cellStyle name="Migliaia [0] 28 6 2" xfId="18702" xr:uid="{00000000-0005-0000-0000-0000B4110000}"/>
    <cellStyle name="Migliaia [0] 28 6 3" xfId="24004" xr:uid="{00000000-0005-0000-0000-0000B5110000}"/>
    <cellStyle name="Migliaia [0] 28 7" xfId="16051" xr:uid="{00000000-0005-0000-0000-0000B6110000}"/>
    <cellStyle name="Migliaia [0] 28 8" xfId="21353"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90" xr:uid="{00000000-0005-0000-0000-0000BD110000}"/>
    <cellStyle name="Migliaia [0] 29 2 3 2 2" xfId="18708" xr:uid="{00000000-0005-0000-0000-0000BE110000}"/>
    <cellStyle name="Migliaia [0] 29 2 3 2 3" xfId="24010" xr:uid="{00000000-0005-0000-0000-0000BF110000}"/>
    <cellStyle name="Migliaia [0] 29 2 3 3" xfId="16057" xr:uid="{00000000-0005-0000-0000-0000C0110000}"/>
    <cellStyle name="Migliaia [0] 29 2 3 4" xfId="21359"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1" xr:uid="{00000000-0005-0000-0000-0000C5110000}"/>
    <cellStyle name="Migliaia [0] 29 3 2 2 2" xfId="18709" xr:uid="{00000000-0005-0000-0000-0000C6110000}"/>
    <cellStyle name="Migliaia [0] 29 3 2 2 3" xfId="24011" xr:uid="{00000000-0005-0000-0000-0000C7110000}"/>
    <cellStyle name="Migliaia [0] 29 3 2 3" xfId="16058" xr:uid="{00000000-0005-0000-0000-0000C8110000}"/>
    <cellStyle name="Migliaia [0] 29 3 2 4" xfId="21360" xr:uid="{00000000-0005-0000-0000-0000C9110000}"/>
    <cellStyle name="Migliaia [0] 29 4" xfId="2042" xr:uid="{00000000-0005-0000-0000-0000CA110000}"/>
    <cellStyle name="Migliaia [0] 29 4 2" xfId="11863" xr:uid="{00000000-0005-0000-0000-0000CB110000}"/>
    <cellStyle name="Migliaia [0] 29 4 2 2" xfId="15426" xr:uid="{00000000-0005-0000-0000-0000CC110000}"/>
    <cellStyle name="Migliaia [0] 29 4 2 2 2" xfId="20772" xr:uid="{00000000-0005-0000-0000-0000CD110000}"/>
    <cellStyle name="Migliaia [0] 29 4 2 2 3" xfId="26074" xr:uid="{00000000-0005-0000-0000-0000CE110000}"/>
    <cellStyle name="Migliaia [0] 29 4 2 3" xfId="18121" xr:uid="{00000000-0005-0000-0000-0000CF110000}"/>
    <cellStyle name="Migliaia [0] 29 4 2 4" xfId="23423" xr:uid="{00000000-0005-0000-0000-0000D0110000}"/>
    <cellStyle name="Migliaia [0] 29 4 3" xfId="12892" xr:uid="{00000000-0005-0000-0000-0000D1110000}"/>
    <cellStyle name="Migliaia [0] 29 4 3 2" xfId="18710" xr:uid="{00000000-0005-0000-0000-0000D2110000}"/>
    <cellStyle name="Migliaia [0] 29 4 3 3" xfId="24012" xr:uid="{00000000-0005-0000-0000-0000D3110000}"/>
    <cellStyle name="Migliaia [0] 29 4 4" xfId="16059" xr:uid="{00000000-0005-0000-0000-0000D4110000}"/>
    <cellStyle name="Migliaia [0] 29 4 5" xfId="21361" xr:uid="{00000000-0005-0000-0000-0000D5110000}"/>
    <cellStyle name="Migliaia [0] 29 5" xfId="2043" xr:uid="{00000000-0005-0000-0000-0000D6110000}"/>
    <cellStyle name="Migliaia [0] 29 5 2" xfId="12893" xr:uid="{00000000-0005-0000-0000-0000D7110000}"/>
    <cellStyle name="Migliaia [0] 29 5 2 2" xfId="18711" xr:uid="{00000000-0005-0000-0000-0000D8110000}"/>
    <cellStyle name="Migliaia [0] 29 5 2 3" xfId="24013" xr:uid="{00000000-0005-0000-0000-0000D9110000}"/>
    <cellStyle name="Migliaia [0] 29 5 3" xfId="16060" xr:uid="{00000000-0005-0000-0000-0000DA110000}"/>
    <cellStyle name="Migliaia [0] 29 5 4" xfId="21362" xr:uid="{00000000-0005-0000-0000-0000DB110000}"/>
    <cellStyle name="Migliaia [0] 29 6" xfId="12889" xr:uid="{00000000-0005-0000-0000-0000DC110000}"/>
    <cellStyle name="Migliaia [0] 29 6 2" xfId="18707" xr:uid="{00000000-0005-0000-0000-0000DD110000}"/>
    <cellStyle name="Migliaia [0] 29 6 3" xfId="24009" xr:uid="{00000000-0005-0000-0000-0000DE110000}"/>
    <cellStyle name="Migliaia [0] 29 7" xfId="16056" xr:uid="{00000000-0005-0000-0000-0000DF110000}"/>
    <cellStyle name="Migliaia [0] 29 8" xfId="21358"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5" xr:uid="{00000000-0005-0000-0000-0000E6110000}"/>
    <cellStyle name="Migliaia [0] 3 2 3 2 2" xfId="18713" xr:uid="{00000000-0005-0000-0000-0000E7110000}"/>
    <cellStyle name="Migliaia [0] 3 2 3 2 3" xfId="24015" xr:uid="{00000000-0005-0000-0000-0000E8110000}"/>
    <cellStyle name="Migliaia [0] 3 2 3 3" xfId="16062" xr:uid="{00000000-0005-0000-0000-0000E9110000}"/>
    <cellStyle name="Migliaia [0] 3 2 3 4" xfId="21364"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6" xr:uid="{00000000-0005-0000-0000-0000EE110000}"/>
    <cellStyle name="Migliaia [0] 3 3 2 2 2" xfId="18714" xr:uid="{00000000-0005-0000-0000-0000EF110000}"/>
    <cellStyle name="Migliaia [0] 3 3 2 2 3" xfId="24016" xr:uid="{00000000-0005-0000-0000-0000F0110000}"/>
    <cellStyle name="Migliaia [0] 3 3 2 3" xfId="16063" xr:uid="{00000000-0005-0000-0000-0000F1110000}"/>
    <cellStyle name="Migliaia [0] 3 3 2 4" xfId="21365" xr:uid="{00000000-0005-0000-0000-0000F2110000}"/>
    <cellStyle name="Migliaia [0] 3 4" xfId="2050" xr:uid="{00000000-0005-0000-0000-0000F3110000}"/>
    <cellStyle name="Migliaia [0] 3 4 2" xfId="11864" xr:uid="{00000000-0005-0000-0000-0000F4110000}"/>
    <cellStyle name="Migliaia [0] 3 4 2 2" xfId="15427" xr:uid="{00000000-0005-0000-0000-0000F5110000}"/>
    <cellStyle name="Migliaia [0] 3 4 2 2 2" xfId="20773" xr:uid="{00000000-0005-0000-0000-0000F6110000}"/>
    <cellStyle name="Migliaia [0] 3 4 2 2 3" xfId="26075" xr:uid="{00000000-0005-0000-0000-0000F7110000}"/>
    <cellStyle name="Migliaia [0] 3 4 2 3" xfId="18122" xr:uid="{00000000-0005-0000-0000-0000F8110000}"/>
    <cellStyle name="Migliaia [0] 3 4 2 4" xfId="23424" xr:uid="{00000000-0005-0000-0000-0000F9110000}"/>
    <cellStyle name="Migliaia [0] 3 4 3" xfId="12897" xr:uid="{00000000-0005-0000-0000-0000FA110000}"/>
    <cellStyle name="Migliaia [0] 3 4 3 2" xfId="18715" xr:uid="{00000000-0005-0000-0000-0000FB110000}"/>
    <cellStyle name="Migliaia [0] 3 4 3 3" xfId="24017" xr:uid="{00000000-0005-0000-0000-0000FC110000}"/>
    <cellStyle name="Migliaia [0] 3 4 4" xfId="16064" xr:uid="{00000000-0005-0000-0000-0000FD110000}"/>
    <cellStyle name="Migliaia [0] 3 4 5" xfId="21366" xr:uid="{00000000-0005-0000-0000-0000FE110000}"/>
    <cellStyle name="Migliaia [0] 3 5" xfId="2051" xr:uid="{00000000-0005-0000-0000-0000FF110000}"/>
    <cellStyle name="Migliaia [0] 3 5 2" xfId="12898" xr:uid="{00000000-0005-0000-0000-000000120000}"/>
    <cellStyle name="Migliaia [0] 3 5 2 2" xfId="18716" xr:uid="{00000000-0005-0000-0000-000001120000}"/>
    <cellStyle name="Migliaia [0] 3 5 2 3" xfId="24018" xr:uid="{00000000-0005-0000-0000-000002120000}"/>
    <cellStyle name="Migliaia [0] 3 5 3" xfId="16065" xr:uid="{00000000-0005-0000-0000-000003120000}"/>
    <cellStyle name="Migliaia [0] 3 5 4" xfId="21367" xr:uid="{00000000-0005-0000-0000-000004120000}"/>
    <cellStyle name="Migliaia [0] 3 6" xfId="12894" xr:uid="{00000000-0005-0000-0000-000005120000}"/>
    <cellStyle name="Migliaia [0] 3 6 2" xfId="18712" xr:uid="{00000000-0005-0000-0000-000006120000}"/>
    <cellStyle name="Migliaia [0] 3 6 3" xfId="24014" xr:uid="{00000000-0005-0000-0000-000007120000}"/>
    <cellStyle name="Migliaia [0] 3 7" xfId="16061" xr:uid="{00000000-0005-0000-0000-000008120000}"/>
    <cellStyle name="Migliaia [0] 3 8" xfId="21363"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900" xr:uid="{00000000-0005-0000-0000-00000F120000}"/>
    <cellStyle name="Migliaia [0] 30 2 3 2 2" xfId="18718" xr:uid="{00000000-0005-0000-0000-000010120000}"/>
    <cellStyle name="Migliaia [0] 30 2 3 2 3" xfId="24020" xr:uid="{00000000-0005-0000-0000-000011120000}"/>
    <cellStyle name="Migliaia [0] 30 2 3 3" xfId="16067" xr:uid="{00000000-0005-0000-0000-000012120000}"/>
    <cellStyle name="Migliaia [0] 30 2 3 4" xfId="21369"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1" xr:uid="{00000000-0005-0000-0000-000017120000}"/>
    <cellStyle name="Migliaia [0] 30 3 2 2 2" xfId="18719" xr:uid="{00000000-0005-0000-0000-000018120000}"/>
    <cellStyle name="Migliaia [0] 30 3 2 2 3" xfId="24021" xr:uid="{00000000-0005-0000-0000-000019120000}"/>
    <cellStyle name="Migliaia [0] 30 3 2 3" xfId="16068" xr:uid="{00000000-0005-0000-0000-00001A120000}"/>
    <cellStyle name="Migliaia [0] 30 3 2 4" xfId="21370" xr:uid="{00000000-0005-0000-0000-00001B120000}"/>
    <cellStyle name="Migliaia [0] 30 4" xfId="2058" xr:uid="{00000000-0005-0000-0000-00001C120000}"/>
    <cellStyle name="Migliaia [0] 30 4 2" xfId="11865" xr:uid="{00000000-0005-0000-0000-00001D120000}"/>
    <cellStyle name="Migliaia [0] 30 4 2 2" xfId="15428" xr:uid="{00000000-0005-0000-0000-00001E120000}"/>
    <cellStyle name="Migliaia [0] 30 4 2 2 2" xfId="20774" xr:uid="{00000000-0005-0000-0000-00001F120000}"/>
    <cellStyle name="Migliaia [0] 30 4 2 2 3" xfId="26076" xr:uid="{00000000-0005-0000-0000-000020120000}"/>
    <cellStyle name="Migliaia [0] 30 4 2 3" xfId="18123" xr:uid="{00000000-0005-0000-0000-000021120000}"/>
    <cellStyle name="Migliaia [0] 30 4 2 4" xfId="23425" xr:uid="{00000000-0005-0000-0000-000022120000}"/>
    <cellStyle name="Migliaia [0] 30 4 3" xfId="12902" xr:uid="{00000000-0005-0000-0000-000023120000}"/>
    <cellStyle name="Migliaia [0] 30 4 3 2" xfId="18720" xr:uid="{00000000-0005-0000-0000-000024120000}"/>
    <cellStyle name="Migliaia [0] 30 4 3 3" xfId="24022" xr:uid="{00000000-0005-0000-0000-000025120000}"/>
    <cellStyle name="Migliaia [0] 30 4 4" xfId="16069" xr:uid="{00000000-0005-0000-0000-000026120000}"/>
    <cellStyle name="Migliaia [0] 30 4 5" xfId="21371" xr:uid="{00000000-0005-0000-0000-000027120000}"/>
    <cellStyle name="Migliaia [0] 30 5" xfId="2059" xr:uid="{00000000-0005-0000-0000-000028120000}"/>
    <cellStyle name="Migliaia [0] 30 5 2" xfId="12903" xr:uid="{00000000-0005-0000-0000-000029120000}"/>
    <cellStyle name="Migliaia [0] 30 5 2 2" xfId="18721" xr:uid="{00000000-0005-0000-0000-00002A120000}"/>
    <cellStyle name="Migliaia [0] 30 5 2 3" xfId="24023" xr:uid="{00000000-0005-0000-0000-00002B120000}"/>
    <cellStyle name="Migliaia [0] 30 5 3" xfId="16070" xr:uid="{00000000-0005-0000-0000-00002C120000}"/>
    <cellStyle name="Migliaia [0] 30 5 4" xfId="21372" xr:uid="{00000000-0005-0000-0000-00002D120000}"/>
    <cellStyle name="Migliaia [0] 30 6" xfId="12899" xr:uid="{00000000-0005-0000-0000-00002E120000}"/>
    <cellStyle name="Migliaia [0] 30 6 2" xfId="18717" xr:uid="{00000000-0005-0000-0000-00002F120000}"/>
    <cellStyle name="Migliaia [0] 30 6 3" xfId="24019" xr:uid="{00000000-0005-0000-0000-000030120000}"/>
    <cellStyle name="Migliaia [0] 30 7" xfId="16066" xr:uid="{00000000-0005-0000-0000-000031120000}"/>
    <cellStyle name="Migliaia [0] 30 8" xfId="21368"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5" xr:uid="{00000000-0005-0000-0000-000038120000}"/>
    <cellStyle name="Migliaia [0] 31 2 3 2 2" xfId="18723" xr:uid="{00000000-0005-0000-0000-000039120000}"/>
    <cellStyle name="Migliaia [0] 31 2 3 2 3" xfId="24025" xr:uid="{00000000-0005-0000-0000-00003A120000}"/>
    <cellStyle name="Migliaia [0] 31 2 3 3" xfId="16072" xr:uid="{00000000-0005-0000-0000-00003B120000}"/>
    <cellStyle name="Migliaia [0] 31 2 3 4" xfId="21374"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6" xr:uid="{00000000-0005-0000-0000-000040120000}"/>
    <cellStyle name="Migliaia [0] 31 3 2 2 2" xfId="18724" xr:uid="{00000000-0005-0000-0000-000041120000}"/>
    <cellStyle name="Migliaia [0] 31 3 2 2 3" xfId="24026" xr:uid="{00000000-0005-0000-0000-000042120000}"/>
    <cellStyle name="Migliaia [0] 31 3 2 3" xfId="16073" xr:uid="{00000000-0005-0000-0000-000043120000}"/>
    <cellStyle name="Migliaia [0] 31 3 2 4" xfId="21375" xr:uid="{00000000-0005-0000-0000-000044120000}"/>
    <cellStyle name="Migliaia [0] 31 4" xfId="2066" xr:uid="{00000000-0005-0000-0000-000045120000}"/>
    <cellStyle name="Migliaia [0] 31 4 2" xfId="11866" xr:uid="{00000000-0005-0000-0000-000046120000}"/>
    <cellStyle name="Migliaia [0] 31 4 2 2" xfId="15429" xr:uid="{00000000-0005-0000-0000-000047120000}"/>
    <cellStyle name="Migliaia [0] 31 4 2 2 2" xfId="20775" xr:uid="{00000000-0005-0000-0000-000048120000}"/>
    <cellStyle name="Migliaia [0] 31 4 2 2 3" xfId="26077" xr:uid="{00000000-0005-0000-0000-000049120000}"/>
    <cellStyle name="Migliaia [0] 31 4 2 3" xfId="18124" xr:uid="{00000000-0005-0000-0000-00004A120000}"/>
    <cellStyle name="Migliaia [0] 31 4 2 4" xfId="23426" xr:uid="{00000000-0005-0000-0000-00004B120000}"/>
    <cellStyle name="Migliaia [0] 31 4 3" xfId="12907" xr:uid="{00000000-0005-0000-0000-00004C120000}"/>
    <cellStyle name="Migliaia [0] 31 4 3 2" xfId="18725" xr:uid="{00000000-0005-0000-0000-00004D120000}"/>
    <cellStyle name="Migliaia [0] 31 4 3 3" xfId="24027" xr:uid="{00000000-0005-0000-0000-00004E120000}"/>
    <cellStyle name="Migliaia [0] 31 4 4" xfId="16074" xr:uid="{00000000-0005-0000-0000-00004F120000}"/>
    <cellStyle name="Migliaia [0] 31 4 5" xfId="21376" xr:uid="{00000000-0005-0000-0000-000050120000}"/>
    <cellStyle name="Migliaia [0] 31 5" xfId="2067" xr:uid="{00000000-0005-0000-0000-000051120000}"/>
    <cellStyle name="Migliaia [0] 31 5 2" xfId="12908" xr:uid="{00000000-0005-0000-0000-000052120000}"/>
    <cellStyle name="Migliaia [0] 31 5 2 2" xfId="18726" xr:uid="{00000000-0005-0000-0000-000053120000}"/>
    <cellStyle name="Migliaia [0] 31 5 2 3" xfId="24028" xr:uid="{00000000-0005-0000-0000-000054120000}"/>
    <cellStyle name="Migliaia [0] 31 5 3" xfId="16075" xr:uid="{00000000-0005-0000-0000-000055120000}"/>
    <cellStyle name="Migliaia [0] 31 5 4" xfId="21377" xr:uid="{00000000-0005-0000-0000-000056120000}"/>
    <cellStyle name="Migliaia [0] 31 6" xfId="12904" xr:uid="{00000000-0005-0000-0000-000057120000}"/>
    <cellStyle name="Migliaia [0] 31 6 2" xfId="18722" xr:uid="{00000000-0005-0000-0000-000058120000}"/>
    <cellStyle name="Migliaia [0] 31 6 3" xfId="24024" xr:uid="{00000000-0005-0000-0000-000059120000}"/>
    <cellStyle name="Migliaia [0] 31 7" xfId="16071" xr:uid="{00000000-0005-0000-0000-00005A120000}"/>
    <cellStyle name="Migliaia [0] 31 8" xfId="21373"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10" xr:uid="{00000000-0005-0000-0000-000061120000}"/>
    <cellStyle name="Migliaia [0] 32 2 3 2 2" xfId="18728" xr:uid="{00000000-0005-0000-0000-000062120000}"/>
    <cellStyle name="Migliaia [0] 32 2 3 2 3" xfId="24030" xr:uid="{00000000-0005-0000-0000-000063120000}"/>
    <cellStyle name="Migliaia [0] 32 2 3 3" xfId="16077" xr:uid="{00000000-0005-0000-0000-000064120000}"/>
    <cellStyle name="Migliaia [0] 32 2 3 4" xfId="21379"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1" xr:uid="{00000000-0005-0000-0000-000069120000}"/>
    <cellStyle name="Migliaia [0] 32 3 2 2 2" xfId="18729" xr:uid="{00000000-0005-0000-0000-00006A120000}"/>
    <cellStyle name="Migliaia [0] 32 3 2 2 3" xfId="24031" xr:uid="{00000000-0005-0000-0000-00006B120000}"/>
    <cellStyle name="Migliaia [0] 32 3 2 3" xfId="16078" xr:uid="{00000000-0005-0000-0000-00006C120000}"/>
    <cellStyle name="Migliaia [0] 32 3 2 4" xfId="21380" xr:uid="{00000000-0005-0000-0000-00006D120000}"/>
    <cellStyle name="Migliaia [0] 32 4" xfId="2074" xr:uid="{00000000-0005-0000-0000-00006E120000}"/>
    <cellStyle name="Migliaia [0] 32 4 2" xfId="11867" xr:uid="{00000000-0005-0000-0000-00006F120000}"/>
    <cellStyle name="Migliaia [0] 32 4 2 2" xfId="15430" xr:uid="{00000000-0005-0000-0000-000070120000}"/>
    <cellStyle name="Migliaia [0] 32 4 2 2 2" xfId="20776" xr:uid="{00000000-0005-0000-0000-000071120000}"/>
    <cellStyle name="Migliaia [0] 32 4 2 2 3" xfId="26078" xr:uid="{00000000-0005-0000-0000-000072120000}"/>
    <cellStyle name="Migliaia [0] 32 4 2 3" xfId="18125" xr:uid="{00000000-0005-0000-0000-000073120000}"/>
    <cellStyle name="Migliaia [0] 32 4 2 4" xfId="23427" xr:uid="{00000000-0005-0000-0000-000074120000}"/>
    <cellStyle name="Migliaia [0] 32 4 3" xfId="12912" xr:uid="{00000000-0005-0000-0000-000075120000}"/>
    <cellStyle name="Migliaia [0] 32 4 3 2" xfId="18730" xr:uid="{00000000-0005-0000-0000-000076120000}"/>
    <cellStyle name="Migliaia [0] 32 4 3 3" xfId="24032" xr:uid="{00000000-0005-0000-0000-000077120000}"/>
    <cellStyle name="Migliaia [0] 32 4 4" xfId="16079" xr:uid="{00000000-0005-0000-0000-000078120000}"/>
    <cellStyle name="Migliaia [0] 32 4 5" xfId="21381" xr:uid="{00000000-0005-0000-0000-000079120000}"/>
    <cellStyle name="Migliaia [0] 32 5" xfId="2075" xr:uid="{00000000-0005-0000-0000-00007A120000}"/>
    <cellStyle name="Migliaia [0] 32 5 2" xfId="12913" xr:uid="{00000000-0005-0000-0000-00007B120000}"/>
    <cellStyle name="Migliaia [0] 32 5 2 2" xfId="18731" xr:uid="{00000000-0005-0000-0000-00007C120000}"/>
    <cellStyle name="Migliaia [0] 32 5 2 3" xfId="24033" xr:uid="{00000000-0005-0000-0000-00007D120000}"/>
    <cellStyle name="Migliaia [0] 32 5 3" xfId="16080" xr:uid="{00000000-0005-0000-0000-00007E120000}"/>
    <cellStyle name="Migliaia [0] 32 5 4" xfId="21382" xr:uid="{00000000-0005-0000-0000-00007F120000}"/>
    <cellStyle name="Migliaia [0] 32 6" xfId="12909" xr:uid="{00000000-0005-0000-0000-000080120000}"/>
    <cellStyle name="Migliaia [0] 32 6 2" xfId="18727" xr:uid="{00000000-0005-0000-0000-000081120000}"/>
    <cellStyle name="Migliaia [0] 32 6 3" xfId="24029" xr:uid="{00000000-0005-0000-0000-000082120000}"/>
    <cellStyle name="Migliaia [0] 32 7" xfId="16076" xr:uid="{00000000-0005-0000-0000-000083120000}"/>
    <cellStyle name="Migliaia [0] 32 8" xfId="21378"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5" xr:uid="{00000000-0005-0000-0000-00008A120000}"/>
    <cellStyle name="Migliaia [0] 33 2 3 2 2" xfId="18733" xr:uid="{00000000-0005-0000-0000-00008B120000}"/>
    <cellStyle name="Migliaia [0] 33 2 3 2 3" xfId="24035" xr:uid="{00000000-0005-0000-0000-00008C120000}"/>
    <cellStyle name="Migliaia [0] 33 2 3 3" xfId="16082" xr:uid="{00000000-0005-0000-0000-00008D120000}"/>
    <cellStyle name="Migliaia [0] 33 2 3 4" xfId="21384"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6" xr:uid="{00000000-0005-0000-0000-000092120000}"/>
    <cellStyle name="Migliaia [0] 33 3 2 2 2" xfId="18734" xr:uid="{00000000-0005-0000-0000-000093120000}"/>
    <cellStyle name="Migliaia [0] 33 3 2 2 3" xfId="24036" xr:uid="{00000000-0005-0000-0000-000094120000}"/>
    <cellStyle name="Migliaia [0] 33 3 2 3" xfId="16083" xr:uid="{00000000-0005-0000-0000-000095120000}"/>
    <cellStyle name="Migliaia [0] 33 3 2 4" xfId="21385" xr:uid="{00000000-0005-0000-0000-000096120000}"/>
    <cellStyle name="Migliaia [0] 33 4" xfId="2082" xr:uid="{00000000-0005-0000-0000-000097120000}"/>
    <cellStyle name="Migliaia [0] 33 4 2" xfId="11868" xr:uid="{00000000-0005-0000-0000-000098120000}"/>
    <cellStyle name="Migliaia [0] 33 4 2 2" xfId="15431" xr:uid="{00000000-0005-0000-0000-000099120000}"/>
    <cellStyle name="Migliaia [0] 33 4 2 2 2" xfId="20777" xr:uid="{00000000-0005-0000-0000-00009A120000}"/>
    <cellStyle name="Migliaia [0] 33 4 2 2 3" xfId="26079" xr:uid="{00000000-0005-0000-0000-00009B120000}"/>
    <cellStyle name="Migliaia [0] 33 4 2 3" xfId="18126" xr:uid="{00000000-0005-0000-0000-00009C120000}"/>
    <cellStyle name="Migliaia [0] 33 4 2 4" xfId="23428" xr:uid="{00000000-0005-0000-0000-00009D120000}"/>
    <cellStyle name="Migliaia [0] 33 4 3" xfId="12917" xr:uid="{00000000-0005-0000-0000-00009E120000}"/>
    <cellStyle name="Migliaia [0] 33 4 3 2" xfId="18735" xr:uid="{00000000-0005-0000-0000-00009F120000}"/>
    <cellStyle name="Migliaia [0] 33 4 3 3" xfId="24037" xr:uid="{00000000-0005-0000-0000-0000A0120000}"/>
    <cellStyle name="Migliaia [0] 33 4 4" xfId="16084" xr:uid="{00000000-0005-0000-0000-0000A1120000}"/>
    <cellStyle name="Migliaia [0] 33 4 5" xfId="21386" xr:uid="{00000000-0005-0000-0000-0000A2120000}"/>
    <cellStyle name="Migliaia [0] 33 5" xfId="2083" xr:uid="{00000000-0005-0000-0000-0000A3120000}"/>
    <cellStyle name="Migliaia [0] 33 5 2" xfId="12918" xr:uid="{00000000-0005-0000-0000-0000A4120000}"/>
    <cellStyle name="Migliaia [0] 33 5 2 2" xfId="18736" xr:uid="{00000000-0005-0000-0000-0000A5120000}"/>
    <cellStyle name="Migliaia [0] 33 5 2 3" xfId="24038" xr:uid="{00000000-0005-0000-0000-0000A6120000}"/>
    <cellStyle name="Migliaia [0] 33 5 3" xfId="16085" xr:uid="{00000000-0005-0000-0000-0000A7120000}"/>
    <cellStyle name="Migliaia [0] 33 5 4" xfId="21387" xr:uid="{00000000-0005-0000-0000-0000A8120000}"/>
    <cellStyle name="Migliaia [0] 33 6" xfId="12914" xr:uid="{00000000-0005-0000-0000-0000A9120000}"/>
    <cellStyle name="Migliaia [0] 33 6 2" xfId="18732" xr:uid="{00000000-0005-0000-0000-0000AA120000}"/>
    <cellStyle name="Migliaia [0] 33 6 3" xfId="24034" xr:uid="{00000000-0005-0000-0000-0000AB120000}"/>
    <cellStyle name="Migliaia [0] 33 7" xfId="16081" xr:uid="{00000000-0005-0000-0000-0000AC120000}"/>
    <cellStyle name="Migliaia [0] 33 8" xfId="21383"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20" xr:uid="{00000000-0005-0000-0000-0000B3120000}"/>
    <cellStyle name="Migliaia [0] 34 2 3 2 2" xfId="18738" xr:uid="{00000000-0005-0000-0000-0000B4120000}"/>
    <cellStyle name="Migliaia [0] 34 2 3 2 3" xfId="24040" xr:uid="{00000000-0005-0000-0000-0000B5120000}"/>
    <cellStyle name="Migliaia [0] 34 2 3 3" xfId="16087" xr:uid="{00000000-0005-0000-0000-0000B6120000}"/>
    <cellStyle name="Migliaia [0] 34 2 3 4" xfId="21389"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1" xr:uid="{00000000-0005-0000-0000-0000BB120000}"/>
    <cellStyle name="Migliaia [0] 34 3 2 2 2" xfId="18739" xr:uid="{00000000-0005-0000-0000-0000BC120000}"/>
    <cellStyle name="Migliaia [0] 34 3 2 2 3" xfId="24041" xr:uid="{00000000-0005-0000-0000-0000BD120000}"/>
    <cellStyle name="Migliaia [0] 34 3 2 3" xfId="16088" xr:uid="{00000000-0005-0000-0000-0000BE120000}"/>
    <cellStyle name="Migliaia [0] 34 3 2 4" xfId="21390" xr:uid="{00000000-0005-0000-0000-0000BF120000}"/>
    <cellStyle name="Migliaia [0] 34 4" xfId="2090" xr:uid="{00000000-0005-0000-0000-0000C0120000}"/>
    <cellStyle name="Migliaia [0] 34 4 2" xfId="11869" xr:uid="{00000000-0005-0000-0000-0000C1120000}"/>
    <cellStyle name="Migliaia [0] 34 4 2 2" xfId="15432" xr:uid="{00000000-0005-0000-0000-0000C2120000}"/>
    <cellStyle name="Migliaia [0] 34 4 2 2 2" xfId="20778" xr:uid="{00000000-0005-0000-0000-0000C3120000}"/>
    <cellStyle name="Migliaia [0] 34 4 2 2 3" xfId="26080" xr:uid="{00000000-0005-0000-0000-0000C4120000}"/>
    <cellStyle name="Migliaia [0] 34 4 2 3" xfId="18127" xr:uid="{00000000-0005-0000-0000-0000C5120000}"/>
    <cellStyle name="Migliaia [0] 34 4 2 4" xfId="23429" xr:uid="{00000000-0005-0000-0000-0000C6120000}"/>
    <cellStyle name="Migliaia [0] 34 4 3" xfId="12922" xr:uid="{00000000-0005-0000-0000-0000C7120000}"/>
    <cellStyle name="Migliaia [0] 34 4 3 2" xfId="18740" xr:uid="{00000000-0005-0000-0000-0000C8120000}"/>
    <cellStyle name="Migliaia [0] 34 4 3 3" xfId="24042" xr:uid="{00000000-0005-0000-0000-0000C9120000}"/>
    <cellStyle name="Migliaia [0] 34 4 4" xfId="16089" xr:uid="{00000000-0005-0000-0000-0000CA120000}"/>
    <cellStyle name="Migliaia [0] 34 4 5" xfId="21391" xr:uid="{00000000-0005-0000-0000-0000CB120000}"/>
    <cellStyle name="Migliaia [0] 34 5" xfId="2091" xr:uid="{00000000-0005-0000-0000-0000CC120000}"/>
    <cellStyle name="Migliaia [0] 34 5 2" xfId="12923" xr:uid="{00000000-0005-0000-0000-0000CD120000}"/>
    <cellStyle name="Migliaia [0] 34 5 2 2" xfId="18741" xr:uid="{00000000-0005-0000-0000-0000CE120000}"/>
    <cellStyle name="Migliaia [0] 34 5 2 3" xfId="24043" xr:uid="{00000000-0005-0000-0000-0000CF120000}"/>
    <cellStyle name="Migliaia [0] 34 5 3" xfId="16090" xr:uid="{00000000-0005-0000-0000-0000D0120000}"/>
    <cellStyle name="Migliaia [0] 34 5 4" xfId="21392" xr:uid="{00000000-0005-0000-0000-0000D1120000}"/>
    <cellStyle name="Migliaia [0] 34 6" xfId="12919" xr:uid="{00000000-0005-0000-0000-0000D2120000}"/>
    <cellStyle name="Migliaia [0] 34 6 2" xfId="18737" xr:uid="{00000000-0005-0000-0000-0000D3120000}"/>
    <cellStyle name="Migliaia [0] 34 6 3" xfId="24039" xr:uid="{00000000-0005-0000-0000-0000D4120000}"/>
    <cellStyle name="Migliaia [0] 34 7" xfId="16086" xr:uid="{00000000-0005-0000-0000-0000D5120000}"/>
    <cellStyle name="Migliaia [0] 34 8" xfId="21388"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5" xr:uid="{00000000-0005-0000-0000-0000DC120000}"/>
    <cellStyle name="Migliaia [0] 35 2 3 2 2" xfId="18743" xr:uid="{00000000-0005-0000-0000-0000DD120000}"/>
    <cellStyle name="Migliaia [0] 35 2 3 2 3" xfId="24045" xr:uid="{00000000-0005-0000-0000-0000DE120000}"/>
    <cellStyle name="Migliaia [0] 35 2 3 3" xfId="16092" xr:uid="{00000000-0005-0000-0000-0000DF120000}"/>
    <cellStyle name="Migliaia [0] 35 2 3 4" xfId="21394"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6" xr:uid="{00000000-0005-0000-0000-0000E4120000}"/>
    <cellStyle name="Migliaia [0] 35 3 2 2 2" xfId="18744" xr:uid="{00000000-0005-0000-0000-0000E5120000}"/>
    <cellStyle name="Migliaia [0] 35 3 2 2 3" xfId="24046" xr:uid="{00000000-0005-0000-0000-0000E6120000}"/>
    <cellStyle name="Migliaia [0] 35 3 2 3" xfId="16093" xr:uid="{00000000-0005-0000-0000-0000E7120000}"/>
    <cellStyle name="Migliaia [0] 35 3 2 4" xfId="21395" xr:uid="{00000000-0005-0000-0000-0000E8120000}"/>
    <cellStyle name="Migliaia [0] 35 4" xfId="2098" xr:uid="{00000000-0005-0000-0000-0000E9120000}"/>
    <cellStyle name="Migliaia [0] 35 4 2" xfId="11870" xr:uid="{00000000-0005-0000-0000-0000EA120000}"/>
    <cellStyle name="Migliaia [0] 35 4 2 2" xfId="15433" xr:uid="{00000000-0005-0000-0000-0000EB120000}"/>
    <cellStyle name="Migliaia [0] 35 4 2 2 2" xfId="20779" xr:uid="{00000000-0005-0000-0000-0000EC120000}"/>
    <cellStyle name="Migliaia [0] 35 4 2 2 3" xfId="26081" xr:uid="{00000000-0005-0000-0000-0000ED120000}"/>
    <cellStyle name="Migliaia [0] 35 4 2 3" xfId="18128" xr:uid="{00000000-0005-0000-0000-0000EE120000}"/>
    <cellStyle name="Migliaia [0] 35 4 2 4" xfId="23430" xr:uid="{00000000-0005-0000-0000-0000EF120000}"/>
    <cellStyle name="Migliaia [0] 35 4 3" xfId="12927" xr:uid="{00000000-0005-0000-0000-0000F0120000}"/>
    <cellStyle name="Migliaia [0] 35 4 3 2" xfId="18745" xr:uid="{00000000-0005-0000-0000-0000F1120000}"/>
    <cellStyle name="Migliaia [0] 35 4 3 3" xfId="24047" xr:uid="{00000000-0005-0000-0000-0000F2120000}"/>
    <cellStyle name="Migliaia [0] 35 4 4" xfId="16094" xr:uid="{00000000-0005-0000-0000-0000F3120000}"/>
    <cellStyle name="Migliaia [0] 35 4 5" xfId="21396" xr:uid="{00000000-0005-0000-0000-0000F4120000}"/>
    <cellStyle name="Migliaia [0] 35 5" xfId="2099" xr:uid="{00000000-0005-0000-0000-0000F5120000}"/>
    <cellStyle name="Migliaia [0] 35 5 2" xfId="12928" xr:uid="{00000000-0005-0000-0000-0000F6120000}"/>
    <cellStyle name="Migliaia [0] 35 5 2 2" xfId="18746" xr:uid="{00000000-0005-0000-0000-0000F7120000}"/>
    <cellStyle name="Migliaia [0] 35 5 2 3" xfId="24048" xr:uid="{00000000-0005-0000-0000-0000F8120000}"/>
    <cellStyle name="Migliaia [0] 35 5 3" xfId="16095" xr:uid="{00000000-0005-0000-0000-0000F9120000}"/>
    <cellStyle name="Migliaia [0] 35 5 4" xfId="21397" xr:uid="{00000000-0005-0000-0000-0000FA120000}"/>
    <cellStyle name="Migliaia [0] 35 6" xfId="12924" xr:uid="{00000000-0005-0000-0000-0000FB120000}"/>
    <cellStyle name="Migliaia [0] 35 6 2" xfId="18742" xr:uid="{00000000-0005-0000-0000-0000FC120000}"/>
    <cellStyle name="Migliaia [0] 35 6 3" xfId="24044" xr:uid="{00000000-0005-0000-0000-0000FD120000}"/>
    <cellStyle name="Migliaia [0] 35 7" xfId="16091" xr:uid="{00000000-0005-0000-0000-0000FE120000}"/>
    <cellStyle name="Migliaia [0] 35 8" xfId="21393"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30" xr:uid="{00000000-0005-0000-0000-000005130000}"/>
    <cellStyle name="Migliaia [0] 36 2 3 2 2" xfId="18748" xr:uid="{00000000-0005-0000-0000-000006130000}"/>
    <cellStyle name="Migliaia [0] 36 2 3 2 3" xfId="24050" xr:uid="{00000000-0005-0000-0000-000007130000}"/>
    <cellStyle name="Migliaia [0] 36 2 3 3" xfId="16097" xr:uid="{00000000-0005-0000-0000-000008130000}"/>
    <cellStyle name="Migliaia [0] 36 2 3 4" xfId="21399"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1" xr:uid="{00000000-0005-0000-0000-00000D130000}"/>
    <cellStyle name="Migliaia [0] 36 3 2 2 2" xfId="18749" xr:uid="{00000000-0005-0000-0000-00000E130000}"/>
    <cellStyle name="Migliaia [0] 36 3 2 2 3" xfId="24051" xr:uid="{00000000-0005-0000-0000-00000F130000}"/>
    <cellStyle name="Migliaia [0] 36 3 2 3" xfId="16098" xr:uid="{00000000-0005-0000-0000-000010130000}"/>
    <cellStyle name="Migliaia [0] 36 3 2 4" xfId="21400" xr:uid="{00000000-0005-0000-0000-000011130000}"/>
    <cellStyle name="Migliaia [0] 36 4" xfId="2106" xr:uid="{00000000-0005-0000-0000-000012130000}"/>
    <cellStyle name="Migliaia [0] 36 4 2" xfId="11871" xr:uid="{00000000-0005-0000-0000-000013130000}"/>
    <cellStyle name="Migliaia [0] 36 4 2 2" xfId="15434" xr:uid="{00000000-0005-0000-0000-000014130000}"/>
    <cellStyle name="Migliaia [0] 36 4 2 2 2" xfId="20780" xr:uid="{00000000-0005-0000-0000-000015130000}"/>
    <cellStyle name="Migliaia [0] 36 4 2 2 3" xfId="26082" xr:uid="{00000000-0005-0000-0000-000016130000}"/>
    <cellStyle name="Migliaia [0] 36 4 2 3" xfId="18129" xr:uid="{00000000-0005-0000-0000-000017130000}"/>
    <cellStyle name="Migliaia [0] 36 4 2 4" xfId="23431" xr:uid="{00000000-0005-0000-0000-000018130000}"/>
    <cellStyle name="Migliaia [0] 36 4 3" xfId="12932" xr:uid="{00000000-0005-0000-0000-000019130000}"/>
    <cellStyle name="Migliaia [0] 36 4 3 2" xfId="18750" xr:uid="{00000000-0005-0000-0000-00001A130000}"/>
    <cellStyle name="Migliaia [0] 36 4 3 3" xfId="24052" xr:uid="{00000000-0005-0000-0000-00001B130000}"/>
    <cellStyle name="Migliaia [0] 36 4 4" xfId="16099" xr:uid="{00000000-0005-0000-0000-00001C130000}"/>
    <cellStyle name="Migliaia [0] 36 4 5" xfId="21401" xr:uid="{00000000-0005-0000-0000-00001D130000}"/>
    <cellStyle name="Migliaia [0] 36 5" xfId="2107" xr:uid="{00000000-0005-0000-0000-00001E130000}"/>
    <cellStyle name="Migliaia [0] 36 5 2" xfId="12933" xr:uid="{00000000-0005-0000-0000-00001F130000}"/>
    <cellStyle name="Migliaia [0] 36 5 2 2" xfId="18751" xr:uid="{00000000-0005-0000-0000-000020130000}"/>
    <cellStyle name="Migliaia [0] 36 5 2 3" xfId="24053" xr:uid="{00000000-0005-0000-0000-000021130000}"/>
    <cellStyle name="Migliaia [0] 36 5 3" xfId="16100" xr:uid="{00000000-0005-0000-0000-000022130000}"/>
    <cellStyle name="Migliaia [0] 36 5 4" xfId="21402" xr:uid="{00000000-0005-0000-0000-000023130000}"/>
    <cellStyle name="Migliaia [0] 36 6" xfId="12929" xr:uid="{00000000-0005-0000-0000-000024130000}"/>
    <cellStyle name="Migliaia [0] 36 6 2" xfId="18747" xr:uid="{00000000-0005-0000-0000-000025130000}"/>
    <cellStyle name="Migliaia [0] 36 6 3" xfId="24049" xr:uid="{00000000-0005-0000-0000-000026130000}"/>
    <cellStyle name="Migliaia [0] 36 7" xfId="16096" xr:uid="{00000000-0005-0000-0000-000027130000}"/>
    <cellStyle name="Migliaia [0] 36 8" xfId="21398"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5" xr:uid="{00000000-0005-0000-0000-00002E130000}"/>
    <cellStyle name="Migliaia [0] 37 2 3 2 2" xfId="18753" xr:uid="{00000000-0005-0000-0000-00002F130000}"/>
    <cellStyle name="Migliaia [0] 37 2 3 2 3" xfId="24055" xr:uid="{00000000-0005-0000-0000-000030130000}"/>
    <cellStyle name="Migliaia [0] 37 2 3 3" xfId="16102" xr:uid="{00000000-0005-0000-0000-000031130000}"/>
    <cellStyle name="Migliaia [0] 37 2 3 4" xfId="21404"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6" xr:uid="{00000000-0005-0000-0000-000036130000}"/>
    <cellStyle name="Migliaia [0] 37 3 2 2 2" xfId="18754" xr:uid="{00000000-0005-0000-0000-000037130000}"/>
    <cellStyle name="Migliaia [0] 37 3 2 2 3" xfId="24056" xr:uid="{00000000-0005-0000-0000-000038130000}"/>
    <cellStyle name="Migliaia [0] 37 3 2 3" xfId="16103" xr:uid="{00000000-0005-0000-0000-000039130000}"/>
    <cellStyle name="Migliaia [0] 37 3 2 4" xfId="21405" xr:uid="{00000000-0005-0000-0000-00003A130000}"/>
    <cellStyle name="Migliaia [0] 37 4" xfId="2114" xr:uid="{00000000-0005-0000-0000-00003B130000}"/>
    <cellStyle name="Migliaia [0] 37 4 2" xfId="11872" xr:uid="{00000000-0005-0000-0000-00003C130000}"/>
    <cellStyle name="Migliaia [0] 37 4 2 2" xfId="15435" xr:uid="{00000000-0005-0000-0000-00003D130000}"/>
    <cellStyle name="Migliaia [0] 37 4 2 2 2" xfId="20781" xr:uid="{00000000-0005-0000-0000-00003E130000}"/>
    <cellStyle name="Migliaia [0] 37 4 2 2 3" xfId="26083" xr:uid="{00000000-0005-0000-0000-00003F130000}"/>
    <cellStyle name="Migliaia [0] 37 4 2 3" xfId="18130" xr:uid="{00000000-0005-0000-0000-000040130000}"/>
    <cellStyle name="Migliaia [0] 37 4 2 4" xfId="23432" xr:uid="{00000000-0005-0000-0000-000041130000}"/>
    <cellStyle name="Migliaia [0] 37 4 3" xfId="12937" xr:uid="{00000000-0005-0000-0000-000042130000}"/>
    <cellStyle name="Migliaia [0] 37 4 3 2" xfId="18755" xr:uid="{00000000-0005-0000-0000-000043130000}"/>
    <cellStyle name="Migliaia [0] 37 4 3 3" xfId="24057" xr:uid="{00000000-0005-0000-0000-000044130000}"/>
    <cellStyle name="Migliaia [0] 37 4 4" xfId="16104" xr:uid="{00000000-0005-0000-0000-000045130000}"/>
    <cellStyle name="Migliaia [0] 37 4 5" xfId="21406" xr:uid="{00000000-0005-0000-0000-000046130000}"/>
    <cellStyle name="Migliaia [0] 37 5" xfId="2115" xr:uid="{00000000-0005-0000-0000-000047130000}"/>
    <cellStyle name="Migliaia [0] 37 5 2" xfId="12938" xr:uid="{00000000-0005-0000-0000-000048130000}"/>
    <cellStyle name="Migliaia [0] 37 5 2 2" xfId="18756" xr:uid="{00000000-0005-0000-0000-000049130000}"/>
    <cellStyle name="Migliaia [0] 37 5 2 3" xfId="24058" xr:uid="{00000000-0005-0000-0000-00004A130000}"/>
    <cellStyle name="Migliaia [0] 37 5 3" xfId="16105" xr:uid="{00000000-0005-0000-0000-00004B130000}"/>
    <cellStyle name="Migliaia [0] 37 5 4" xfId="21407" xr:uid="{00000000-0005-0000-0000-00004C130000}"/>
    <cellStyle name="Migliaia [0] 37 6" xfId="12934" xr:uid="{00000000-0005-0000-0000-00004D130000}"/>
    <cellStyle name="Migliaia [0] 37 6 2" xfId="18752" xr:uid="{00000000-0005-0000-0000-00004E130000}"/>
    <cellStyle name="Migliaia [0] 37 6 3" xfId="24054" xr:uid="{00000000-0005-0000-0000-00004F130000}"/>
    <cellStyle name="Migliaia [0] 37 7" xfId="16101" xr:uid="{00000000-0005-0000-0000-000050130000}"/>
    <cellStyle name="Migliaia [0] 37 8" xfId="21403"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40" xr:uid="{00000000-0005-0000-0000-000057130000}"/>
    <cellStyle name="Migliaia [0] 38 2 3 2 2" xfId="18758" xr:uid="{00000000-0005-0000-0000-000058130000}"/>
    <cellStyle name="Migliaia [0] 38 2 3 2 3" xfId="24060" xr:uid="{00000000-0005-0000-0000-000059130000}"/>
    <cellStyle name="Migliaia [0] 38 2 3 3" xfId="16107" xr:uid="{00000000-0005-0000-0000-00005A130000}"/>
    <cellStyle name="Migliaia [0] 38 2 3 4" xfId="21409"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1" xr:uid="{00000000-0005-0000-0000-00005F130000}"/>
    <cellStyle name="Migliaia [0] 38 3 2 2 2" xfId="18759" xr:uid="{00000000-0005-0000-0000-000060130000}"/>
    <cellStyle name="Migliaia [0] 38 3 2 2 3" xfId="24061" xr:uid="{00000000-0005-0000-0000-000061130000}"/>
    <cellStyle name="Migliaia [0] 38 3 2 3" xfId="16108" xr:uid="{00000000-0005-0000-0000-000062130000}"/>
    <cellStyle name="Migliaia [0] 38 3 2 4" xfId="21410" xr:uid="{00000000-0005-0000-0000-000063130000}"/>
    <cellStyle name="Migliaia [0] 38 4" xfId="2122" xr:uid="{00000000-0005-0000-0000-000064130000}"/>
    <cellStyle name="Migliaia [0] 38 4 2" xfId="11873" xr:uid="{00000000-0005-0000-0000-000065130000}"/>
    <cellStyle name="Migliaia [0] 38 4 2 2" xfId="15436" xr:uid="{00000000-0005-0000-0000-000066130000}"/>
    <cellStyle name="Migliaia [0] 38 4 2 2 2" xfId="20782" xr:uid="{00000000-0005-0000-0000-000067130000}"/>
    <cellStyle name="Migliaia [0] 38 4 2 2 3" xfId="26084" xr:uid="{00000000-0005-0000-0000-000068130000}"/>
    <cellStyle name="Migliaia [0] 38 4 2 3" xfId="18131" xr:uid="{00000000-0005-0000-0000-000069130000}"/>
    <cellStyle name="Migliaia [0] 38 4 2 4" xfId="23433" xr:uid="{00000000-0005-0000-0000-00006A130000}"/>
    <cellStyle name="Migliaia [0] 38 4 3" xfId="12942" xr:uid="{00000000-0005-0000-0000-00006B130000}"/>
    <cellStyle name="Migliaia [0] 38 4 3 2" xfId="18760" xr:uid="{00000000-0005-0000-0000-00006C130000}"/>
    <cellStyle name="Migliaia [0] 38 4 3 3" xfId="24062" xr:uid="{00000000-0005-0000-0000-00006D130000}"/>
    <cellStyle name="Migliaia [0] 38 4 4" xfId="16109" xr:uid="{00000000-0005-0000-0000-00006E130000}"/>
    <cellStyle name="Migliaia [0] 38 4 5" xfId="21411" xr:uid="{00000000-0005-0000-0000-00006F130000}"/>
    <cellStyle name="Migliaia [0] 38 5" xfId="2123" xr:uid="{00000000-0005-0000-0000-000070130000}"/>
    <cellStyle name="Migliaia [0] 38 5 2" xfId="12943" xr:uid="{00000000-0005-0000-0000-000071130000}"/>
    <cellStyle name="Migliaia [0] 38 5 2 2" xfId="18761" xr:uid="{00000000-0005-0000-0000-000072130000}"/>
    <cellStyle name="Migliaia [0] 38 5 2 3" xfId="24063" xr:uid="{00000000-0005-0000-0000-000073130000}"/>
    <cellStyle name="Migliaia [0] 38 5 3" xfId="16110" xr:uid="{00000000-0005-0000-0000-000074130000}"/>
    <cellStyle name="Migliaia [0] 38 5 4" xfId="21412" xr:uid="{00000000-0005-0000-0000-000075130000}"/>
    <cellStyle name="Migliaia [0] 38 6" xfId="12939" xr:uid="{00000000-0005-0000-0000-000076130000}"/>
    <cellStyle name="Migliaia [0] 38 6 2" xfId="18757" xr:uid="{00000000-0005-0000-0000-000077130000}"/>
    <cellStyle name="Migliaia [0] 38 6 3" xfId="24059" xr:uid="{00000000-0005-0000-0000-000078130000}"/>
    <cellStyle name="Migliaia [0] 38 7" xfId="16106" xr:uid="{00000000-0005-0000-0000-000079130000}"/>
    <cellStyle name="Migliaia [0] 38 8" xfId="21408"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5" xr:uid="{00000000-0005-0000-0000-000080130000}"/>
    <cellStyle name="Migliaia [0] 39 2 3 2 2" xfId="18763" xr:uid="{00000000-0005-0000-0000-000081130000}"/>
    <cellStyle name="Migliaia [0] 39 2 3 2 3" xfId="24065" xr:uid="{00000000-0005-0000-0000-000082130000}"/>
    <cellStyle name="Migliaia [0] 39 2 3 3" xfId="16112" xr:uid="{00000000-0005-0000-0000-000083130000}"/>
    <cellStyle name="Migliaia [0] 39 2 3 4" xfId="21414"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6" xr:uid="{00000000-0005-0000-0000-000088130000}"/>
    <cellStyle name="Migliaia [0] 39 3 2 2 2" xfId="18764" xr:uid="{00000000-0005-0000-0000-000089130000}"/>
    <cellStyle name="Migliaia [0] 39 3 2 2 3" xfId="24066" xr:uid="{00000000-0005-0000-0000-00008A130000}"/>
    <cellStyle name="Migliaia [0] 39 3 2 3" xfId="16113" xr:uid="{00000000-0005-0000-0000-00008B130000}"/>
    <cellStyle name="Migliaia [0] 39 3 2 4" xfId="21415" xr:uid="{00000000-0005-0000-0000-00008C130000}"/>
    <cellStyle name="Migliaia [0] 39 4" xfId="2130" xr:uid="{00000000-0005-0000-0000-00008D130000}"/>
    <cellStyle name="Migliaia [0] 39 4 2" xfId="11874" xr:uid="{00000000-0005-0000-0000-00008E130000}"/>
    <cellStyle name="Migliaia [0] 39 4 2 2" xfId="15437" xr:uid="{00000000-0005-0000-0000-00008F130000}"/>
    <cellStyle name="Migliaia [0] 39 4 2 2 2" xfId="20783" xr:uid="{00000000-0005-0000-0000-000090130000}"/>
    <cellStyle name="Migliaia [0] 39 4 2 2 3" xfId="26085" xr:uid="{00000000-0005-0000-0000-000091130000}"/>
    <cellStyle name="Migliaia [0] 39 4 2 3" xfId="18132" xr:uid="{00000000-0005-0000-0000-000092130000}"/>
    <cellStyle name="Migliaia [0] 39 4 2 4" xfId="23434" xr:uid="{00000000-0005-0000-0000-000093130000}"/>
    <cellStyle name="Migliaia [0] 39 4 3" xfId="12947" xr:uid="{00000000-0005-0000-0000-000094130000}"/>
    <cellStyle name="Migliaia [0] 39 4 3 2" xfId="18765" xr:uid="{00000000-0005-0000-0000-000095130000}"/>
    <cellStyle name="Migliaia [0] 39 4 3 3" xfId="24067" xr:uid="{00000000-0005-0000-0000-000096130000}"/>
    <cellStyle name="Migliaia [0] 39 4 4" xfId="16114" xr:uid="{00000000-0005-0000-0000-000097130000}"/>
    <cellStyle name="Migliaia [0] 39 4 5" xfId="21416" xr:uid="{00000000-0005-0000-0000-000098130000}"/>
    <cellStyle name="Migliaia [0] 39 5" xfId="2131" xr:uid="{00000000-0005-0000-0000-000099130000}"/>
    <cellStyle name="Migliaia [0] 39 5 2" xfId="12948" xr:uid="{00000000-0005-0000-0000-00009A130000}"/>
    <cellStyle name="Migliaia [0] 39 5 2 2" xfId="18766" xr:uid="{00000000-0005-0000-0000-00009B130000}"/>
    <cellStyle name="Migliaia [0] 39 5 2 3" xfId="24068" xr:uid="{00000000-0005-0000-0000-00009C130000}"/>
    <cellStyle name="Migliaia [0] 39 5 3" xfId="16115" xr:uid="{00000000-0005-0000-0000-00009D130000}"/>
    <cellStyle name="Migliaia [0] 39 5 4" xfId="21417" xr:uid="{00000000-0005-0000-0000-00009E130000}"/>
    <cellStyle name="Migliaia [0] 39 6" xfId="12944" xr:uid="{00000000-0005-0000-0000-00009F130000}"/>
    <cellStyle name="Migliaia [0] 39 6 2" xfId="18762" xr:uid="{00000000-0005-0000-0000-0000A0130000}"/>
    <cellStyle name="Migliaia [0] 39 6 3" xfId="24064" xr:uid="{00000000-0005-0000-0000-0000A1130000}"/>
    <cellStyle name="Migliaia [0] 39 7" xfId="16111" xr:uid="{00000000-0005-0000-0000-0000A2130000}"/>
    <cellStyle name="Migliaia [0] 39 8" xfId="21413"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50" xr:uid="{00000000-0005-0000-0000-0000A9130000}"/>
    <cellStyle name="Migliaia [0] 4 2 3 2 2" xfId="18768" xr:uid="{00000000-0005-0000-0000-0000AA130000}"/>
    <cellStyle name="Migliaia [0] 4 2 3 2 3" xfId="24070" xr:uid="{00000000-0005-0000-0000-0000AB130000}"/>
    <cellStyle name="Migliaia [0] 4 2 3 3" xfId="16117" xr:uid="{00000000-0005-0000-0000-0000AC130000}"/>
    <cellStyle name="Migliaia [0] 4 2 3 4" xfId="21419"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1" xr:uid="{00000000-0005-0000-0000-0000B1130000}"/>
    <cellStyle name="Migliaia [0] 4 3 2 2 2" xfId="18769" xr:uid="{00000000-0005-0000-0000-0000B2130000}"/>
    <cellStyle name="Migliaia [0] 4 3 2 2 3" xfId="24071" xr:uid="{00000000-0005-0000-0000-0000B3130000}"/>
    <cellStyle name="Migliaia [0] 4 3 2 3" xfId="16118" xr:uid="{00000000-0005-0000-0000-0000B4130000}"/>
    <cellStyle name="Migliaia [0] 4 3 2 4" xfId="21420" xr:uid="{00000000-0005-0000-0000-0000B5130000}"/>
    <cellStyle name="Migliaia [0] 4 4" xfId="2138" xr:uid="{00000000-0005-0000-0000-0000B6130000}"/>
    <cellStyle name="Migliaia [0] 4 4 2" xfId="11875" xr:uid="{00000000-0005-0000-0000-0000B7130000}"/>
    <cellStyle name="Migliaia [0] 4 4 2 2" xfId="15438" xr:uid="{00000000-0005-0000-0000-0000B8130000}"/>
    <cellStyle name="Migliaia [0] 4 4 2 2 2" xfId="20784" xr:uid="{00000000-0005-0000-0000-0000B9130000}"/>
    <cellStyle name="Migliaia [0] 4 4 2 2 3" xfId="26086" xr:uid="{00000000-0005-0000-0000-0000BA130000}"/>
    <cellStyle name="Migliaia [0] 4 4 2 3" xfId="18133" xr:uid="{00000000-0005-0000-0000-0000BB130000}"/>
    <cellStyle name="Migliaia [0] 4 4 2 4" xfId="23435" xr:uid="{00000000-0005-0000-0000-0000BC130000}"/>
    <cellStyle name="Migliaia [0] 4 4 3" xfId="12952" xr:uid="{00000000-0005-0000-0000-0000BD130000}"/>
    <cellStyle name="Migliaia [0] 4 4 3 2" xfId="18770" xr:uid="{00000000-0005-0000-0000-0000BE130000}"/>
    <cellStyle name="Migliaia [0] 4 4 3 3" xfId="24072" xr:uid="{00000000-0005-0000-0000-0000BF130000}"/>
    <cellStyle name="Migliaia [0] 4 4 4" xfId="16119" xr:uid="{00000000-0005-0000-0000-0000C0130000}"/>
    <cellStyle name="Migliaia [0] 4 4 5" xfId="21421" xr:uid="{00000000-0005-0000-0000-0000C1130000}"/>
    <cellStyle name="Migliaia [0] 4 5" xfId="2139" xr:uid="{00000000-0005-0000-0000-0000C2130000}"/>
    <cellStyle name="Migliaia [0] 4 5 2" xfId="12953" xr:uid="{00000000-0005-0000-0000-0000C3130000}"/>
    <cellStyle name="Migliaia [0] 4 5 2 2" xfId="18771" xr:uid="{00000000-0005-0000-0000-0000C4130000}"/>
    <cellStyle name="Migliaia [0] 4 5 2 3" xfId="24073" xr:uid="{00000000-0005-0000-0000-0000C5130000}"/>
    <cellStyle name="Migliaia [0] 4 5 3" xfId="16120" xr:uid="{00000000-0005-0000-0000-0000C6130000}"/>
    <cellStyle name="Migliaia [0] 4 5 4" xfId="21422" xr:uid="{00000000-0005-0000-0000-0000C7130000}"/>
    <cellStyle name="Migliaia [0] 4 6" xfId="12949" xr:uid="{00000000-0005-0000-0000-0000C8130000}"/>
    <cellStyle name="Migliaia [0] 4 6 2" xfId="18767" xr:uid="{00000000-0005-0000-0000-0000C9130000}"/>
    <cellStyle name="Migliaia [0] 4 6 3" xfId="24069" xr:uid="{00000000-0005-0000-0000-0000CA130000}"/>
    <cellStyle name="Migliaia [0] 4 7" xfId="16116" xr:uid="{00000000-0005-0000-0000-0000CB130000}"/>
    <cellStyle name="Migliaia [0] 4 8" xfId="21418"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5" xr:uid="{00000000-0005-0000-0000-0000D2130000}"/>
    <cellStyle name="Migliaia [0] 40 2 3 2 2" xfId="18773" xr:uid="{00000000-0005-0000-0000-0000D3130000}"/>
    <cellStyle name="Migliaia [0] 40 2 3 2 3" xfId="24075" xr:uid="{00000000-0005-0000-0000-0000D4130000}"/>
    <cellStyle name="Migliaia [0] 40 2 3 3" xfId="16122" xr:uid="{00000000-0005-0000-0000-0000D5130000}"/>
    <cellStyle name="Migliaia [0] 40 2 3 4" xfId="21424"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6" xr:uid="{00000000-0005-0000-0000-0000DA130000}"/>
    <cellStyle name="Migliaia [0] 40 3 2 2 2" xfId="18774" xr:uid="{00000000-0005-0000-0000-0000DB130000}"/>
    <cellStyle name="Migliaia [0] 40 3 2 2 3" xfId="24076" xr:uid="{00000000-0005-0000-0000-0000DC130000}"/>
    <cellStyle name="Migliaia [0] 40 3 2 3" xfId="16123" xr:uid="{00000000-0005-0000-0000-0000DD130000}"/>
    <cellStyle name="Migliaia [0] 40 3 2 4" xfId="21425" xr:uid="{00000000-0005-0000-0000-0000DE130000}"/>
    <cellStyle name="Migliaia [0] 40 4" xfId="2146" xr:uid="{00000000-0005-0000-0000-0000DF130000}"/>
    <cellStyle name="Migliaia [0] 40 4 2" xfId="11876" xr:uid="{00000000-0005-0000-0000-0000E0130000}"/>
    <cellStyle name="Migliaia [0] 40 4 2 2" xfId="15439" xr:uid="{00000000-0005-0000-0000-0000E1130000}"/>
    <cellStyle name="Migliaia [0] 40 4 2 2 2" xfId="20785" xr:uid="{00000000-0005-0000-0000-0000E2130000}"/>
    <cellStyle name="Migliaia [0] 40 4 2 2 3" xfId="26087" xr:uid="{00000000-0005-0000-0000-0000E3130000}"/>
    <cellStyle name="Migliaia [0] 40 4 2 3" xfId="18134" xr:uid="{00000000-0005-0000-0000-0000E4130000}"/>
    <cellStyle name="Migliaia [0] 40 4 2 4" xfId="23436" xr:uid="{00000000-0005-0000-0000-0000E5130000}"/>
    <cellStyle name="Migliaia [0] 40 4 3" xfId="12957" xr:uid="{00000000-0005-0000-0000-0000E6130000}"/>
    <cellStyle name="Migliaia [0] 40 4 3 2" xfId="18775" xr:uid="{00000000-0005-0000-0000-0000E7130000}"/>
    <cellStyle name="Migliaia [0] 40 4 3 3" xfId="24077" xr:uid="{00000000-0005-0000-0000-0000E8130000}"/>
    <cellStyle name="Migliaia [0] 40 4 4" xfId="16124" xr:uid="{00000000-0005-0000-0000-0000E9130000}"/>
    <cellStyle name="Migliaia [0] 40 4 5" xfId="21426" xr:uid="{00000000-0005-0000-0000-0000EA130000}"/>
    <cellStyle name="Migliaia [0] 40 5" xfId="2147" xr:uid="{00000000-0005-0000-0000-0000EB130000}"/>
    <cellStyle name="Migliaia [0] 40 5 2" xfId="12958" xr:uid="{00000000-0005-0000-0000-0000EC130000}"/>
    <cellStyle name="Migliaia [0] 40 5 2 2" xfId="18776" xr:uid="{00000000-0005-0000-0000-0000ED130000}"/>
    <cellStyle name="Migliaia [0] 40 5 2 3" xfId="24078" xr:uid="{00000000-0005-0000-0000-0000EE130000}"/>
    <cellStyle name="Migliaia [0] 40 5 3" xfId="16125" xr:uid="{00000000-0005-0000-0000-0000EF130000}"/>
    <cellStyle name="Migliaia [0] 40 5 4" xfId="21427" xr:uid="{00000000-0005-0000-0000-0000F0130000}"/>
    <cellStyle name="Migliaia [0] 40 6" xfId="12954" xr:uid="{00000000-0005-0000-0000-0000F1130000}"/>
    <cellStyle name="Migliaia [0] 40 6 2" xfId="18772" xr:uid="{00000000-0005-0000-0000-0000F2130000}"/>
    <cellStyle name="Migliaia [0] 40 6 3" xfId="24074" xr:uid="{00000000-0005-0000-0000-0000F3130000}"/>
    <cellStyle name="Migliaia [0] 40 7" xfId="16121" xr:uid="{00000000-0005-0000-0000-0000F4130000}"/>
    <cellStyle name="Migliaia [0] 40 8" xfId="21423"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60" xr:uid="{00000000-0005-0000-0000-0000FB130000}"/>
    <cellStyle name="Migliaia [0] 41 2 3 2 2" xfId="18778" xr:uid="{00000000-0005-0000-0000-0000FC130000}"/>
    <cellStyle name="Migliaia [0] 41 2 3 2 3" xfId="24080" xr:uid="{00000000-0005-0000-0000-0000FD130000}"/>
    <cellStyle name="Migliaia [0] 41 2 3 3" xfId="16127" xr:uid="{00000000-0005-0000-0000-0000FE130000}"/>
    <cellStyle name="Migliaia [0] 41 2 3 4" xfId="21429"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1" xr:uid="{00000000-0005-0000-0000-000003140000}"/>
    <cellStyle name="Migliaia [0] 41 3 2 2 2" xfId="18779" xr:uid="{00000000-0005-0000-0000-000004140000}"/>
    <cellStyle name="Migliaia [0] 41 3 2 2 3" xfId="24081" xr:uid="{00000000-0005-0000-0000-000005140000}"/>
    <cellStyle name="Migliaia [0] 41 3 2 3" xfId="16128" xr:uid="{00000000-0005-0000-0000-000006140000}"/>
    <cellStyle name="Migliaia [0] 41 3 2 4" xfId="21430" xr:uid="{00000000-0005-0000-0000-000007140000}"/>
    <cellStyle name="Migliaia [0] 41 4" xfId="2154" xr:uid="{00000000-0005-0000-0000-000008140000}"/>
    <cellStyle name="Migliaia [0] 41 4 2" xfId="11877" xr:uid="{00000000-0005-0000-0000-000009140000}"/>
    <cellStyle name="Migliaia [0] 41 4 2 2" xfId="15440" xr:uid="{00000000-0005-0000-0000-00000A140000}"/>
    <cellStyle name="Migliaia [0] 41 4 2 2 2" xfId="20786" xr:uid="{00000000-0005-0000-0000-00000B140000}"/>
    <cellStyle name="Migliaia [0] 41 4 2 2 3" xfId="26088" xr:uid="{00000000-0005-0000-0000-00000C140000}"/>
    <cellStyle name="Migliaia [0] 41 4 2 3" xfId="18135" xr:uid="{00000000-0005-0000-0000-00000D140000}"/>
    <cellStyle name="Migliaia [0] 41 4 2 4" xfId="23437" xr:uid="{00000000-0005-0000-0000-00000E140000}"/>
    <cellStyle name="Migliaia [0] 41 4 3" xfId="12962" xr:uid="{00000000-0005-0000-0000-00000F140000}"/>
    <cellStyle name="Migliaia [0] 41 4 3 2" xfId="18780" xr:uid="{00000000-0005-0000-0000-000010140000}"/>
    <cellStyle name="Migliaia [0] 41 4 3 3" xfId="24082" xr:uid="{00000000-0005-0000-0000-000011140000}"/>
    <cellStyle name="Migliaia [0] 41 4 4" xfId="16129" xr:uid="{00000000-0005-0000-0000-000012140000}"/>
    <cellStyle name="Migliaia [0] 41 4 5" xfId="21431" xr:uid="{00000000-0005-0000-0000-000013140000}"/>
    <cellStyle name="Migliaia [0] 41 5" xfId="2155" xr:uid="{00000000-0005-0000-0000-000014140000}"/>
    <cellStyle name="Migliaia [0] 41 5 2" xfId="12963" xr:uid="{00000000-0005-0000-0000-000015140000}"/>
    <cellStyle name="Migliaia [0] 41 5 2 2" xfId="18781" xr:uid="{00000000-0005-0000-0000-000016140000}"/>
    <cellStyle name="Migliaia [0] 41 5 2 3" xfId="24083" xr:uid="{00000000-0005-0000-0000-000017140000}"/>
    <cellStyle name="Migliaia [0] 41 5 3" xfId="16130" xr:uid="{00000000-0005-0000-0000-000018140000}"/>
    <cellStyle name="Migliaia [0] 41 5 4" xfId="21432" xr:uid="{00000000-0005-0000-0000-000019140000}"/>
    <cellStyle name="Migliaia [0] 41 6" xfId="12959" xr:uid="{00000000-0005-0000-0000-00001A140000}"/>
    <cellStyle name="Migliaia [0] 41 6 2" xfId="18777" xr:uid="{00000000-0005-0000-0000-00001B140000}"/>
    <cellStyle name="Migliaia [0] 41 6 3" xfId="24079" xr:uid="{00000000-0005-0000-0000-00001C140000}"/>
    <cellStyle name="Migliaia [0] 41 7" xfId="16126" xr:uid="{00000000-0005-0000-0000-00001D140000}"/>
    <cellStyle name="Migliaia [0] 41 8" xfId="21428"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5" xr:uid="{00000000-0005-0000-0000-000024140000}"/>
    <cellStyle name="Migliaia [0] 42 2 3 2 2" xfId="18783" xr:uid="{00000000-0005-0000-0000-000025140000}"/>
    <cellStyle name="Migliaia [0] 42 2 3 2 3" xfId="24085" xr:uid="{00000000-0005-0000-0000-000026140000}"/>
    <cellStyle name="Migliaia [0] 42 2 3 3" xfId="16132" xr:uid="{00000000-0005-0000-0000-000027140000}"/>
    <cellStyle name="Migliaia [0] 42 2 3 4" xfId="21434"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6" xr:uid="{00000000-0005-0000-0000-00002C140000}"/>
    <cellStyle name="Migliaia [0] 42 3 2 2 2" xfId="18784" xr:uid="{00000000-0005-0000-0000-00002D140000}"/>
    <cellStyle name="Migliaia [0] 42 3 2 2 3" xfId="24086" xr:uid="{00000000-0005-0000-0000-00002E140000}"/>
    <cellStyle name="Migliaia [0] 42 3 2 3" xfId="16133" xr:uid="{00000000-0005-0000-0000-00002F140000}"/>
    <cellStyle name="Migliaia [0] 42 3 2 4" xfId="21435" xr:uid="{00000000-0005-0000-0000-000030140000}"/>
    <cellStyle name="Migliaia [0] 42 4" xfId="2162" xr:uid="{00000000-0005-0000-0000-000031140000}"/>
    <cellStyle name="Migliaia [0] 42 4 2" xfId="11878" xr:uid="{00000000-0005-0000-0000-000032140000}"/>
    <cellStyle name="Migliaia [0] 42 4 2 2" xfId="15441" xr:uid="{00000000-0005-0000-0000-000033140000}"/>
    <cellStyle name="Migliaia [0] 42 4 2 2 2" xfId="20787" xr:uid="{00000000-0005-0000-0000-000034140000}"/>
    <cellStyle name="Migliaia [0] 42 4 2 2 3" xfId="26089" xr:uid="{00000000-0005-0000-0000-000035140000}"/>
    <cellStyle name="Migliaia [0] 42 4 2 3" xfId="18136" xr:uid="{00000000-0005-0000-0000-000036140000}"/>
    <cellStyle name="Migliaia [0] 42 4 2 4" xfId="23438" xr:uid="{00000000-0005-0000-0000-000037140000}"/>
    <cellStyle name="Migliaia [0] 42 4 3" xfId="12967" xr:uid="{00000000-0005-0000-0000-000038140000}"/>
    <cellStyle name="Migliaia [0] 42 4 3 2" xfId="18785" xr:uid="{00000000-0005-0000-0000-000039140000}"/>
    <cellStyle name="Migliaia [0] 42 4 3 3" xfId="24087" xr:uid="{00000000-0005-0000-0000-00003A140000}"/>
    <cellStyle name="Migliaia [0] 42 4 4" xfId="16134" xr:uid="{00000000-0005-0000-0000-00003B140000}"/>
    <cellStyle name="Migliaia [0] 42 4 5" xfId="21436" xr:uid="{00000000-0005-0000-0000-00003C140000}"/>
    <cellStyle name="Migliaia [0] 42 5" xfId="2163" xr:uid="{00000000-0005-0000-0000-00003D140000}"/>
    <cellStyle name="Migliaia [0] 42 5 2" xfId="12968" xr:uid="{00000000-0005-0000-0000-00003E140000}"/>
    <cellStyle name="Migliaia [0] 42 5 2 2" xfId="18786" xr:uid="{00000000-0005-0000-0000-00003F140000}"/>
    <cellStyle name="Migliaia [0] 42 5 2 3" xfId="24088" xr:uid="{00000000-0005-0000-0000-000040140000}"/>
    <cellStyle name="Migliaia [0] 42 5 3" xfId="16135" xr:uid="{00000000-0005-0000-0000-000041140000}"/>
    <cellStyle name="Migliaia [0] 42 5 4" xfId="21437" xr:uid="{00000000-0005-0000-0000-000042140000}"/>
    <cellStyle name="Migliaia [0] 42 6" xfId="12964" xr:uid="{00000000-0005-0000-0000-000043140000}"/>
    <cellStyle name="Migliaia [0] 42 6 2" xfId="18782" xr:uid="{00000000-0005-0000-0000-000044140000}"/>
    <cellStyle name="Migliaia [0] 42 6 3" xfId="24084" xr:uid="{00000000-0005-0000-0000-000045140000}"/>
    <cellStyle name="Migliaia [0] 42 7" xfId="16131" xr:uid="{00000000-0005-0000-0000-000046140000}"/>
    <cellStyle name="Migliaia [0] 42 8" xfId="21433"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70" xr:uid="{00000000-0005-0000-0000-00004D140000}"/>
    <cellStyle name="Migliaia [0] 43 2 3 2 2" xfId="18788" xr:uid="{00000000-0005-0000-0000-00004E140000}"/>
    <cellStyle name="Migliaia [0] 43 2 3 2 3" xfId="24090" xr:uid="{00000000-0005-0000-0000-00004F140000}"/>
    <cellStyle name="Migliaia [0] 43 2 3 3" xfId="16137" xr:uid="{00000000-0005-0000-0000-000050140000}"/>
    <cellStyle name="Migliaia [0] 43 2 3 4" xfId="21439"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1" xr:uid="{00000000-0005-0000-0000-000055140000}"/>
    <cellStyle name="Migliaia [0] 43 3 2 2 2" xfId="18789" xr:uid="{00000000-0005-0000-0000-000056140000}"/>
    <cellStyle name="Migliaia [0] 43 3 2 2 3" xfId="24091" xr:uid="{00000000-0005-0000-0000-000057140000}"/>
    <cellStyle name="Migliaia [0] 43 3 2 3" xfId="16138" xr:uid="{00000000-0005-0000-0000-000058140000}"/>
    <cellStyle name="Migliaia [0] 43 3 2 4" xfId="21440" xr:uid="{00000000-0005-0000-0000-000059140000}"/>
    <cellStyle name="Migliaia [0] 43 4" xfId="2170" xr:uid="{00000000-0005-0000-0000-00005A140000}"/>
    <cellStyle name="Migliaia [0] 43 4 2" xfId="11879" xr:uid="{00000000-0005-0000-0000-00005B140000}"/>
    <cellStyle name="Migliaia [0] 43 4 2 2" xfId="15442" xr:uid="{00000000-0005-0000-0000-00005C140000}"/>
    <cellStyle name="Migliaia [0] 43 4 2 2 2" xfId="20788" xr:uid="{00000000-0005-0000-0000-00005D140000}"/>
    <cellStyle name="Migliaia [0] 43 4 2 2 3" xfId="26090" xr:uid="{00000000-0005-0000-0000-00005E140000}"/>
    <cellStyle name="Migliaia [0] 43 4 2 3" xfId="18137" xr:uid="{00000000-0005-0000-0000-00005F140000}"/>
    <cellStyle name="Migliaia [0] 43 4 2 4" xfId="23439" xr:uid="{00000000-0005-0000-0000-000060140000}"/>
    <cellStyle name="Migliaia [0] 43 4 3" xfId="12972" xr:uid="{00000000-0005-0000-0000-000061140000}"/>
    <cellStyle name="Migliaia [0] 43 4 3 2" xfId="18790" xr:uid="{00000000-0005-0000-0000-000062140000}"/>
    <cellStyle name="Migliaia [0] 43 4 3 3" xfId="24092" xr:uid="{00000000-0005-0000-0000-000063140000}"/>
    <cellStyle name="Migliaia [0] 43 4 4" xfId="16139" xr:uid="{00000000-0005-0000-0000-000064140000}"/>
    <cellStyle name="Migliaia [0] 43 4 5" xfId="21441" xr:uid="{00000000-0005-0000-0000-000065140000}"/>
    <cellStyle name="Migliaia [0] 43 5" xfId="2171" xr:uid="{00000000-0005-0000-0000-000066140000}"/>
    <cellStyle name="Migliaia [0] 43 5 2" xfId="12973" xr:uid="{00000000-0005-0000-0000-000067140000}"/>
    <cellStyle name="Migliaia [0] 43 5 2 2" xfId="18791" xr:uid="{00000000-0005-0000-0000-000068140000}"/>
    <cellStyle name="Migliaia [0] 43 5 2 3" xfId="24093" xr:uid="{00000000-0005-0000-0000-000069140000}"/>
    <cellStyle name="Migliaia [0] 43 5 3" xfId="16140" xr:uid="{00000000-0005-0000-0000-00006A140000}"/>
    <cellStyle name="Migliaia [0] 43 5 4" xfId="21442" xr:uid="{00000000-0005-0000-0000-00006B140000}"/>
    <cellStyle name="Migliaia [0] 43 6" xfId="12969" xr:uid="{00000000-0005-0000-0000-00006C140000}"/>
    <cellStyle name="Migliaia [0] 43 6 2" xfId="18787" xr:uid="{00000000-0005-0000-0000-00006D140000}"/>
    <cellStyle name="Migliaia [0] 43 6 3" xfId="24089" xr:uid="{00000000-0005-0000-0000-00006E140000}"/>
    <cellStyle name="Migliaia [0] 43 7" xfId="16136" xr:uid="{00000000-0005-0000-0000-00006F140000}"/>
    <cellStyle name="Migliaia [0] 43 8" xfId="21438"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5" xr:uid="{00000000-0005-0000-0000-000076140000}"/>
    <cellStyle name="Migliaia [0] 44 2 3 2 2" xfId="18793" xr:uid="{00000000-0005-0000-0000-000077140000}"/>
    <cellStyle name="Migliaia [0] 44 2 3 2 3" xfId="24095" xr:uid="{00000000-0005-0000-0000-000078140000}"/>
    <cellStyle name="Migliaia [0] 44 2 3 3" xfId="16142" xr:uid="{00000000-0005-0000-0000-000079140000}"/>
    <cellStyle name="Migliaia [0] 44 2 3 4" xfId="21444"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6" xr:uid="{00000000-0005-0000-0000-00007E140000}"/>
    <cellStyle name="Migliaia [0] 44 3 2 2 2" xfId="18794" xr:uid="{00000000-0005-0000-0000-00007F140000}"/>
    <cellStyle name="Migliaia [0] 44 3 2 2 3" xfId="24096" xr:uid="{00000000-0005-0000-0000-000080140000}"/>
    <cellStyle name="Migliaia [0] 44 3 2 3" xfId="16143" xr:uid="{00000000-0005-0000-0000-000081140000}"/>
    <cellStyle name="Migliaia [0] 44 3 2 4" xfId="21445" xr:uid="{00000000-0005-0000-0000-000082140000}"/>
    <cellStyle name="Migliaia [0] 44 4" xfId="2178" xr:uid="{00000000-0005-0000-0000-000083140000}"/>
    <cellStyle name="Migliaia [0] 44 4 2" xfId="11880" xr:uid="{00000000-0005-0000-0000-000084140000}"/>
    <cellStyle name="Migliaia [0] 44 4 2 2" xfId="15443" xr:uid="{00000000-0005-0000-0000-000085140000}"/>
    <cellStyle name="Migliaia [0] 44 4 2 2 2" xfId="20789" xr:uid="{00000000-0005-0000-0000-000086140000}"/>
    <cellStyle name="Migliaia [0] 44 4 2 2 3" xfId="26091" xr:uid="{00000000-0005-0000-0000-000087140000}"/>
    <cellStyle name="Migliaia [0] 44 4 2 3" xfId="18138" xr:uid="{00000000-0005-0000-0000-000088140000}"/>
    <cellStyle name="Migliaia [0] 44 4 2 4" xfId="23440" xr:uid="{00000000-0005-0000-0000-000089140000}"/>
    <cellStyle name="Migliaia [0] 44 4 3" xfId="12977" xr:uid="{00000000-0005-0000-0000-00008A140000}"/>
    <cellStyle name="Migliaia [0] 44 4 3 2" xfId="18795" xr:uid="{00000000-0005-0000-0000-00008B140000}"/>
    <cellStyle name="Migliaia [0] 44 4 3 3" xfId="24097" xr:uid="{00000000-0005-0000-0000-00008C140000}"/>
    <cellStyle name="Migliaia [0] 44 4 4" xfId="16144" xr:uid="{00000000-0005-0000-0000-00008D140000}"/>
    <cellStyle name="Migliaia [0] 44 4 5" xfId="21446" xr:uid="{00000000-0005-0000-0000-00008E140000}"/>
    <cellStyle name="Migliaia [0] 44 5" xfId="2179" xr:uid="{00000000-0005-0000-0000-00008F140000}"/>
    <cellStyle name="Migliaia [0] 44 5 2" xfId="12978" xr:uid="{00000000-0005-0000-0000-000090140000}"/>
    <cellStyle name="Migliaia [0] 44 5 2 2" xfId="18796" xr:uid="{00000000-0005-0000-0000-000091140000}"/>
    <cellStyle name="Migliaia [0] 44 5 2 3" xfId="24098" xr:uid="{00000000-0005-0000-0000-000092140000}"/>
    <cellStyle name="Migliaia [0] 44 5 3" xfId="16145" xr:uid="{00000000-0005-0000-0000-000093140000}"/>
    <cellStyle name="Migliaia [0] 44 5 4" xfId="21447" xr:uid="{00000000-0005-0000-0000-000094140000}"/>
    <cellStyle name="Migliaia [0] 44 6" xfId="12974" xr:uid="{00000000-0005-0000-0000-000095140000}"/>
    <cellStyle name="Migliaia [0] 44 6 2" xfId="18792" xr:uid="{00000000-0005-0000-0000-000096140000}"/>
    <cellStyle name="Migliaia [0] 44 6 3" xfId="24094" xr:uid="{00000000-0005-0000-0000-000097140000}"/>
    <cellStyle name="Migliaia [0] 44 7" xfId="16141" xr:uid="{00000000-0005-0000-0000-000098140000}"/>
    <cellStyle name="Migliaia [0] 44 8" xfId="21443"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80" xr:uid="{00000000-0005-0000-0000-00009F140000}"/>
    <cellStyle name="Migliaia [0] 45 2 3 2 2" xfId="18798" xr:uid="{00000000-0005-0000-0000-0000A0140000}"/>
    <cellStyle name="Migliaia [0] 45 2 3 2 3" xfId="24100" xr:uid="{00000000-0005-0000-0000-0000A1140000}"/>
    <cellStyle name="Migliaia [0] 45 2 3 3" xfId="16147" xr:uid="{00000000-0005-0000-0000-0000A2140000}"/>
    <cellStyle name="Migliaia [0] 45 2 3 4" xfId="21449"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1" xr:uid="{00000000-0005-0000-0000-0000A7140000}"/>
    <cellStyle name="Migliaia [0] 45 3 2 2 2" xfId="18799" xr:uid="{00000000-0005-0000-0000-0000A8140000}"/>
    <cellStyle name="Migliaia [0] 45 3 2 2 3" xfId="24101" xr:uid="{00000000-0005-0000-0000-0000A9140000}"/>
    <cellStyle name="Migliaia [0] 45 3 2 3" xfId="16148" xr:uid="{00000000-0005-0000-0000-0000AA140000}"/>
    <cellStyle name="Migliaia [0] 45 3 2 4" xfId="21450" xr:uid="{00000000-0005-0000-0000-0000AB140000}"/>
    <cellStyle name="Migliaia [0] 45 4" xfId="2186" xr:uid="{00000000-0005-0000-0000-0000AC140000}"/>
    <cellStyle name="Migliaia [0] 45 4 2" xfId="11881" xr:uid="{00000000-0005-0000-0000-0000AD140000}"/>
    <cellStyle name="Migliaia [0] 45 4 2 2" xfId="15444" xr:uid="{00000000-0005-0000-0000-0000AE140000}"/>
    <cellStyle name="Migliaia [0] 45 4 2 2 2" xfId="20790" xr:uid="{00000000-0005-0000-0000-0000AF140000}"/>
    <cellStyle name="Migliaia [0] 45 4 2 2 3" xfId="26092" xr:uid="{00000000-0005-0000-0000-0000B0140000}"/>
    <cellStyle name="Migliaia [0] 45 4 2 3" xfId="18139" xr:uid="{00000000-0005-0000-0000-0000B1140000}"/>
    <cellStyle name="Migliaia [0] 45 4 2 4" xfId="23441" xr:uid="{00000000-0005-0000-0000-0000B2140000}"/>
    <cellStyle name="Migliaia [0] 45 4 3" xfId="12982" xr:uid="{00000000-0005-0000-0000-0000B3140000}"/>
    <cellStyle name="Migliaia [0] 45 4 3 2" xfId="18800" xr:uid="{00000000-0005-0000-0000-0000B4140000}"/>
    <cellStyle name="Migliaia [0] 45 4 3 3" xfId="24102" xr:uid="{00000000-0005-0000-0000-0000B5140000}"/>
    <cellStyle name="Migliaia [0] 45 4 4" xfId="16149" xr:uid="{00000000-0005-0000-0000-0000B6140000}"/>
    <cellStyle name="Migliaia [0] 45 4 5" xfId="21451" xr:uid="{00000000-0005-0000-0000-0000B7140000}"/>
    <cellStyle name="Migliaia [0] 45 5" xfId="2187" xr:uid="{00000000-0005-0000-0000-0000B8140000}"/>
    <cellStyle name="Migliaia [0] 45 5 2" xfId="12983" xr:uid="{00000000-0005-0000-0000-0000B9140000}"/>
    <cellStyle name="Migliaia [0] 45 5 2 2" xfId="18801" xr:uid="{00000000-0005-0000-0000-0000BA140000}"/>
    <cellStyle name="Migliaia [0] 45 5 2 3" xfId="24103" xr:uid="{00000000-0005-0000-0000-0000BB140000}"/>
    <cellStyle name="Migliaia [0] 45 5 3" xfId="16150" xr:uid="{00000000-0005-0000-0000-0000BC140000}"/>
    <cellStyle name="Migliaia [0] 45 5 4" xfId="21452" xr:uid="{00000000-0005-0000-0000-0000BD140000}"/>
    <cellStyle name="Migliaia [0] 45 6" xfId="12979" xr:uid="{00000000-0005-0000-0000-0000BE140000}"/>
    <cellStyle name="Migliaia [0] 45 6 2" xfId="18797" xr:uid="{00000000-0005-0000-0000-0000BF140000}"/>
    <cellStyle name="Migliaia [0] 45 6 3" xfId="24099" xr:uid="{00000000-0005-0000-0000-0000C0140000}"/>
    <cellStyle name="Migliaia [0] 45 7" xfId="16146" xr:uid="{00000000-0005-0000-0000-0000C1140000}"/>
    <cellStyle name="Migliaia [0] 45 8" xfId="21448"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5" xr:uid="{00000000-0005-0000-0000-0000C8140000}"/>
    <cellStyle name="Migliaia [0] 46 2 3 2 2" xfId="18803" xr:uid="{00000000-0005-0000-0000-0000C9140000}"/>
    <cellStyle name="Migliaia [0] 46 2 3 2 3" xfId="24105" xr:uid="{00000000-0005-0000-0000-0000CA140000}"/>
    <cellStyle name="Migliaia [0] 46 2 3 3" xfId="16152" xr:uid="{00000000-0005-0000-0000-0000CB140000}"/>
    <cellStyle name="Migliaia [0] 46 2 3 4" xfId="21454"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6" xr:uid="{00000000-0005-0000-0000-0000D0140000}"/>
    <cellStyle name="Migliaia [0] 46 3 2 2 2" xfId="18804" xr:uid="{00000000-0005-0000-0000-0000D1140000}"/>
    <cellStyle name="Migliaia [0] 46 3 2 2 3" xfId="24106" xr:uid="{00000000-0005-0000-0000-0000D2140000}"/>
    <cellStyle name="Migliaia [0] 46 3 2 3" xfId="16153" xr:uid="{00000000-0005-0000-0000-0000D3140000}"/>
    <cellStyle name="Migliaia [0] 46 3 2 4" xfId="21455" xr:uid="{00000000-0005-0000-0000-0000D4140000}"/>
    <cellStyle name="Migliaia [0] 46 4" xfId="2194" xr:uid="{00000000-0005-0000-0000-0000D5140000}"/>
    <cellStyle name="Migliaia [0] 46 4 2" xfId="11882" xr:uid="{00000000-0005-0000-0000-0000D6140000}"/>
    <cellStyle name="Migliaia [0] 46 4 2 2" xfId="15445" xr:uid="{00000000-0005-0000-0000-0000D7140000}"/>
    <cellStyle name="Migliaia [0] 46 4 2 2 2" xfId="20791" xr:uid="{00000000-0005-0000-0000-0000D8140000}"/>
    <cellStyle name="Migliaia [0] 46 4 2 2 3" xfId="26093" xr:uid="{00000000-0005-0000-0000-0000D9140000}"/>
    <cellStyle name="Migliaia [0] 46 4 2 3" xfId="18140" xr:uid="{00000000-0005-0000-0000-0000DA140000}"/>
    <cellStyle name="Migliaia [0] 46 4 2 4" xfId="23442" xr:uid="{00000000-0005-0000-0000-0000DB140000}"/>
    <cellStyle name="Migliaia [0] 46 4 3" xfId="12987" xr:uid="{00000000-0005-0000-0000-0000DC140000}"/>
    <cellStyle name="Migliaia [0] 46 4 3 2" xfId="18805" xr:uid="{00000000-0005-0000-0000-0000DD140000}"/>
    <cellStyle name="Migliaia [0] 46 4 3 3" xfId="24107" xr:uid="{00000000-0005-0000-0000-0000DE140000}"/>
    <cellStyle name="Migliaia [0] 46 4 4" xfId="16154" xr:uid="{00000000-0005-0000-0000-0000DF140000}"/>
    <cellStyle name="Migliaia [0] 46 4 5" xfId="21456" xr:uid="{00000000-0005-0000-0000-0000E0140000}"/>
    <cellStyle name="Migliaia [0] 46 5" xfId="2195" xr:uid="{00000000-0005-0000-0000-0000E1140000}"/>
    <cellStyle name="Migliaia [0] 46 5 2" xfId="12988" xr:uid="{00000000-0005-0000-0000-0000E2140000}"/>
    <cellStyle name="Migliaia [0] 46 5 2 2" xfId="18806" xr:uid="{00000000-0005-0000-0000-0000E3140000}"/>
    <cellStyle name="Migliaia [0] 46 5 2 3" xfId="24108" xr:uid="{00000000-0005-0000-0000-0000E4140000}"/>
    <cellStyle name="Migliaia [0] 46 5 3" xfId="16155" xr:uid="{00000000-0005-0000-0000-0000E5140000}"/>
    <cellStyle name="Migliaia [0] 46 5 4" xfId="21457" xr:uid="{00000000-0005-0000-0000-0000E6140000}"/>
    <cellStyle name="Migliaia [0] 46 6" xfId="12984" xr:uid="{00000000-0005-0000-0000-0000E7140000}"/>
    <cellStyle name="Migliaia [0] 46 6 2" xfId="18802" xr:uid="{00000000-0005-0000-0000-0000E8140000}"/>
    <cellStyle name="Migliaia [0] 46 6 3" xfId="24104" xr:uid="{00000000-0005-0000-0000-0000E9140000}"/>
    <cellStyle name="Migliaia [0] 46 7" xfId="16151" xr:uid="{00000000-0005-0000-0000-0000EA140000}"/>
    <cellStyle name="Migliaia [0] 46 8" xfId="21453"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90" xr:uid="{00000000-0005-0000-0000-0000F1140000}"/>
    <cellStyle name="Migliaia [0] 47 2 3 2 2" xfId="18808" xr:uid="{00000000-0005-0000-0000-0000F2140000}"/>
    <cellStyle name="Migliaia [0] 47 2 3 2 3" xfId="24110" xr:uid="{00000000-0005-0000-0000-0000F3140000}"/>
    <cellStyle name="Migliaia [0] 47 2 3 3" xfId="16157" xr:uid="{00000000-0005-0000-0000-0000F4140000}"/>
    <cellStyle name="Migliaia [0] 47 2 3 4" xfId="21459"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1" xr:uid="{00000000-0005-0000-0000-0000F9140000}"/>
    <cellStyle name="Migliaia [0] 47 3 2 2 2" xfId="18809" xr:uid="{00000000-0005-0000-0000-0000FA140000}"/>
    <cellStyle name="Migliaia [0] 47 3 2 2 3" xfId="24111" xr:uid="{00000000-0005-0000-0000-0000FB140000}"/>
    <cellStyle name="Migliaia [0] 47 3 2 3" xfId="16158" xr:uid="{00000000-0005-0000-0000-0000FC140000}"/>
    <cellStyle name="Migliaia [0] 47 3 2 4" xfId="21460" xr:uid="{00000000-0005-0000-0000-0000FD140000}"/>
    <cellStyle name="Migliaia [0] 47 4" xfId="2202" xr:uid="{00000000-0005-0000-0000-0000FE140000}"/>
    <cellStyle name="Migliaia [0] 47 4 2" xfId="11883" xr:uid="{00000000-0005-0000-0000-0000FF140000}"/>
    <cellStyle name="Migliaia [0] 47 4 2 2" xfId="15446" xr:uid="{00000000-0005-0000-0000-000000150000}"/>
    <cellStyle name="Migliaia [0] 47 4 2 2 2" xfId="20792" xr:uid="{00000000-0005-0000-0000-000001150000}"/>
    <cellStyle name="Migliaia [0] 47 4 2 2 3" xfId="26094" xr:uid="{00000000-0005-0000-0000-000002150000}"/>
    <cellStyle name="Migliaia [0] 47 4 2 3" xfId="18141" xr:uid="{00000000-0005-0000-0000-000003150000}"/>
    <cellStyle name="Migliaia [0] 47 4 2 4" xfId="23443" xr:uid="{00000000-0005-0000-0000-000004150000}"/>
    <cellStyle name="Migliaia [0] 47 4 3" xfId="12992" xr:uid="{00000000-0005-0000-0000-000005150000}"/>
    <cellStyle name="Migliaia [0] 47 4 3 2" xfId="18810" xr:uid="{00000000-0005-0000-0000-000006150000}"/>
    <cellStyle name="Migliaia [0] 47 4 3 3" xfId="24112" xr:uid="{00000000-0005-0000-0000-000007150000}"/>
    <cellStyle name="Migliaia [0] 47 4 4" xfId="16159" xr:uid="{00000000-0005-0000-0000-000008150000}"/>
    <cellStyle name="Migliaia [0] 47 4 5" xfId="21461" xr:uid="{00000000-0005-0000-0000-000009150000}"/>
    <cellStyle name="Migliaia [0] 47 5" xfId="2203" xr:uid="{00000000-0005-0000-0000-00000A150000}"/>
    <cellStyle name="Migliaia [0] 47 5 2" xfId="12993" xr:uid="{00000000-0005-0000-0000-00000B150000}"/>
    <cellStyle name="Migliaia [0] 47 5 2 2" xfId="18811" xr:uid="{00000000-0005-0000-0000-00000C150000}"/>
    <cellStyle name="Migliaia [0] 47 5 2 3" xfId="24113" xr:uid="{00000000-0005-0000-0000-00000D150000}"/>
    <cellStyle name="Migliaia [0] 47 5 3" xfId="16160" xr:uid="{00000000-0005-0000-0000-00000E150000}"/>
    <cellStyle name="Migliaia [0] 47 5 4" xfId="21462" xr:uid="{00000000-0005-0000-0000-00000F150000}"/>
    <cellStyle name="Migliaia [0] 47 6" xfId="12989" xr:uid="{00000000-0005-0000-0000-000010150000}"/>
    <cellStyle name="Migliaia [0] 47 6 2" xfId="18807" xr:uid="{00000000-0005-0000-0000-000011150000}"/>
    <cellStyle name="Migliaia [0] 47 6 3" xfId="24109" xr:uid="{00000000-0005-0000-0000-000012150000}"/>
    <cellStyle name="Migliaia [0] 47 7" xfId="16156" xr:uid="{00000000-0005-0000-0000-000013150000}"/>
    <cellStyle name="Migliaia [0] 47 8" xfId="21458"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5" xr:uid="{00000000-0005-0000-0000-00001A150000}"/>
    <cellStyle name="Migliaia [0] 48 2 3 2 2" xfId="18813" xr:uid="{00000000-0005-0000-0000-00001B150000}"/>
    <cellStyle name="Migliaia [0] 48 2 3 2 3" xfId="24115" xr:uid="{00000000-0005-0000-0000-00001C150000}"/>
    <cellStyle name="Migliaia [0] 48 2 3 3" xfId="16162" xr:uid="{00000000-0005-0000-0000-00001D150000}"/>
    <cellStyle name="Migliaia [0] 48 2 3 4" xfId="21464"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6" xr:uid="{00000000-0005-0000-0000-000022150000}"/>
    <cellStyle name="Migliaia [0] 48 3 2 2 2" xfId="18814" xr:uid="{00000000-0005-0000-0000-000023150000}"/>
    <cellStyle name="Migliaia [0] 48 3 2 2 3" xfId="24116" xr:uid="{00000000-0005-0000-0000-000024150000}"/>
    <cellStyle name="Migliaia [0] 48 3 2 3" xfId="16163" xr:uid="{00000000-0005-0000-0000-000025150000}"/>
    <cellStyle name="Migliaia [0] 48 3 2 4" xfId="21465" xr:uid="{00000000-0005-0000-0000-000026150000}"/>
    <cellStyle name="Migliaia [0] 48 4" xfId="2210" xr:uid="{00000000-0005-0000-0000-000027150000}"/>
    <cellStyle name="Migliaia [0] 48 4 2" xfId="11884" xr:uid="{00000000-0005-0000-0000-000028150000}"/>
    <cellStyle name="Migliaia [0] 48 4 2 2" xfId="15447" xr:uid="{00000000-0005-0000-0000-000029150000}"/>
    <cellStyle name="Migliaia [0] 48 4 2 2 2" xfId="20793" xr:uid="{00000000-0005-0000-0000-00002A150000}"/>
    <cellStyle name="Migliaia [0] 48 4 2 2 3" xfId="26095" xr:uid="{00000000-0005-0000-0000-00002B150000}"/>
    <cellStyle name="Migliaia [0] 48 4 2 3" xfId="18142" xr:uid="{00000000-0005-0000-0000-00002C150000}"/>
    <cellStyle name="Migliaia [0] 48 4 2 4" xfId="23444" xr:uid="{00000000-0005-0000-0000-00002D150000}"/>
    <cellStyle name="Migliaia [0] 48 4 3" xfId="12997" xr:uid="{00000000-0005-0000-0000-00002E150000}"/>
    <cellStyle name="Migliaia [0] 48 4 3 2" xfId="18815" xr:uid="{00000000-0005-0000-0000-00002F150000}"/>
    <cellStyle name="Migliaia [0] 48 4 3 3" xfId="24117" xr:uid="{00000000-0005-0000-0000-000030150000}"/>
    <cellStyle name="Migliaia [0] 48 4 4" xfId="16164" xr:uid="{00000000-0005-0000-0000-000031150000}"/>
    <cellStyle name="Migliaia [0] 48 4 5" xfId="21466" xr:uid="{00000000-0005-0000-0000-000032150000}"/>
    <cellStyle name="Migliaia [0] 48 5" xfId="2211" xr:uid="{00000000-0005-0000-0000-000033150000}"/>
    <cellStyle name="Migliaia [0] 48 5 2" xfId="12998" xr:uid="{00000000-0005-0000-0000-000034150000}"/>
    <cellStyle name="Migliaia [0] 48 5 2 2" xfId="18816" xr:uid="{00000000-0005-0000-0000-000035150000}"/>
    <cellStyle name="Migliaia [0] 48 5 2 3" xfId="24118" xr:uid="{00000000-0005-0000-0000-000036150000}"/>
    <cellStyle name="Migliaia [0] 48 5 3" xfId="16165" xr:uid="{00000000-0005-0000-0000-000037150000}"/>
    <cellStyle name="Migliaia [0] 48 5 4" xfId="21467" xr:uid="{00000000-0005-0000-0000-000038150000}"/>
    <cellStyle name="Migliaia [0] 48 6" xfId="12994" xr:uid="{00000000-0005-0000-0000-000039150000}"/>
    <cellStyle name="Migliaia [0] 48 6 2" xfId="18812" xr:uid="{00000000-0005-0000-0000-00003A150000}"/>
    <cellStyle name="Migliaia [0] 48 6 3" xfId="24114" xr:uid="{00000000-0005-0000-0000-00003B150000}"/>
    <cellStyle name="Migliaia [0] 48 7" xfId="16161" xr:uid="{00000000-0005-0000-0000-00003C150000}"/>
    <cellStyle name="Migliaia [0] 48 8" xfId="21463"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3000" xr:uid="{00000000-0005-0000-0000-000043150000}"/>
    <cellStyle name="Migliaia [0] 49 2 3 2 2" xfId="18818" xr:uid="{00000000-0005-0000-0000-000044150000}"/>
    <cellStyle name="Migliaia [0] 49 2 3 2 3" xfId="24120" xr:uid="{00000000-0005-0000-0000-000045150000}"/>
    <cellStyle name="Migliaia [0] 49 2 3 3" xfId="16167" xr:uid="{00000000-0005-0000-0000-000046150000}"/>
    <cellStyle name="Migliaia [0] 49 2 3 4" xfId="21469"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1" xr:uid="{00000000-0005-0000-0000-00004B150000}"/>
    <cellStyle name="Migliaia [0] 49 3 2 2 2" xfId="18819" xr:uid="{00000000-0005-0000-0000-00004C150000}"/>
    <cellStyle name="Migliaia [0] 49 3 2 2 3" xfId="24121" xr:uid="{00000000-0005-0000-0000-00004D150000}"/>
    <cellStyle name="Migliaia [0] 49 3 2 3" xfId="16168" xr:uid="{00000000-0005-0000-0000-00004E150000}"/>
    <cellStyle name="Migliaia [0] 49 3 2 4" xfId="21470" xr:uid="{00000000-0005-0000-0000-00004F150000}"/>
    <cellStyle name="Migliaia [0] 49 4" xfId="2218" xr:uid="{00000000-0005-0000-0000-000050150000}"/>
    <cellStyle name="Migliaia [0] 49 4 2" xfId="11885" xr:uid="{00000000-0005-0000-0000-000051150000}"/>
    <cellStyle name="Migliaia [0] 49 4 2 2" xfId="15448" xr:uid="{00000000-0005-0000-0000-000052150000}"/>
    <cellStyle name="Migliaia [0] 49 4 2 2 2" xfId="20794" xr:uid="{00000000-0005-0000-0000-000053150000}"/>
    <cellStyle name="Migliaia [0] 49 4 2 2 3" xfId="26096" xr:uid="{00000000-0005-0000-0000-000054150000}"/>
    <cellStyle name="Migliaia [0] 49 4 2 3" xfId="18143" xr:uid="{00000000-0005-0000-0000-000055150000}"/>
    <cellStyle name="Migliaia [0] 49 4 2 4" xfId="23445" xr:uid="{00000000-0005-0000-0000-000056150000}"/>
    <cellStyle name="Migliaia [0] 49 4 3" xfId="13002" xr:uid="{00000000-0005-0000-0000-000057150000}"/>
    <cellStyle name="Migliaia [0] 49 4 3 2" xfId="18820" xr:uid="{00000000-0005-0000-0000-000058150000}"/>
    <cellStyle name="Migliaia [0] 49 4 3 3" xfId="24122" xr:uid="{00000000-0005-0000-0000-000059150000}"/>
    <cellStyle name="Migliaia [0] 49 4 4" xfId="16169" xr:uid="{00000000-0005-0000-0000-00005A150000}"/>
    <cellStyle name="Migliaia [0] 49 4 5" xfId="21471" xr:uid="{00000000-0005-0000-0000-00005B150000}"/>
    <cellStyle name="Migliaia [0] 49 5" xfId="2219" xr:uid="{00000000-0005-0000-0000-00005C150000}"/>
    <cellStyle name="Migliaia [0] 49 5 2" xfId="13003" xr:uid="{00000000-0005-0000-0000-00005D150000}"/>
    <cellStyle name="Migliaia [0] 49 5 2 2" xfId="18821" xr:uid="{00000000-0005-0000-0000-00005E150000}"/>
    <cellStyle name="Migliaia [0] 49 5 2 3" xfId="24123" xr:uid="{00000000-0005-0000-0000-00005F150000}"/>
    <cellStyle name="Migliaia [0] 49 5 3" xfId="16170" xr:uid="{00000000-0005-0000-0000-000060150000}"/>
    <cellStyle name="Migliaia [0] 49 5 4" xfId="21472" xr:uid="{00000000-0005-0000-0000-000061150000}"/>
    <cellStyle name="Migliaia [0] 49 6" xfId="12999" xr:uid="{00000000-0005-0000-0000-000062150000}"/>
    <cellStyle name="Migliaia [0] 49 6 2" xfId="18817" xr:uid="{00000000-0005-0000-0000-000063150000}"/>
    <cellStyle name="Migliaia [0] 49 6 3" xfId="24119" xr:uid="{00000000-0005-0000-0000-000064150000}"/>
    <cellStyle name="Migliaia [0] 49 7" xfId="16166" xr:uid="{00000000-0005-0000-0000-000065150000}"/>
    <cellStyle name="Migliaia [0] 49 8" xfId="21468"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5" xr:uid="{00000000-0005-0000-0000-00006C150000}"/>
    <cellStyle name="Migliaia [0] 5 2 3 2 2" xfId="18823" xr:uid="{00000000-0005-0000-0000-00006D150000}"/>
    <cellStyle name="Migliaia [0] 5 2 3 2 3" xfId="24125" xr:uid="{00000000-0005-0000-0000-00006E150000}"/>
    <cellStyle name="Migliaia [0] 5 2 3 3" xfId="16172" xr:uid="{00000000-0005-0000-0000-00006F150000}"/>
    <cellStyle name="Migliaia [0] 5 2 3 4" xfId="21474"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6" xr:uid="{00000000-0005-0000-0000-000074150000}"/>
    <cellStyle name="Migliaia [0] 5 3 2 2 2" xfId="18824" xr:uid="{00000000-0005-0000-0000-000075150000}"/>
    <cellStyle name="Migliaia [0] 5 3 2 2 3" xfId="24126" xr:uid="{00000000-0005-0000-0000-000076150000}"/>
    <cellStyle name="Migliaia [0] 5 3 2 3" xfId="16173" xr:uid="{00000000-0005-0000-0000-000077150000}"/>
    <cellStyle name="Migliaia [0] 5 3 2 4" xfId="21475" xr:uid="{00000000-0005-0000-0000-000078150000}"/>
    <cellStyle name="Migliaia [0] 5 4" xfId="2226" xr:uid="{00000000-0005-0000-0000-000079150000}"/>
    <cellStyle name="Migliaia [0] 5 4 2" xfId="11886" xr:uid="{00000000-0005-0000-0000-00007A150000}"/>
    <cellStyle name="Migliaia [0] 5 4 2 2" xfId="15449" xr:uid="{00000000-0005-0000-0000-00007B150000}"/>
    <cellStyle name="Migliaia [0] 5 4 2 2 2" xfId="20795" xr:uid="{00000000-0005-0000-0000-00007C150000}"/>
    <cellStyle name="Migliaia [0] 5 4 2 2 3" xfId="26097" xr:uid="{00000000-0005-0000-0000-00007D150000}"/>
    <cellStyle name="Migliaia [0] 5 4 2 3" xfId="18144" xr:uid="{00000000-0005-0000-0000-00007E150000}"/>
    <cellStyle name="Migliaia [0] 5 4 2 4" xfId="23446" xr:uid="{00000000-0005-0000-0000-00007F150000}"/>
    <cellStyle name="Migliaia [0] 5 4 3" xfId="13007" xr:uid="{00000000-0005-0000-0000-000080150000}"/>
    <cellStyle name="Migliaia [0] 5 4 3 2" xfId="18825" xr:uid="{00000000-0005-0000-0000-000081150000}"/>
    <cellStyle name="Migliaia [0] 5 4 3 3" xfId="24127" xr:uid="{00000000-0005-0000-0000-000082150000}"/>
    <cellStyle name="Migliaia [0] 5 4 4" xfId="16174" xr:uid="{00000000-0005-0000-0000-000083150000}"/>
    <cellStyle name="Migliaia [0] 5 4 5" xfId="21476" xr:uid="{00000000-0005-0000-0000-000084150000}"/>
    <cellStyle name="Migliaia [0] 5 5" xfId="2227" xr:uid="{00000000-0005-0000-0000-000085150000}"/>
    <cellStyle name="Migliaia [0] 5 5 2" xfId="13008" xr:uid="{00000000-0005-0000-0000-000086150000}"/>
    <cellStyle name="Migliaia [0] 5 5 2 2" xfId="18826" xr:uid="{00000000-0005-0000-0000-000087150000}"/>
    <cellStyle name="Migliaia [0] 5 5 2 3" xfId="24128" xr:uid="{00000000-0005-0000-0000-000088150000}"/>
    <cellStyle name="Migliaia [0] 5 5 3" xfId="16175" xr:uid="{00000000-0005-0000-0000-000089150000}"/>
    <cellStyle name="Migliaia [0] 5 5 4" xfId="21477" xr:uid="{00000000-0005-0000-0000-00008A150000}"/>
    <cellStyle name="Migliaia [0] 5 6" xfId="13004" xr:uid="{00000000-0005-0000-0000-00008B150000}"/>
    <cellStyle name="Migliaia [0] 5 6 2" xfId="18822" xr:uid="{00000000-0005-0000-0000-00008C150000}"/>
    <cellStyle name="Migliaia [0] 5 6 3" xfId="24124" xr:uid="{00000000-0005-0000-0000-00008D150000}"/>
    <cellStyle name="Migliaia [0] 5 7" xfId="16171" xr:uid="{00000000-0005-0000-0000-00008E150000}"/>
    <cellStyle name="Migliaia [0] 5 8" xfId="21473"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10" xr:uid="{00000000-0005-0000-0000-000095150000}"/>
    <cellStyle name="Migliaia [0] 50 2 3 2 2" xfId="18828" xr:uid="{00000000-0005-0000-0000-000096150000}"/>
    <cellStyle name="Migliaia [0] 50 2 3 2 3" xfId="24130" xr:uid="{00000000-0005-0000-0000-000097150000}"/>
    <cellStyle name="Migliaia [0] 50 2 3 3" xfId="16177" xr:uid="{00000000-0005-0000-0000-000098150000}"/>
    <cellStyle name="Migliaia [0] 50 2 3 4" xfId="21479"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1" xr:uid="{00000000-0005-0000-0000-00009D150000}"/>
    <cellStyle name="Migliaia [0] 50 3 2 2 2" xfId="18829" xr:uid="{00000000-0005-0000-0000-00009E150000}"/>
    <cellStyle name="Migliaia [0] 50 3 2 2 3" xfId="24131" xr:uid="{00000000-0005-0000-0000-00009F150000}"/>
    <cellStyle name="Migliaia [0] 50 3 2 3" xfId="16178" xr:uid="{00000000-0005-0000-0000-0000A0150000}"/>
    <cellStyle name="Migliaia [0] 50 3 2 4" xfId="21480" xr:uid="{00000000-0005-0000-0000-0000A1150000}"/>
    <cellStyle name="Migliaia [0] 50 4" xfId="2234" xr:uid="{00000000-0005-0000-0000-0000A2150000}"/>
    <cellStyle name="Migliaia [0] 50 4 2" xfId="11887" xr:uid="{00000000-0005-0000-0000-0000A3150000}"/>
    <cellStyle name="Migliaia [0] 50 4 2 2" xfId="15450" xr:uid="{00000000-0005-0000-0000-0000A4150000}"/>
    <cellStyle name="Migliaia [0] 50 4 2 2 2" xfId="20796" xr:uid="{00000000-0005-0000-0000-0000A5150000}"/>
    <cellStyle name="Migliaia [0] 50 4 2 2 3" xfId="26098" xr:uid="{00000000-0005-0000-0000-0000A6150000}"/>
    <cellStyle name="Migliaia [0] 50 4 2 3" xfId="18145" xr:uid="{00000000-0005-0000-0000-0000A7150000}"/>
    <cellStyle name="Migliaia [0] 50 4 2 4" xfId="23447" xr:uid="{00000000-0005-0000-0000-0000A8150000}"/>
    <cellStyle name="Migliaia [0] 50 4 3" xfId="13012" xr:uid="{00000000-0005-0000-0000-0000A9150000}"/>
    <cellStyle name="Migliaia [0] 50 4 3 2" xfId="18830" xr:uid="{00000000-0005-0000-0000-0000AA150000}"/>
    <cellStyle name="Migliaia [0] 50 4 3 3" xfId="24132" xr:uid="{00000000-0005-0000-0000-0000AB150000}"/>
    <cellStyle name="Migliaia [0] 50 4 4" xfId="16179" xr:uid="{00000000-0005-0000-0000-0000AC150000}"/>
    <cellStyle name="Migliaia [0] 50 4 5" xfId="21481" xr:uid="{00000000-0005-0000-0000-0000AD150000}"/>
    <cellStyle name="Migliaia [0] 50 5" xfId="2235" xr:uid="{00000000-0005-0000-0000-0000AE150000}"/>
    <cellStyle name="Migliaia [0] 50 5 2" xfId="13013" xr:uid="{00000000-0005-0000-0000-0000AF150000}"/>
    <cellStyle name="Migliaia [0] 50 5 2 2" xfId="18831" xr:uid="{00000000-0005-0000-0000-0000B0150000}"/>
    <cellStyle name="Migliaia [0] 50 5 2 3" xfId="24133" xr:uid="{00000000-0005-0000-0000-0000B1150000}"/>
    <cellStyle name="Migliaia [0] 50 5 3" xfId="16180" xr:uid="{00000000-0005-0000-0000-0000B2150000}"/>
    <cellStyle name="Migliaia [0] 50 5 4" xfId="21482" xr:uid="{00000000-0005-0000-0000-0000B3150000}"/>
    <cellStyle name="Migliaia [0] 50 6" xfId="13009" xr:uid="{00000000-0005-0000-0000-0000B4150000}"/>
    <cellStyle name="Migliaia [0] 50 6 2" xfId="18827" xr:uid="{00000000-0005-0000-0000-0000B5150000}"/>
    <cellStyle name="Migliaia [0] 50 6 3" xfId="24129" xr:uid="{00000000-0005-0000-0000-0000B6150000}"/>
    <cellStyle name="Migliaia [0] 50 7" xfId="16176" xr:uid="{00000000-0005-0000-0000-0000B7150000}"/>
    <cellStyle name="Migliaia [0] 50 8" xfId="21478"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5" xr:uid="{00000000-0005-0000-0000-0000BE150000}"/>
    <cellStyle name="Migliaia [0] 51 2 3 2 2" xfId="18833" xr:uid="{00000000-0005-0000-0000-0000BF150000}"/>
    <cellStyle name="Migliaia [0] 51 2 3 2 3" xfId="24135" xr:uid="{00000000-0005-0000-0000-0000C0150000}"/>
    <cellStyle name="Migliaia [0] 51 2 3 3" xfId="16182" xr:uid="{00000000-0005-0000-0000-0000C1150000}"/>
    <cellStyle name="Migliaia [0] 51 2 3 4" xfId="21484"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6" xr:uid="{00000000-0005-0000-0000-0000C6150000}"/>
    <cellStyle name="Migliaia [0] 51 3 2 2 2" xfId="18834" xr:uid="{00000000-0005-0000-0000-0000C7150000}"/>
    <cellStyle name="Migliaia [0] 51 3 2 2 3" xfId="24136" xr:uid="{00000000-0005-0000-0000-0000C8150000}"/>
    <cellStyle name="Migliaia [0] 51 3 2 3" xfId="16183" xr:uid="{00000000-0005-0000-0000-0000C9150000}"/>
    <cellStyle name="Migliaia [0] 51 3 2 4" xfId="21485" xr:uid="{00000000-0005-0000-0000-0000CA150000}"/>
    <cellStyle name="Migliaia [0] 51 4" xfId="2242" xr:uid="{00000000-0005-0000-0000-0000CB150000}"/>
    <cellStyle name="Migliaia [0] 51 4 2" xfId="11888" xr:uid="{00000000-0005-0000-0000-0000CC150000}"/>
    <cellStyle name="Migliaia [0] 51 4 2 2" xfId="15451" xr:uid="{00000000-0005-0000-0000-0000CD150000}"/>
    <cellStyle name="Migliaia [0] 51 4 2 2 2" xfId="20797" xr:uid="{00000000-0005-0000-0000-0000CE150000}"/>
    <cellStyle name="Migliaia [0] 51 4 2 2 3" xfId="26099" xr:uid="{00000000-0005-0000-0000-0000CF150000}"/>
    <cellStyle name="Migliaia [0] 51 4 2 3" xfId="18146" xr:uid="{00000000-0005-0000-0000-0000D0150000}"/>
    <cellStyle name="Migliaia [0] 51 4 2 4" xfId="23448" xr:uid="{00000000-0005-0000-0000-0000D1150000}"/>
    <cellStyle name="Migliaia [0] 51 4 3" xfId="13017" xr:uid="{00000000-0005-0000-0000-0000D2150000}"/>
    <cellStyle name="Migliaia [0] 51 4 3 2" xfId="18835" xr:uid="{00000000-0005-0000-0000-0000D3150000}"/>
    <cellStyle name="Migliaia [0] 51 4 3 3" xfId="24137" xr:uid="{00000000-0005-0000-0000-0000D4150000}"/>
    <cellStyle name="Migliaia [0] 51 4 4" xfId="16184" xr:uid="{00000000-0005-0000-0000-0000D5150000}"/>
    <cellStyle name="Migliaia [0] 51 4 5" xfId="21486" xr:uid="{00000000-0005-0000-0000-0000D6150000}"/>
    <cellStyle name="Migliaia [0] 51 5" xfId="2243" xr:uid="{00000000-0005-0000-0000-0000D7150000}"/>
    <cellStyle name="Migliaia [0] 51 5 2" xfId="13018" xr:uid="{00000000-0005-0000-0000-0000D8150000}"/>
    <cellStyle name="Migliaia [0] 51 5 2 2" xfId="18836" xr:uid="{00000000-0005-0000-0000-0000D9150000}"/>
    <cellStyle name="Migliaia [0] 51 5 2 3" xfId="24138" xr:uid="{00000000-0005-0000-0000-0000DA150000}"/>
    <cellStyle name="Migliaia [0] 51 5 3" xfId="16185" xr:uid="{00000000-0005-0000-0000-0000DB150000}"/>
    <cellStyle name="Migliaia [0] 51 5 4" xfId="21487" xr:uid="{00000000-0005-0000-0000-0000DC150000}"/>
    <cellStyle name="Migliaia [0] 51 6" xfId="13014" xr:uid="{00000000-0005-0000-0000-0000DD150000}"/>
    <cellStyle name="Migliaia [0] 51 6 2" xfId="18832" xr:uid="{00000000-0005-0000-0000-0000DE150000}"/>
    <cellStyle name="Migliaia [0] 51 6 3" xfId="24134" xr:uid="{00000000-0005-0000-0000-0000DF150000}"/>
    <cellStyle name="Migliaia [0] 51 7" xfId="16181" xr:uid="{00000000-0005-0000-0000-0000E0150000}"/>
    <cellStyle name="Migliaia [0] 51 8" xfId="21483"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20" xr:uid="{00000000-0005-0000-0000-0000E7150000}"/>
    <cellStyle name="Migliaia [0] 52 2 3 2 2" xfId="18838" xr:uid="{00000000-0005-0000-0000-0000E8150000}"/>
    <cellStyle name="Migliaia [0] 52 2 3 2 3" xfId="24140" xr:uid="{00000000-0005-0000-0000-0000E9150000}"/>
    <cellStyle name="Migliaia [0] 52 2 3 3" xfId="16187" xr:uid="{00000000-0005-0000-0000-0000EA150000}"/>
    <cellStyle name="Migliaia [0] 52 2 3 4" xfId="21489"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1" xr:uid="{00000000-0005-0000-0000-0000EF150000}"/>
    <cellStyle name="Migliaia [0] 52 3 2 2 2" xfId="18839" xr:uid="{00000000-0005-0000-0000-0000F0150000}"/>
    <cellStyle name="Migliaia [0] 52 3 2 2 3" xfId="24141" xr:uid="{00000000-0005-0000-0000-0000F1150000}"/>
    <cellStyle name="Migliaia [0] 52 3 2 3" xfId="16188" xr:uid="{00000000-0005-0000-0000-0000F2150000}"/>
    <cellStyle name="Migliaia [0] 52 3 2 4" xfId="21490" xr:uid="{00000000-0005-0000-0000-0000F3150000}"/>
    <cellStyle name="Migliaia [0] 52 4" xfId="2250" xr:uid="{00000000-0005-0000-0000-0000F4150000}"/>
    <cellStyle name="Migliaia [0] 52 4 2" xfId="11889" xr:uid="{00000000-0005-0000-0000-0000F5150000}"/>
    <cellStyle name="Migliaia [0] 52 4 2 2" xfId="15452" xr:uid="{00000000-0005-0000-0000-0000F6150000}"/>
    <cellStyle name="Migliaia [0] 52 4 2 2 2" xfId="20798" xr:uid="{00000000-0005-0000-0000-0000F7150000}"/>
    <cellStyle name="Migliaia [0] 52 4 2 2 3" xfId="26100" xr:uid="{00000000-0005-0000-0000-0000F8150000}"/>
    <cellStyle name="Migliaia [0] 52 4 2 3" xfId="18147" xr:uid="{00000000-0005-0000-0000-0000F9150000}"/>
    <cellStyle name="Migliaia [0] 52 4 2 4" xfId="23449" xr:uid="{00000000-0005-0000-0000-0000FA150000}"/>
    <cellStyle name="Migliaia [0] 52 4 3" xfId="13022" xr:uid="{00000000-0005-0000-0000-0000FB150000}"/>
    <cellStyle name="Migliaia [0] 52 4 3 2" xfId="18840" xr:uid="{00000000-0005-0000-0000-0000FC150000}"/>
    <cellStyle name="Migliaia [0] 52 4 3 3" xfId="24142" xr:uid="{00000000-0005-0000-0000-0000FD150000}"/>
    <cellStyle name="Migliaia [0] 52 4 4" xfId="16189" xr:uid="{00000000-0005-0000-0000-0000FE150000}"/>
    <cellStyle name="Migliaia [0] 52 4 5" xfId="21491" xr:uid="{00000000-0005-0000-0000-0000FF150000}"/>
    <cellStyle name="Migliaia [0] 52 5" xfId="2251" xr:uid="{00000000-0005-0000-0000-000000160000}"/>
    <cellStyle name="Migliaia [0] 52 5 2" xfId="13023" xr:uid="{00000000-0005-0000-0000-000001160000}"/>
    <cellStyle name="Migliaia [0] 52 5 2 2" xfId="18841" xr:uid="{00000000-0005-0000-0000-000002160000}"/>
    <cellStyle name="Migliaia [0] 52 5 2 3" xfId="24143" xr:uid="{00000000-0005-0000-0000-000003160000}"/>
    <cellStyle name="Migliaia [0] 52 5 3" xfId="16190" xr:uid="{00000000-0005-0000-0000-000004160000}"/>
    <cellStyle name="Migliaia [0] 52 5 4" xfId="21492" xr:uid="{00000000-0005-0000-0000-000005160000}"/>
    <cellStyle name="Migliaia [0] 52 6" xfId="13019" xr:uid="{00000000-0005-0000-0000-000006160000}"/>
    <cellStyle name="Migliaia [0] 52 6 2" xfId="18837" xr:uid="{00000000-0005-0000-0000-000007160000}"/>
    <cellStyle name="Migliaia [0] 52 6 3" xfId="24139" xr:uid="{00000000-0005-0000-0000-000008160000}"/>
    <cellStyle name="Migliaia [0] 52 7" xfId="16186" xr:uid="{00000000-0005-0000-0000-000009160000}"/>
    <cellStyle name="Migliaia [0] 52 8" xfId="21488"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5" xr:uid="{00000000-0005-0000-0000-000010160000}"/>
    <cellStyle name="Migliaia [0] 53 2 3 2 2" xfId="18843" xr:uid="{00000000-0005-0000-0000-000011160000}"/>
    <cellStyle name="Migliaia [0] 53 2 3 2 3" xfId="24145" xr:uid="{00000000-0005-0000-0000-000012160000}"/>
    <cellStyle name="Migliaia [0] 53 2 3 3" xfId="16192" xr:uid="{00000000-0005-0000-0000-000013160000}"/>
    <cellStyle name="Migliaia [0] 53 2 3 4" xfId="21494"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6" xr:uid="{00000000-0005-0000-0000-000018160000}"/>
    <cellStyle name="Migliaia [0] 53 3 2 2 2" xfId="18844" xr:uid="{00000000-0005-0000-0000-000019160000}"/>
    <cellStyle name="Migliaia [0] 53 3 2 2 3" xfId="24146" xr:uid="{00000000-0005-0000-0000-00001A160000}"/>
    <cellStyle name="Migliaia [0] 53 3 2 3" xfId="16193" xr:uid="{00000000-0005-0000-0000-00001B160000}"/>
    <cellStyle name="Migliaia [0] 53 3 2 4" xfId="21495" xr:uid="{00000000-0005-0000-0000-00001C160000}"/>
    <cellStyle name="Migliaia [0] 53 4" xfId="2258" xr:uid="{00000000-0005-0000-0000-00001D160000}"/>
    <cellStyle name="Migliaia [0] 53 4 2" xfId="11890" xr:uid="{00000000-0005-0000-0000-00001E160000}"/>
    <cellStyle name="Migliaia [0] 53 4 2 2" xfId="15453" xr:uid="{00000000-0005-0000-0000-00001F160000}"/>
    <cellStyle name="Migliaia [0] 53 4 2 2 2" xfId="20799" xr:uid="{00000000-0005-0000-0000-000020160000}"/>
    <cellStyle name="Migliaia [0] 53 4 2 2 3" xfId="26101" xr:uid="{00000000-0005-0000-0000-000021160000}"/>
    <cellStyle name="Migliaia [0] 53 4 2 3" xfId="18148" xr:uid="{00000000-0005-0000-0000-000022160000}"/>
    <cellStyle name="Migliaia [0] 53 4 2 4" xfId="23450" xr:uid="{00000000-0005-0000-0000-000023160000}"/>
    <cellStyle name="Migliaia [0] 53 4 3" xfId="13027" xr:uid="{00000000-0005-0000-0000-000024160000}"/>
    <cellStyle name="Migliaia [0] 53 4 3 2" xfId="18845" xr:uid="{00000000-0005-0000-0000-000025160000}"/>
    <cellStyle name="Migliaia [0] 53 4 3 3" xfId="24147" xr:uid="{00000000-0005-0000-0000-000026160000}"/>
    <cellStyle name="Migliaia [0] 53 4 4" xfId="16194" xr:uid="{00000000-0005-0000-0000-000027160000}"/>
    <cellStyle name="Migliaia [0] 53 4 5" xfId="21496" xr:uid="{00000000-0005-0000-0000-000028160000}"/>
    <cellStyle name="Migliaia [0] 53 5" xfId="2259" xr:uid="{00000000-0005-0000-0000-000029160000}"/>
    <cellStyle name="Migliaia [0] 53 5 2" xfId="13028" xr:uid="{00000000-0005-0000-0000-00002A160000}"/>
    <cellStyle name="Migliaia [0] 53 5 2 2" xfId="18846" xr:uid="{00000000-0005-0000-0000-00002B160000}"/>
    <cellStyle name="Migliaia [0] 53 5 2 3" xfId="24148" xr:uid="{00000000-0005-0000-0000-00002C160000}"/>
    <cellStyle name="Migliaia [0] 53 5 3" xfId="16195" xr:uid="{00000000-0005-0000-0000-00002D160000}"/>
    <cellStyle name="Migliaia [0] 53 5 4" xfId="21497" xr:uid="{00000000-0005-0000-0000-00002E160000}"/>
    <cellStyle name="Migliaia [0] 53 6" xfId="13024" xr:uid="{00000000-0005-0000-0000-00002F160000}"/>
    <cellStyle name="Migliaia [0] 53 6 2" xfId="18842" xr:uid="{00000000-0005-0000-0000-000030160000}"/>
    <cellStyle name="Migliaia [0] 53 6 3" xfId="24144" xr:uid="{00000000-0005-0000-0000-000031160000}"/>
    <cellStyle name="Migliaia [0] 53 7" xfId="16191" xr:uid="{00000000-0005-0000-0000-000032160000}"/>
    <cellStyle name="Migliaia [0] 53 8" xfId="21493"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30" xr:uid="{00000000-0005-0000-0000-000039160000}"/>
    <cellStyle name="Migliaia [0] 54 2 3 2 2" xfId="18848" xr:uid="{00000000-0005-0000-0000-00003A160000}"/>
    <cellStyle name="Migliaia [0] 54 2 3 2 3" xfId="24150" xr:uid="{00000000-0005-0000-0000-00003B160000}"/>
    <cellStyle name="Migliaia [0] 54 2 3 3" xfId="16197" xr:uid="{00000000-0005-0000-0000-00003C160000}"/>
    <cellStyle name="Migliaia [0] 54 2 3 4" xfId="21499"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1" xr:uid="{00000000-0005-0000-0000-000041160000}"/>
    <cellStyle name="Migliaia [0] 54 3 2 2 2" xfId="18849" xr:uid="{00000000-0005-0000-0000-000042160000}"/>
    <cellStyle name="Migliaia [0] 54 3 2 2 3" xfId="24151" xr:uid="{00000000-0005-0000-0000-000043160000}"/>
    <cellStyle name="Migliaia [0] 54 3 2 3" xfId="16198" xr:uid="{00000000-0005-0000-0000-000044160000}"/>
    <cellStyle name="Migliaia [0] 54 3 2 4" xfId="21500" xr:uid="{00000000-0005-0000-0000-000045160000}"/>
    <cellStyle name="Migliaia [0] 54 4" xfId="2266" xr:uid="{00000000-0005-0000-0000-000046160000}"/>
    <cellStyle name="Migliaia [0] 54 4 2" xfId="11891" xr:uid="{00000000-0005-0000-0000-000047160000}"/>
    <cellStyle name="Migliaia [0] 54 4 2 2" xfId="15454" xr:uid="{00000000-0005-0000-0000-000048160000}"/>
    <cellStyle name="Migliaia [0] 54 4 2 2 2" xfId="20800" xr:uid="{00000000-0005-0000-0000-000049160000}"/>
    <cellStyle name="Migliaia [0] 54 4 2 2 3" xfId="26102" xr:uid="{00000000-0005-0000-0000-00004A160000}"/>
    <cellStyle name="Migliaia [0] 54 4 2 3" xfId="18149" xr:uid="{00000000-0005-0000-0000-00004B160000}"/>
    <cellStyle name="Migliaia [0] 54 4 2 4" xfId="23451" xr:uid="{00000000-0005-0000-0000-00004C160000}"/>
    <cellStyle name="Migliaia [0] 54 4 3" xfId="13032" xr:uid="{00000000-0005-0000-0000-00004D160000}"/>
    <cellStyle name="Migliaia [0] 54 4 3 2" xfId="18850" xr:uid="{00000000-0005-0000-0000-00004E160000}"/>
    <cellStyle name="Migliaia [0] 54 4 3 3" xfId="24152" xr:uid="{00000000-0005-0000-0000-00004F160000}"/>
    <cellStyle name="Migliaia [0] 54 4 4" xfId="16199" xr:uid="{00000000-0005-0000-0000-000050160000}"/>
    <cellStyle name="Migliaia [0] 54 4 5" xfId="21501" xr:uid="{00000000-0005-0000-0000-000051160000}"/>
    <cellStyle name="Migliaia [0] 54 5" xfId="2267" xr:uid="{00000000-0005-0000-0000-000052160000}"/>
    <cellStyle name="Migliaia [0] 54 5 2" xfId="13033" xr:uid="{00000000-0005-0000-0000-000053160000}"/>
    <cellStyle name="Migliaia [0] 54 5 2 2" xfId="18851" xr:uid="{00000000-0005-0000-0000-000054160000}"/>
    <cellStyle name="Migliaia [0] 54 5 2 3" xfId="24153" xr:uid="{00000000-0005-0000-0000-000055160000}"/>
    <cellStyle name="Migliaia [0] 54 5 3" xfId="16200" xr:uid="{00000000-0005-0000-0000-000056160000}"/>
    <cellStyle name="Migliaia [0] 54 5 4" xfId="21502" xr:uid="{00000000-0005-0000-0000-000057160000}"/>
    <cellStyle name="Migliaia [0] 54 6" xfId="13029" xr:uid="{00000000-0005-0000-0000-000058160000}"/>
    <cellStyle name="Migliaia [0] 54 6 2" xfId="18847" xr:uid="{00000000-0005-0000-0000-000059160000}"/>
    <cellStyle name="Migliaia [0] 54 6 3" xfId="24149" xr:uid="{00000000-0005-0000-0000-00005A160000}"/>
    <cellStyle name="Migliaia [0] 54 7" xfId="16196" xr:uid="{00000000-0005-0000-0000-00005B160000}"/>
    <cellStyle name="Migliaia [0] 54 8" xfId="21498"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5" xr:uid="{00000000-0005-0000-0000-000062160000}"/>
    <cellStyle name="Migliaia [0] 55 2 3 2 2" xfId="18853" xr:uid="{00000000-0005-0000-0000-000063160000}"/>
    <cellStyle name="Migliaia [0] 55 2 3 2 3" xfId="24155" xr:uid="{00000000-0005-0000-0000-000064160000}"/>
    <cellStyle name="Migliaia [0] 55 2 3 3" xfId="16202" xr:uid="{00000000-0005-0000-0000-000065160000}"/>
    <cellStyle name="Migliaia [0] 55 2 3 4" xfId="21504"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6" xr:uid="{00000000-0005-0000-0000-00006A160000}"/>
    <cellStyle name="Migliaia [0] 55 3 2 2 2" xfId="18854" xr:uid="{00000000-0005-0000-0000-00006B160000}"/>
    <cellStyle name="Migliaia [0] 55 3 2 2 3" xfId="24156" xr:uid="{00000000-0005-0000-0000-00006C160000}"/>
    <cellStyle name="Migliaia [0] 55 3 2 3" xfId="16203" xr:uid="{00000000-0005-0000-0000-00006D160000}"/>
    <cellStyle name="Migliaia [0] 55 3 2 4" xfId="21505" xr:uid="{00000000-0005-0000-0000-00006E160000}"/>
    <cellStyle name="Migliaia [0] 55 4" xfId="2274" xr:uid="{00000000-0005-0000-0000-00006F160000}"/>
    <cellStyle name="Migliaia [0] 55 4 2" xfId="11892" xr:uid="{00000000-0005-0000-0000-000070160000}"/>
    <cellStyle name="Migliaia [0] 55 4 2 2" xfId="15455" xr:uid="{00000000-0005-0000-0000-000071160000}"/>
    <cellStyle name="Migliaia [0] 55 4 2 2 2" xfId="20801" xr:uid="{00000000-0005-0000-0000-000072160000}"/>
    <cellStyle name="Migliaia [0] 55 4 2 2 3" xfId="26103" xr:uid="{00000000-0005-0000-0000-000073160000}"/>
    <cellStyle name="Migliaia [0] 55 4 2 3" xfId="18150" xr:uid="{00000000-0005-0000-0000-000074160000}"/>
    <cellStyle name="Migliaia [0] 55 4 2 4" xfId="23452" xr:uid="{00000000-0005-0000-0000-000075160000}"/>
    <cellStyle name="Migliaia [0] 55 4 3" xfId="13037" xr:uid="{00000000-0005-0000-0000-000076160000}"/>
    <cellStyle name="Migliaia [0] 55 4 3 2" xfId="18855" xr:uid="{00000000-0005-0000-0000-000077160000}"/>
    <cellStyle name="Migliaia [0] 55 4 3 3" xfId="24157" xr:uid="{00000000-0005-0000-0000-000078160000}"/>
    <cellStyle name="Migliaia [0] 55 4 4" xfId="16204" xr:uid="{00000000-0005-0000-0000-000079160000}"/>
    <cellStyle name="Migliaia [0] 55 4 5" xfId="21506" xr:uid="{00000000-0005-0000-0000-00007A160000}"/>
    <cellStyle name="Migliaia [0] 55 5" xfId="2275" xr:uid="{00000000-0005-0000-0000-00007B160000}"/>
    <cellStyle name="Migliaia [0] 55 5 2" xfId="13038" xr:uid="{00000000-0005-0000-0000-00007C160000}"/>
    <cellStyle name="Migliaia [0] 55 5 2 2" xfId="18856" xr:uid="{00000000-0005-0000-0000-00007D160000}"/>
    <cellStyle name="Migliaia [0] 55 5 2 3" xfId="24158" xr:uid="{00000000-0005-0000-0000-00007E160000}"/>
    <cellStyle name="Migliaia [0] 55 5 3" xfId="16205" xr:uid="{00000000-0005-0000-0000-00007F160000}"/>
    <cellStyle name="Migliaia [0] 55 5 4" xfId="21507" xr:uid="{00000000-0005-0000-0000-000080160000}"/>
    <cellStyle name="Migliaia [0] 55 6" xfId="13034" xr:uid="{00000000-0005-0000-0000-000081160000}"/>
    <cellStyle name="Migliaia [0] 55 6 2" xfId="18852" xr:uid="{00000000-0005-0000-0000-000082160000}"/>
    <cellStyle name="Migliaia [0] 55 6 3" xfId="24154" xr:uid="{00000000-0005-0000-0000-000083160000}"/>
    <cellStyle name="Migliaia [0] 55 7" xfId="16201" xr:uid="{00000000-0005-0000-0000-000084160000}"/>
    <cellStyle name="Migliaia [0] 55 8" xfId="21503"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40" xr:uid="{00000000-0005-0000-0000-00008B160000}"/>
    <cellStyle name="Migliaia [0] 56 2 3 2 2" xfId="18858" xr:uid="{00000000-0005-0000-0000-00008C160000}"/>
    <cellStyle name="Migliaia [0] 56 2 3 2 3" xfId="24160" xr:uid="{00000000-0005-0000-0000-00008D160000}"/>
    <cellStyle name="Migliaia [0] 56 2 3 3" xfId="16207" xr:uid="{00000000-0005-0000-0000-00008E160000}"/>
    <cellStyle name="Migliaia [0] 56 2 3 4" xfId="21509"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1" xr:uid="{00000000-0005-0000-0000-000093160000}"/>
    <cellStyle name="Migliaia [0] 56 3 2 2 2" xfId="18859" xr:uid="{00000000-0005-0000-0000-000094160000}"/>
    <cellStyle name="Migliaia [0] 56 3 2 2 3" xfId="24161" xr:uid="{00000000-0005-0000-0000-000095160000}"/>
    <cellStyle name="Migliaia [0] 56 3 2 3" xfId="16208" xr:uid="{00000000-0005-0000-0000-000096160000}"/>
    <cellStyle name="Migliaia [0] 56 3 2 4" xfId="21510" xr:uid="{00000000-0005-0000-0000-000097160000}"/>
    <cellStyle name="Migliaia [0] 56 4" xfId="2282" xr:uid="{00000000-0005-0000-0000-000098160000}"/>
    <cellStyle name="Migliaia [0] 56 4 2" xfId="11893" xr:uid="{00000000-0005-0000-0000-000099160000}"/>
    <cellStyle name="Migliaia [0] 56 4 2 2" xfId="15456" xr:uid="{00000000-0005-0000-0000-00009A160000}"/>
    <cellStyle name="Migliaia [0] 56 4 2 2 2" xfId="20802" xr:uid="{00000000-0005-0000-0000-00009B160000}"/>
    <cellStyle name="Migliaia [0] 56 4 2 2 3" xfId="26104" xr:uid="{00000000-0005-0000-0000-00009C160000}"/>
    <cellStyle name="Migliaia [0] 56 4 2 3" xfId="18151" xr:uid="{00000000-0005-0000-0000-00009D160000}"/>
    <cellStyle name="Migliaia [0] 56 4 2 4" xfId="23453" xr:uid="{00000000-0005-0000-0000-00009E160000}"/>
    <cellStyle name="Migliaia [0] 56 4 3" xfId="13042" xr:uid="{00000000-0005-0000-0000-00009F160000}"/>
    <cellStyle name="Migliaia [0] 56 4 3 2" xfId="18860" xr:uid="{00000000-0005-0000-0000-0000A0160000}"/>
    <cellStyle name="Migliaia [0] 56 4 3 3" xfId="24162" xr:uid="{00000000-0005-0000-0000-0000A1160000}"/>
    <cellStyle name="Migliaia [0] 56 4 4" xfId="16209" xr:uid="{00000000-0005-0000-0000-0000A2160000}"/>
    <cellStyle name="Migliaia [0] 56 4 5" xfId="21511" xr:uid="{00000000-0005-0000-0000-0000A3160000}"/>
    <cellStyle name="Migliaia [0] 56 5" xfId="2283" xr:uid="{00000000-0005-0000-0000-0000A4160000}"/>
    <cellStyle name="Migliaia [0] 56 5 2" xfId="13043" xr:uid="{00000000-0005-0000-0000-0000A5160000}"/>
    <cellStyle name="Migliaia [0] 56 5 2 2" xfId="18861" xr:uid="{00000000-0005-0000-0000-0000A6160000}"/>
    <cellStyle name="Migliaia [0] 56 5 2 3" xfId="24163" xr:uid="{00000000-0005-0000-0000-0000A7160000}"/>
    <cellStyle name="Migliaia [0] 56 5 3" xfId="16210" xr:uid="{00000000-0005-0000-0000-0000A8160000}"/>
    <cellStyle name="Migliaia [0] 56 5 4" xfId="21512" xr:uid="{00000000-0005-0000-0000-0000A9160000}"/>
    <cellStyle name="Migliaia [0] 56 6" xfId="13039" xr:uid="{00000000-0005-0000-0000-0000AA160000}"/>
    <cellStyle name="Migliaia [0] 56 6 2" xfId="18857" xr:uid="{00000000-0005-0000-0000-0000AB160000}"/>
    <cellStyle name="Migliaia [0] 56 6 3" xfId="24159" xr:uid="{00000000-0005-0000-0000-0000AC160000}"/>
    <cellStyle name="Migliaia [0] 56 7" xfId="16206" xr:uid="{00000000-0005-0000-0000-0000AD160000}"/>
    <cellStyle name="Migliaia [0] 56 8" xfId="21508"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5" xr:uid="{00000000-0005-0000-0000-0000B4160000}"/>
    <cellStyle name="Migliaia [0] 57 2 3 2 2" xfId="18863" xr:uid="{00000000-0005-0000-0000-0000B5160000}"/>
    <cellStyle name="Migliaia [0] 57 2 3 2 3" xfId="24165" xr:uid="{00000000-0005-0000-0000-0000B6160000}"/>
    <cellStyle name="Migliaia [0] 57 2 3 3" xfId="16212" xr:uid="{00000000-0005-0000-0000-0000B7160000}"/>
    <cellStyle name="Migliaia [0] 57 2 3 4" xfId="21514"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6" xr:uid="{00000000-0005-0000-0000-0000BC160000}"/>
    <cellStyle name="Migliaia [0] 57 3 2 2 2" xfId="18864" xr:uid="{00000000-0005-0000-0000-0000BD160000}"/>
    <cellStyle name="Migliaia [0] 57 3 2 2 3" xfId="24166" xr:uid="{00000000-0005-0000-0000-0000BE160000}"/>
    <cellStyle name="Migliaia [0] 57 3 2 3" xfId="16213" xr:uid="{00000000-0005-0000-0000-0000BF160000}"/>
    <cellStyle name="Migliaia [0] 57 3 2 4" xfId="21515" xr:uid="{00000000-0005-0000-0000-0000C0160000}"/>
    <cellStyle name="Migliaia [0] 57 4" xfId="2290" xr:uid="{00000000-0005-0000-0000-0000C1160000}"/>
    <cellStyle name="Migliaia [0] 57 4 2" xfId="11894" xr:uid="{00000000-0005-0000-0000-0000C2160000}"/>
    <cellStyle name="Migliaia [0] 57 4 2 2" xfId="15457" xr:uid="{00000000-0005-0000-0000-0000C3160000}"/>
    <cellStyle name="Migliaia [0] 57 4 2 2 2" xfId="20803" xr:uid="{00000000-0005-0000-0000-0000C4160000}"/>
    <cellStyle name="Migliaia [0] 57 4 2 2 3" xfId="26105" xr:uid="{00000000-0005-0000-0000-0000C5160000}"/>
    <cellStyle name="Migliaia [0] 57 4 2 3" xfId="18152" xr:uid="{00000000-0005-0000-0000-0000C6160000}"/>
    <cellStyle name="Migliaia [0] 57 4 2 4" xfId="23454" xr:uid="{00000000-0005-0000-0000-0000C7160000}"/>
    <cellStyle name="Migliaia [0] 57 4 3" xfId="13047" xr:uid="{00000000-0005-0000-0000-0000C8160000}"/>
    <cellStyle name="Migliaia [0] 57 4 3 2" xfId="18865" xr:uid="{00000000-0005-0000-0000-0000C9160000}"/>
    <cellStyle name="Migliaia [0] 57 4 3 3" xfId="24167" xr:uid="{00000000-0005-0000-0000-0000CA160000}"/>
    <cellStyle name="Migliaia [0] 57 4 4" xfId="16214" xr:uid="{00000000-0005-0000-0000-0000CB160000}"/>
    <cellStyle name="Migliaia [0] 57 4 5" xfId="21516" xr:uid="{00000000-0005-0000-0000-0000CC160000}"/>
    <cellStyle name="Migliaia [0] 57 5" xfId="2291" xr:uid="{00000000-0005-0000-0000-0000CD160000}"/>
    <cellStyle name="Migliaia [0] 57 5 2" xfId="13048" xr:uid="{00000000-0005-0000-0000-0000CE160000}"/>
    <cellStyle name="Migliaia [0] 57 5 2 2" xfId="18866" xr:uid="{00000000-0005-0000-0000-0000CF160000}"/>
    <cellStyle name="Migliaia [0] 57 5 2 3" xfId="24168" xr:uid="{00000000-0005-0000-0000-0000D0160000}"/>
    <cellStyle name="Migliaia [0] 57 5 3" xfId="16215" xr:uid="{00000000-0005-0000-0000-0000D1160000}"/>
    <cellStyle name="Migliaia [0] 57 5 4" xfId="21517" xr:uid="{00000000-0005-0000-0000-0000D2160000}"/>
    <cellStyle name="Migliaia [0] 57 6" xfId="13044" xr:uid="{00000000-0005-0000-0000-0000D3160000}"/>
    <cellStyle name="Migliaia [0] 57 6 2" xfId="18862" xr:uid="{00000000-0005-0000-0000-0000D4160000}"/>
    <cellStyle name="Migliaia [0] 57 6 3" xfId="24164" xr:uid="{00000000-0005-0000-0000-0000D5160000}"/>
    <cellStyle name="Migliaia [0] 57 7" xfId="16211" xr:uid="{00000000-0005-0000-0000-0000D6160000}"/>
    <cellStyle name="Migliaia [0] 57 8" xfId="21513"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50" xr:uid="{00000000-0005-0000-0000-0000DD160000}"/>
    <cellStyle name="Migliaia [0] 58 2 3 2 2" xfId="18868" xr:uid="{00000000-0005-0000-0000-0000DE160000}"/>
    <cellStyle name="Migliaia [0] 58 2 3 2 3" xfId="24170" xr:uid="{00000000-0005-0000-0000-0000DF160000}"/>
    <cellStyle name="Migliaia [0] 58 2 3 3" xfId="16217" xr:uid="{00000000-0005-0000-0000-0000E0160000}"/>
    <cellStyle name="Migliaia [0] 58 2 3 4" xfId="21519"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1" xr:uid="{00000000-0005-0000-0000-0000E5160000}"/>
    <cellStyle name="Migliaia [0] 58 3 2 2 2" xfId="18869" xr:uid="{00000000-0005-0000-0000-0000E6160000}"/>
    <cellStyle name="Migliaia [0] 58 3 2 2 3" xfId="24171" xr:uid="{00000000-0005-0000-0000-0000E7160000}"/>
    <cellStyle name="Migliaia [0] 58 3 2 3" xfId="16218" xr:uid="{00000000-0005-0000-0000-0000E8160000}"/>
    <cellStyle name="Migliaia [0] 58 3 2 4" xfId="21520" xr:uid="{00000000-0005-0000-0000-0000E9160000}"/>
    <cellStyle name="Migliaia [0] 58 4" xfId="2298" xr:uid="{00000000-0005-0000-0000-0000EA160000}"/>
    <cellStyle name="Migliaia [0] 58 4 2" xfId="11895" xr:uid="{00000000-0005-0000-0000-0000EB160000}"/>
    <cellStyle name="Migliaia [0] 58 4 2 2" xfId="15458" xr:uid="{00000000-0005-0000-0000-0000EC160000}"/>
    <cellStyle name="Migliaia [0] 58 4 2 2 2" xfId="20804" xr:uid="{00000000-0005-0000-0000-0000ED160000}"/>
    <cellStyle name="Migliaia [0] 58 4 2 2 3" xfId="26106" xr:uid="{00000000-0005-0000-0000-0000EE160000}"/>
    <cellStyle name="Migliaia [0] 58 4 2 3" xfId="18153" xr:uid="{00000000-0005-0000-0000-0000EF160000}"/>
    <cellStyle name="Migliaia [0] 58 4 2 4" xfId="23455" xr:uid="{00000000-0005-0000-0000-0000F0160000}"/>
    <cellStyle name="Migliaia [0] 58 4 3" xfId="13052" xr:uid="{00000000-0005-0000-0000-0000F1160000}"/>
    <cellStyle name="Migliaia [0] 58 4 3 2" xfId="18870" xr:uid="{00000000-0005-0000-0000-0000F2160000}"/>
    <cellStyle name="Migliaia [0] 58 4 3 3" xfId="24172" xr:uid="{00000000-0005-0000-0000-0000F3160000}"/>
    <cellStyle name="Migliaia [0] 58 4 4" xfId="16219" xr:uid="{00000000-0005-0000-0000-0000F4160000}"/>
    <cellStyle name="Migliaia [0] 58 4 5" xfId="21521" xr:uid="{00000000-0005-0000-0000-0000F5160000}"/>
    <cellStyle name="Migliaia [0] 58 5" xfId="2299" xr:uid="{00000000-0005-0000-0000-0000F6160000}"/>
    <cellStyle name="Migliaia [0] 58 5 2" xfId="13053" xr:uid="{00000000-0005-0000-0000-0000F7160000}"/>
    <cellStyle name="Migliaia [0] 58 5 2 2" xfId="18871" xr:uid="{00000000-0005-0000-0000-0000F8160000}"/>
    <cellStyle name="Migliaia [0] 58 5 2 3" xfId="24173" xr:uid="{00000000-0005-0000-0000-0000F9160000}"/>
    <cellStyle name="Migliaia [0] 58 5 3" xfId="16220" xr:uid="{00000000-0005-0000-0000-0000FA160000}"/>
    <cellStyle name="Migliaia [0] 58 5 4" xfId="21522" xr:uid="{00000000-0005-0000-0000-0000FB160000}"/>
    <cellStyle name="Migliaia [0] 58 6" xfId="13049" xr:uid="{00000000-0005-0000-0000-0000FC160000}"/>
    <cellStyle name="Migliaia [0] 58 6 2" xfId="18867" xr:uid="{00000000-0005-0000-0000-0000FD160000}"/>
    <cellStyle name="Migliaia [0] 58 6 3" xfId="24169" xr:uid="{00000000-0005-0000-0000-0000FE160000}"/>
    <cellStyle name="Migliaia [0] 58 7" xfId="16216" xr:uid="{00000000-0005-0000-0000-0000FF160000}"/>
    <cellStyle name="Migliaia [0] 58 8" xfId="21518"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5" xr:uid="{00000000-0005-0000-0000-000006170000}"/>
    <cellStyle name="Migliaia [0] 59 2 3 2 2" xfId="18873" xr:uid="{00000000-0005-0000-0000-000007170000}"/>
    <cellStyle name="Migliaia [0] 59 2 3 2 3" xfId="24175" xr:uid="{00000000-0005-0000-0000-000008170000}"/>
    <cellStyle name="Migliaia [0] 59 2 3 3" xfId="16222" xr:uid="{00000000-0005-0000-0000-000009170000}"/>
    <cellStyle name="Migliaia [0] 59 2 3 4" xfId="21524"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6" xr:uid="{00000000-0005-0000-0000-00000E170000}"/>
    <cellStyle name="Migliaia [0] 59 3 2 2 2" xfId="18874" xr:uid="{00000000-0005-0000-0000-00000F170000}"/>
    <cellStyle name="Migliaia [0] 59 3 2 2 3" xfId="24176" xr:uid="{00000000-0005-0000-0000-000010170000}"/>
    <cellStyle name="Migliaia [0] 59 3 2 3" xfId="16223" xr:uid="{00000000-0005-0000-0000-000011170000}"/>
    <cellStyle name="Migliaia [0] 59 3 2 4" xfId="21525" xr:uid="{00000000-0005-0000-0000-000012170000}"/>
    <cellStyle name="Migliaia [0] 59 4" xfId="2306" xr:uid="{00000000-0005-0000-0000-000013170000}"/>
    <cellStyle name="Migliaia [0] 59 4 2" xfId="11896" xr:uid="{00000000-0005-0000-0000-000014170000}"/>
    <cellStyle name="Migliaia [0] 59 4 2 2" xfId="15459" xr:uid="{00000000-0005-0000-0000-000015170000}"/>
    <cellStyle name="Migliaia [0] 59 4 2 2 2" xfId="20805" xr:uid="{00000000-0005-0000-0000-000016170000}"/>
    <cellStyle name="Migliaia [0] 59 4 2 2 3" xfId="26107" xr:uid="{00000000-0005-0000-0000-000017170000}"/>
    <cellStyle name="Migliaia [0] 59 4 2 3" xfId="18154" xr:uid="{00000000-0005-0000-0000-000018170000}"/>
    <cellStyle name="Migliaia [0] 59 4 2 4" xfId="23456" xr:uid="{00000000-0005-0000-0000-000019170000}"/>
    <cellStyle name="Migliaia [0] 59 4 3" xfId="13057" xr:uid="{00000000-0005-0000-0000-00001A170000}"/>
    <cellStyle name="Migliaia [0] 59 4 3 2" xfId="18875" xr:uid="{00000000-0005-0000-0000-00001B170000}"/>
    <cellStyle name="Migliaia [0] 59 4 3 3" xfId="24177" xr:uid="{00000000-0005-0000-0000-00001C170000}"/>
    <cellStyle name="Migliaia [0] 59 4 4" xfId="16224" xr:uid="{00000000-0005-0000-0000-00001D170000}"/>
    <cellStyle name="Migliaia [0] 59 4 5" xfId="21526" xr:uid="{00000000-0005-0000-0000-00001E170000}"/>
    <cellStyle name="Migliaia [0] 59 5" xfId="2307" xr:uid="{00000000-0005-0000-0000-00001F170000}"/>
    <cellStyle name="Migliaia [0] 59 5 2" xfId="13058" xr:uid="{00000000-0005-0000-0000-000020170000}"/>
    <cellStyle name="Migliaia [0] 59 5 2 2" xfId="18876" xr:uid="{00000000-0005-0000-0000-000021170000}"/>
    <cellStyle name="Migliaia [0] 59 5 2 3" xfId="24178" xr:uid="{00000000-0005-0000-0000-000022170000}"/>
    <cellStyle name="Migliaia [0] 59 5 3" xfId="16225" xr:uid="{00000000-0005-0000-0000-000023170000}"/>
    <cellStyle name="Migliaia [0] 59 5 4" xfId="21527" xr:uid="{00000000-0005-0000-0000-000024170000}"/>
    <cellStyle name="Migliaia [0] 59 6" xfId="13054" xr:uid="{00000000-0005-0000-0000-000025170000}"/>
    <cellStyle name="Migliaia [0] 59 6 2" xfId="18872" xr:uid="{00000000-0005-0000-0000-000026170000}"/>
    <cellStyle name="Migliaia [0] 59 6 3" xfId="24174" xr:uid="{00000000-0005-0000-0000-000027170000}"/>
    <cellStyle name="Migliaia [0] 59 7" xfId="16221" xr:uid="{00000000-0005-0000-0000-000028170000}"/>
    <cellStyle name="Migliaia [0] 59 8" xfId="21523"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60" xr:uid="{00000000-0005-0000-0000-00002F170000}"/>
    <cellStyle name="Migliaia [0] 6 2 3 2 2" xfId="18878" xr:uid="{00000000-0005-0000-0000-000030170000}"/>
    <cellStyle name="Migliaia [0] 6 2 3 2 3" xfId="24180" xr:uid="{00000000-0005-0000-0000-000031170000}"/>
    <cellStyle name="Migliaia [0] 6 2 3 3" xfId="16227" xr:uid="{00000000-0005-0000-0000-000032170000}"/>
    <cellStyle name="Migliaia [0] 6 2 3 4" xfId="21529"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1" xr:uid="{00000000-0005-0000-0000-000037170000}"/>
    <cellStyle name="Migliaia [0] 6 3 2 2 2" xfId="18879" xr:uid="{00000000-0005-0000-0000-000038170000}"/>
    <cellStyle name="Migliaia [0] 6 3 2 2 3" xfId="24181" xr:uid="{00000000-0005-0000-0000-000039170000}"/>
    <cellStyle name="Migliaia [0] 6 3 2 3" xfId="16228" xr:uid="{00000000-0005-0000-0000-00003A170000}"/>
    <cellStyle name="Migliaia [0] 6 3 2 4" xfId="21530" xr:uid="{00000000-0005-0000-0000-00003B170000}"/>
    <cellStyle name="Migliaia [0] 6 4" xfId="2314" xr:uid="{00000000-0005-0000-0000-00003C170000}"/>
    <cellStyle name="Migliaia [0] 6 4 2" xfId="11897" xr:uid="{00000000-0005-0000-0000-00003D170000}"/>
    <cellStyle name="Migliaia [0] 6 4 2 2" xfId="15460" xr:uid="{00000000-0005-0000-0000-00003E170000}"/>
    <cellStyle name="Migliaia [0] 6 4 2 2 2" xfId="20806" xr:uid="{00000000-0005-0000-0000-00003F170000}"/>
    <cellStyle name="Migliaia [0] 6 4 2 2 3" xfId="26108" xr:uid="{00000000-0005-0000-0000-000040170000}"/>
    <cellStyle name="Migliaia [0] 6 4 2 3" xfId="18155" xr:uid="{00000000-0005-0000-0000-000041170000}"/>
    <cellStyle name="Migliaia [0] 6 4 2 4" xfId="23457" xr:uid="{00000000-0005-0000-0000-000042170000}"/>
    <cellStyle name="Migliaia [0] 6 4 3" xfId="13062" xr:uid="{00000000-0005-0000-0000-000043170000}"/>
    <cellStyle name="Migliaia [0] 6 4 3 2" xfId="18880" xr:uid="{00000000-0005-0000-0000-000044170000}"/>
    <cellStyle name="Migliaia [0] 6 4 3 3" xfId="24182" xr:uid="{00000000-0005-0000-0000-000045170000}"/>
    <cellStyle name="Migliaia [0] 6 4 4" xfId="16229" xr:uid="{00000000-0005-0000-0000-000046170000}"/>
    <cellStyle name="Migliaia [0] 6 4 5" xfId="21531" xr:uid="{00000000-0005-0000-0000-000047170000}"/>
    <cellStyle name="Migliaia [0] 6 5" xfId="2315" xr:uid="{00000000-0005-0000-0000-000048170000}"/>
    <cellStyle name="Migliaia [0] 6 5 2" xfId="13063" xr:uid="{00000000-0005-0000-0000-000049170000}"/>
    <cellStyle name="Migliaia [0] 6 5 2 2" xfId="18881" xr:uid="{00000000-0005-0000-0000-00004A170000}"/>
    <cellStyle name="Migliaia [0] 6 5 2 3" xfId="24183" xr:uid="{00000000-0005-0000-0000-00004B170000}"/>
    <cellStyle name="Migliaia [0] 6 5 3" xfId="16230" xr:uid="{00000000-0005-0000-0000-00004C170000}"/>
    <cellStyle name="Migliaia [0] 6 5 4" xfId="21532" xr:uid="{00000000-0005-0000-0000-00004D170000}"/>
    <cellStyle name="Migliaia [0] 6 6" xfId="13059" xr:uid="{00000000-0005-0000-0000-00004E170000}"/>
    <cellStyle name="Migliaia [0] 6 6 2" xfId="18877" xr:uid="{00000000-0005-0000-0000-00004F170000}"/>
    <cellStyle name="Migliaia [0] 6 6 3" xfId="24179" xr:uid="{00000000-0005-0000-0000-000050170000}"/>
    <cellStyle name="Migliaia [0] 6 7" xfId="16226" xr:uid="{00000000-0005-0000-0000-000051170000}"/>
    <cellStyle name="Migliaia [0] 6 8" xfId="21528"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5" xr:uid="{00000000-0005-0000-0000-000058170000}"/>
    <cellStyle name="Migliaia [0] 7 2 3 2 2" xfId="18883" xr:uid="{00000000-0005-0000-0000-000059170000}"/>
    <cellStyle name="Migliaia [0] 7 2 3 2 3" xfId="24185" xr:uid="{00000000-0005-0000-0000-00005A170000}"/>
    <cellStyle name="Migliaia [0] 7 2 3 3" xfId="16232" xr:uid="{00000000-0005-0000-0000-00005B170000}"/>
    <cellStyle name="Migliaia [0] 7 2 3 4" xfId="21534"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6" xr:uid="{00000000-0005-0000-0000-000060170000}"/>
    <cellStyle name="Migliaia [0] 7 3 2 2 2" xfId="18884" xr:uid="{00000000-0005-0000-0000-000061170000}"/>
    <cellStyle name="Migliaia [0] 7 3 2 2 3" xfId="24186" xr:uid="{00000000-0005-0000-0000-000062170000}"/>
    <cellStyle name="Migliaia [0] 7 3 2 3" xfId="16233" xr:uid="{00000000-0005-0000-0000-000063170000}"/>
    <cellStyle name="Migliaia [0] 7 3 2 4" xfId="21535" xr:uid="{00000000-0005-0000-0000-000064170000}"/>
    <cellStyle name="Migliaia [0] 7 4" xfId="2322" xr:uid="{00000000-0005-0000-0000-000065170000}"/>
    <cellStyle name="Migliaia [0] 7 4 2" xfId="11898" xr:uid="{00000000-0005-0000-0000-000066170000}"/>
    <cellStyle name="Migliaia [0] 7 4 2 2" xfId="15461" xr:uid="{00000000-0005-0000-0000-000067170000}"/>
    <cellStyle name="Migliaia [0] 7 4 2 2 2" xfId="20807" xr:uid="{00000000-0005-0000-0000-000068170000}"/>
    <cellStyle name="Migliaia [0] 7 4 2 2 3" xfId="26109" xr:uid="{00000000-0005-0000-0000-000069170000}"/>
    <cellStyle name="Migliaia [0] 7 4 2 3" xfId="18156" xr:uid="{00000000-0005-0000-0000-00006A170000}"/>
    <cellStyle name="Migliaia [0] 7 4 2 4" xfId="23458" xr:uid="{00000000-0005-0000-0000-00006B170000}"/>
    <cellStyle name="Migliaia [0] 7 4 3" xfId="13067" xr:uid="{00000000-0005-0000-0000-00006C170000}"/>
    <cellStyle name="Migliaia [0] 7 4 3 2" xfId="18885" xr:uid="{00000000-0005-0000-0000-00006D170000}"/>
    <cellStyle name="Migliaia [0] 7 4 3 3" xfId="24187" xr:uid="{00000000-0005-0000-0000-00006E170000}"/>
    <cellStyle name="Migliaia [0] 7 4 4" xfId="16234" xr:uid="{00000000-0005-0000-0000-00006F170000}"/>
    <cellStyle name="Migliaia [0] 7 4 5" xfId="21536" xr:uid="{00000000-0005-0000-0000-000070170000}"/>
    <cellStyle name="Migliaia [0] 7 5" xfId="2323" xr:uid="{00000000-0005-0000-0000-000071170000}"/>
    <cellStyle name="Migliaia [0] 7 5 2" xfId="13068" xr:uid="{00000000-0005-0000-0000-000072170000}"/>
    <cellStyle name="Migliaia [0] 7 5 2 2" xfId="18886" xr:uid="{00000000-0005-0000-0000-000073170000}"/>
    <cellStyle name="Migliaia [0] 7 5 2 3" xfId="24188" xr:uid="{00000000-0005-0000-0000-000074170000}"/>
    <cellStyle name="Migliaia [0] 7 5 3" xfId="16235" xr:uid="{00000000-0005-0000-0000-000075170000}"/>
    <cellStyle name="Migliaia [0] 7 5 4" xfId="21537" xr:uid="{00000000-0005-0000-0000-000076170000}"/>
    <cellStyle name="Migliaia [0] 7 6" xfId="13064" xr:uid="{00000000-0005-0000-0000-000077170000}"/>
    <cellStyle name="Migliaia [0] 7 6 2" xfId="18882" xr:uid="{00000000-0005-0000-0000-000078170000}"/>
    <cellStyle name="Migliaia [0] 7 6 3" xfId="24184" xr:uid="{00000000-0005-0000-0000-000079170000}"/>
    <cellStyle name="Migliaia [0] 7 7" xfId="16231" xr:uid="{00000000-0005-0000-0000-00007A170000}"/>
    <cellStyle name="Migliaia [0] 7 8" xfId="21533"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70" xr:uid="{00000000-0005-0000-0000-000081170000}"/>
    <cellStyle name="Migliaia [0] 8 2 3 2 2" xfId="18888" xr:uid="{00000000-0005-0000-0000-000082170000}"/>
    <cellStyle name="Migliaia [0] 8 2 3 2 3" xfId="24190" xr:uid="{00000000-0005-0000-0000-000083170000}"/>
    <cellStyle name="Migliaia [0] 8 2 3 3" xfId="16237" xr:uid="{00000000-0005-0000-0000-000084170000}"/>
    <cellStyle name="Migliaia [0] 8 2 3 4" xfId="21539"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1" xr:uid="{00000000-0005-0000-0000-000089170000}"/>
    <cellStyle name="Migliaia [0] 8 3 2 2 2" xfId="18889" xr:uid="{00000000-0005-0000-0000-00008A170000}"/>
    <cellStyle name="Migliaia [0] 8 3 2 2 3" xfId="24191" xr:uid="{00000000-0005-0000-0000-00008B170000}"/>
    <cellStyle name="Migliaia [0] 8 3 2 3" xfId="16238" xr:uid="{00000000-0005-0000-0000-00008C170000}"/>
    <cellStyle name="Migliaia [0] 8 3 2 4" xfId="21540" xr:uid="{00000000-0005-0000-0000-00008D170000}"/>
    <cellStyle name="Migliaia [0] 8 4" xfId="2330" xr:uid="{00000000-0005-0000-0000-00008E170000}"/>
    <cellStyle name="Migliaia [0] 8 4 2" xfId="11899" xr:uid="{00000000-0005-0000-0000-00008F170000}"/>
    <cellStyle name="Migliaia [0] 8 4 2 2" xfId="15462" xr:uid="{00000000-0005-0000-0000-000090170000}"/>
    <cellStyle name="Migliaia [0] 8 4 2 2 2" xfId="20808" xr:uid="{00000000-0005-0000-0000-000091170000}"/>
    <cellStyle name="Migliaia [0] 8 4 2 2 3" xfId="26110" xr:uid="{00000000-0005-0000-0000-000092170000}"/>
    <cellStyle name="Migliaia [0] 8 4 2 3" xfId="18157" xr:uid="{00000000-0005-0000-0000-000093170000}"/>
    <cellStyle name="Migliaia [0] 8 4 2 4" xfId="23459" xr:uid="{00000000-0005-0000-0000-000094170000}"/>
    <cellStyle name="Migliaia [0] 8 4 3" xfId="13072" xr:uid="{00000000-0005-0000-0000-000095170000}"/>
    <cellStyle name="Migliaia [0] 8 4 3 2" xfId="18890" xr:uid="{00000000-0005-0000-0000-000096170000}"/>
    <cellStyle name="Migliaia [0] 8 4 3 3" xfId="24192" xr:uid="{00000000-0005-0000-0000-000097170000}"/>
    <cellStyle name="Migliaia [0] 8 4 4" xfId="16239" xr:uid="{00000000-0005-0000-0000-000098170000}"/>
    <cellStyle name="Migliaia [0] 8 4 5" xfId="21541" xr:uid="{00000000-0005-0000-0000-000099170000}"/>
    <cellStyle name="Migliaia [0] 8 5" xfId="2331" xr:uid="{00000000-0005-0000-0000-00009A170000}"/>
    <cellStyle name="Migliaia [0] 8 5 2" xfId="13073" xr:uid="{00000000-0005-0000-0000-00009B170000}"/>
    <cellStyle name="Migliaia [0] 8 5 2 2" xfId="18891" xr:uid="{00000000-0005-0000-0000-00009C170000}"/>
    <cellStyle name="Migliaia [0] 8 5 2 3" xfId="24193" xr:uid="{00000000-0005-0000-0000-00009D170000}"/>
    <cellStyle name="Migliaia [0] 8 5 3" xfId="16240" xr:uid="{00000000-0005-0000-0000-00009E170000}"/>
    <cellStyle name="Migliaia [0] 8 5 4" xfId="21542" xr:uid="{00000000-0005-0000-0000-00009F170000}"/>
    <cellStyle name="Migliaia [0] 8 6" xfId="13069" xr:uid="{00000000-0005-0000-0000-0000A0170000}"/>
    <cellStyle name="Migliaia [0] 8 6 2" xfId="18887" xr:uid="{00000000-0005-0000-0000-0000A1170000}"/>
    <cellStyle name="Migliaia [0] 8 6 3" xfId="24189" xr:uid="{00000000-0005-0000-0000-0000A2170000}"/>
    <cellStyle name="Migliaia [0] 8 7" xfId="16236" xr:uid="{00000000-0005-0000-0000-0000A3170000}"/>
    <cellStyle name="Migliaia [0] 8 8" xfId="21538"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5" xr:uid="{00000000-0005-0000-0000-0000AA170000}"/>
    <cellStyle name="Migliaia [0] 9 2 3 2 2" xfId="18893" xr:uid="{00000000-0005-0000-0000-0000AB170000}"/>
    <cellStyle name="Migliaia [0] 9 2 3 2 3" xfId="24195" xr:uid="{00000000-0005-0000-0000-0000AC170000}"/>
    <cellStyle name="Migliaia [0] 9 2 3 3" xfId="16242" xr:uid="{00000000-0005-0000-0000-0000AD170000}"/>
    <cellStyle name="Migliaia [0] 9 2 3 4" xfId="21544"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6" xr:uid="{00000000-0005-0000-0000-0000B2170000}"/>
    <cellStyle name="Migliaia [0] 9 3 2 2 2" xfId="18894" xr:uid="{00000000-0005-0000-0000-0000B3170000}"/>
    <cellStyle name="Migliaia [0] 9 3 2 2 3" xfId="24196" xr:uid="{00000000-0005-0000-0000-0000B4170000}"/>
    <cellStyle name="Migliaia [0] 9 3 2 3" xfId="16243" xr:uid="{00000000-0005-0000-0000-0000B5170000}"/>
    <cellStyle name="Migliaia [0] 9 3 2 4" xfId="21545" xr:uid="{00000000-0005-0000-0000-0000B6170000}"/>
    <cellStyle name="Migliaia [0] 9 4" xfId="2338" xr:uid="{00000000-0005-0000-0000-0000B7170000}"/>
    <cellStyle name="Migliaia [0] 9 4 2" xfId="11900" xr:uid="{00000000-0005-0000-0000-0000B8170000}"/>
    <cellStyle name="Migliaia [0] 9 4 2 2" xfId="15463" xr:uid="{00000000-0005-0000-0000-0000B9170000}"/>
    <cellStyle name="Migliaia [0] 9 4 2 2 2" xfId="20809" xr:uid="{00000000-0005-0000-0000-0000BA170000}"/>
    <cellStyle name="Migliaia [0] 9 4 2 2 3" xfId="26111" xr:uid="{00000000-0005-0000-0000-0000BB170000}"/>
    <cellStyle name="Migliaia [0] 9 4 2 3" xfId="18158" xr:uid="{00000000-0005-0000-0000-0000BC170000}"/>
    <cellStyle name="Migliaia [0] 9 4 2 4" xfId="23460" xr:uid="{00000000-0005-0000-0000-0000BD170000}"/>
    <cellStyle name="Migliaia [0] 9 4 3" xfId="13077" xr:uid="{00000000-0005-0000-0000-0000BE170000}"/>
    <cellStyle name="Migliaia [0] 9 4 3 2" xfId="18895" xr:uid="{00000000-0005-0000-0000-0000BF170000}"/>
    <cellStyle name="Migliaia [0] 9 4 3 3" xfId="24197" xr:uid="{00000000-0005-0000-0000-0000C0170000}"/>
    <cellStyle name="Migliaia [0] 9 4 4" xfId="16244" xr:uid="{00000000-0005-0000-0000-0000C1170000}"/>
    <cellStyle name="Migliaia [0] 9 4 5" xfId="21546" xr:uid="{00000000-0005-0000-0000-0000C2170000}"/>
    <cellStyle name="Migliaia [0] 9 5" xfId="2339" xr:uid="{00000000-0005-0000-0000-0000C3170000}"/>
    <cellStyle name="Migliaia [0] 9 5 2" xfId="13078" xr:uid="{00000000-0005-0000-0000-0000C4170000}"/>
    <cellStyle name="Migliaia [0] 9 5 2 2" xfId="18896" xr:uid="{00000000-0005-0000-0000-0000C5170000}"/>
    <cellStyle name="Migliaia [0] 9 5 2 3" xfId="24198" xr:uid="{00000000-0005-0000-0000-0000C6170000}"/>
    <cellStyle name="Migliaia [0] 9 5 3" xfId="16245" xr:uid="{00000000-0005-0000-0000-0000C7170000}"/>
    <cellStyle name="Migliaia [0] 9 5 4" xfId="21547" xr:uid="{00000000-0005-0000-0000-0000C8170000}"/>
    <cellStyle name="Migliaia [0] 9 6" xfId="13074" xr:uid="{00000000-0005-0000-0000-0000C9170000}"/>
    <cellStyle name="Migliaia [0] 9 6 2" xfId="18892" xr:uid="{00000000-0005-0000-0000-0000CA170000}"/>
    <cellStyle name="Migliaia [0] 9 6 3" xfId="24194" xr:uid="{00000000-0005-0000-0000-0000CB170000}"/>
    <cellStyle name="Migliaia [0] 9 7" xfId="16241" xr:uid="{00000000-0005-0000-0000-0000CC170000}"/>
    <cellStyle name="Migliaia [0] 9 8" xfId="21543" xr:uid="{00000000-0005-0000-0000-0000CD170000}"/>
    <cellStyle name="Migliaia [0] 9 9" xfId="2332" xr:uid="{00000000-0005-0000-0000-0000CE170000}"/>
    <cellStyle name="Migliaia 10" xfId="247" xr:uid="{00000000-0005-0000-0000-0000CF170000}"/>
    <cellStyle name="Migliaia 10 10" xfId="13079" xr:uid="{00000000-0005-0000-0000-0000D0170000}"/>
    <cellStyle name="Migliaia 10 10 2" xfId="18897" xr:uid="{00000000-0005-0000-0000-0000D1170000}"/>
    <cellStyle name="Migliaia 10 10 3" xfId="24199" xr:uid="{00000000-0005-0000-0000-0000D2170000}"/>
    <cellStyle name="Migliaia 10 11" xfId="16246" xr:uid="{00000000-0005-0000-0000-0000D3170000}"/>
    <cellStyle name="Migliaia 10 12" xfId="21548"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80" xr:uid="{00000000-0005-0000-0000-0000D9170000}"/>
    <cellStyle name="Migliaia 10 2 2 2 2 2" xfId="18898" xr:uid="{00000000-0005-0000-0000-0000DA170000}"/>
    <cellStyle name="Migliaia 10 2 2 2 2 3" xfId="24200" xr:uid="{00000000-0005-0000-0000-0000DB170000}"/>
    <cellStyle name="Migliaia 10 2 2 2 3" xfId="16247" xr:uid="{00000000-0005-0000-0000-0000DC170000}"/>
    <cellStyle name="Migliaia 10 2 2 2 4" xfId="21549" xr:uid="{00000000-0005-0000-0000-0000DD170000}"/>
    <cellStyle name="Migliaia 10 2 2 3" xfId="11901" xr:uid="{00000000-0005-0000-0000-0000DE170000}"/>
    <cellStyle name="Migliaia 10 2 2 3 2" xfId="15464" xr:uid="{00000000-0005-0000-0000-0000DF170000}"/>
    <cellStyle name="Migliaia 10 2 2 3 2 2" xfId="20810" xr:uid="{00000000-0005-0000-0000-0000E0170000}"/>
    <cellStyle name="Migliaia 10 2 2 3 2 3" xfId="26112" xr:uid="{00000000-0005-0000-0000-0000E1170000}"/>
    <cellStyle name="Migliaia 10 2 2 3 3" xfId="18159" xr:uid="{00000000-0005-0000-0000-0000E2170000}"/>
    <cellStyle name="Migliaia 10 2 2 3 4" xfId="23461" xr:uid="{00000000-0005-0000-0000-0000E3170000}"/>
    <cellStyle name="Migliaia 10 2 3" xfId="2344" xr:uid="{00000000-0005-0000-0000-0000E4170000}"/>
    <cellStyle name="Migliaia 10 2 3 2" xfId="11902" xr:uid="{00000000-0005-0000-0000-0000E5170000}"/>
    <cellStyle name="Migliaia 10 2 3 2 2" xfId="15465" xr:uid="{00000000-0005-0000-0000-0000E6170000}"/>
    <cellStyle name="Migliaia 10 2 3 2 2 2" xfId="20811" xr:uid="{00000000-0005-0000-0000-0000E7170000}"/>
    <cellStyle name="Migliaia 10 2 3 2 2 3" xfId="26113" xr:uid="{00000000-0005-0000-0000-0000E8170000}"/>
    <cellStyle name="Migliaia 10 2 3 2 3" xfId="18160" xr:uid="{00000000-0005-0000-0000-0000E9170000}"/>
    <cellStyle name="Migliaia 10 2 3 2 4" xfId="23462" xr:uid="{00000000-0005-0000-0000-0000EA170000}"/>
    <cellStyle name="Migliaia 10 2 3 3" xfId="13081" xr:uid="{00000000-0005-0000-0000-0000EB170000}"/>
    <cellStyle name="Migliaia 10 2 3 3 2" xfId="18899" xr:uid="{00000000-0005-0000-0000-0000EC170000}"/>
    <cellStyle name="Migliaia 10 2 3 3 3" xfId="24201" xr:uid="{00000000-0005-0000-0000-0000ED170000}"/>
    <cellStyle name="Migliaia 10 2 3 4" xfId="16248" xr:uid="{00000000-0005-0000-0000-0000EE170000}"/>
    <cellStyle name="Migliaia 10 2 3 5" xfId="21550" xr:uid="{00000000-0005-0000-0000-0000EF170000}"/>
    <cellStyle name="Migliaia 10 2 4" xfId="2345" xr:uid="{00000000-0005-0000-0000-0000F0170000}"/>
    <cellStyle name="Migliaia 10 2 4 2" xfId="13082" xr:uid="{00000000-0005-0000-0000-0000F1170000}"/>
    <cellStyle name="Migliaia 10 2 4 2 2" xfId="18900" xr:uid="{00000000-0005-0000-0000-0000F2170000}"/>
    <cellStyle name="Migliaia 10 2 4 2 3" xfId="24202" xr:uid="{00000000-0005-0000-0000-0000F3170000}"/>
    <cellStyle name="Migliaia 10 2 4 3" xfId="16249" xr:uid="{00000000-0005-0000-0000-0000F4170000}"/>
    <cellStyle name="Migliaia 10 2 4 4" xfId="21551" xr:uid="{00000000-0005-0000-0000-0000F5170000}"/>
    <cellStyle name="Migliaia 10 2 5" xfId="2346" xr:uid="{00000000-0005-0000-0000-0000F6170000}"/>
    <cellStyle name="Migliaia 10 2 5 2" xfId="13083" xr:uid="{00000000-0005-0000-0000-0000F7170000}"/>
    <cellStyle name="Migliaia 10 2 5 2 2" xfId="18901" xr:uid="{00000000-0005-0000-0000-0000F8170000}"/>
    <cellStyle name="Migliaia 10 2 5 2 3" xfId="24203" xr:uid="{00000000-0005-0000-0000-0000F9170000}"/>
    <cellStyle name="Migliaia 10 2 5 3" xfId="16250" xr:uid="{00000000-0005-0000-0000-0000FA170000}"/>
    <cellStyle name="Migliaia 10 2 5 4" xfId="21552" xr:uid="{00000000-0005-0000-0000-0000FB170000}"/>
    <cellStyle name="Migliaia 10 2 6" xfId="2347" xr:uid="{00000000-0005-0000-0000-0000FC170000}"/>
    <cellStyle name="Migliaia 10 2 6 2" xfId="13084" xr:uid="{00000000-0005-0000-0000-0000FD170000}"/>
    <cellStyle name="Migliaia 10 2 6 2 2" xfId="18902" xr:uid="{00000000-0005-0000-0000-0000FE170000}"/>
    <cellStyle name="Migliaia 10 2 6 2 3" xfId="24204" xr:uid="{00000000-0005-0000-0000-0000FF170000}"/>
    <cellStyle name="Migliaia 10 2 6 3" xfId="16251" xr:uid="{00000000-0005-0000-0000-000000180000}"/>
    <cellStyle name="Migliaia 10 2 6 4" xfId="21553"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5" xr:uid="{00000000-0005-0000-0000-000007180000}"/>
    <cellStyle name="Migliaia 10 3 2 2 2 2 2" xfId="18903" xr:uid="{00000000-0005-0000-0000-000008180000}"/>
    <cellStyle name="Migliaia 10 3 2 2 2 2 3" xfId="24205" xr:uid="{00000000-0005-0000-0000-000009180000}"/>
    <cellStyle name="Migliaia 10 3 2 2 2 3" xfId="16252" xr:uid="{00000000-0005-0000-0000-00000A180000}"/>
    <cellStyle name="Migliaia 10 3 2 2 2 4" xfId="21554" xr:uid="{00000000-0005-0000-0000-00000B180000}"/>
    <cellStyle name="Migliaia 10 3 2 3" xfId="2352" xr:uid="{00000000-0005-0000-0000-00000C180000}"/>
    <cellStyle name="Migliaia 10 3 2 3 2" xfId="13086" xr:uid="{00000000-0005-0000-0000-00000D180000}"/>
    <cellStyle name="Migliaia 10 3 2 3 2 2" xfId="18904" xr:uid="{00000000-0005-0000-0000-00000E180000}"/>
    <cellStyle name="Migliaia 10 3 2 3 2 3" xfId="24206" xr:uid="{00000000-0005-0000-0000-00000F180000}"/>
    <cellStyle name="Migliaia 10 3 2 3 3" xfId="16253" xr:uid="{00000000-0005-0000-0000-000010180000}"/>
    <cellStyle name="Migliaia 10 3 2 3 4" xfId="21555" xr:uid="{00000000-0005-0000-0000-000011180000}"/>
    <cellStyle name="Migliaia 10 3 2 4" xfId="2353" xr:uid="{00000000-0005-0000-0000-000012180000}"/>
    <cellStyle name="Migliaia 10 3 2 4 2" xfId="13087" xr:uid="{00000000-0005-0000-0000-000013180000}"/>
    <cellStyle name="Migliaia 10 3 2 4 2 2" xfId="18905" xr:uid="{00000000-0005-0000-0000-000014180000}"/>
    <cellStyle name="Migliaia 10 3 2 4 2 3" xfId="24207" xr:uid="{00000000-0005-0000-0000-000015180000}"/>
    <cellStyle name="Migliaia 10 3 2 4 3" xfId="16254" xr:uid="{00000000-0005-0000-0000-000016180000}"/>
    <cellStyle name="Migliaia 10 3 2 4 4" xfId="21556" xr:uid="{00000000-0005-0000-0000-000017180000}"/>
    <cellStyle name="Migliaia 10 3 2 5" xfId="2354" xr:uid="{00000000-0005-0000-0000-000018180000}"/>
    <cellStyle name="Migliaia 10 3 2 5 2" xfId="13088" xr:uid="{00000000-0005-0000-0000-000019180000}"/>
    <cellStyle name="Migliaia 10 3 2 5 2 2" xfId="18906" xr:uid="{00000000-0005-0000-0000-00001A180000}"/>
    <cellStyle name="Migliaia 10 3 2 5 2 3" xfId="24208" xr:uid="{00000000-0005-0000-0000-00001B180000}"/>
    <cellStyle name="Migliaia 10 3 2 5 3" xfId="16255" xr:uid="{00000000-0005-0000-0000-00001C180000}"/>
    <cellStyle name="Migliaia 10 3 2 5 4" xfId="21557" xr:uid="{00000000-0005-0000-0000-00001D180000}"/>
    <cellStyle name="Migliaia 10 3 2 6" xfId="2355" xr:uid="{00000000-0005-0000-0000-00001E180000}"/>
    <cellStyle name="Migliaia 10 3 2 6 2" xfId="13089" xr:uid="{00000000-0005-0000-0000-00001F180000}"/>
    <cellStyle name="Migliaia 10 3 2 6 2 2" xfId="18907" xr:uid="{00000000-0005-0000-0000-000020180000}"/>
    <cellStyle name="Migliaia 10 3 2 6 2 3" xfId="24209" xr:uid="{00000000-0005-0000-0000-000021180000}"/>
    <cellStyle name="Migliaia 10 3 2 6 3" xfId="16256" xr:uid="{00000000-0005-0000-0000-000022180000}"/>
    <cellStyle name="Migliaia 10 3 2 6 4" xfId="21558" xr:uid="{00000000-0005-0000-0000-000023180000}"/>
    <cellStyle name="Migliaia 10 3 3" xfId="2356" xr:uid="{00000000-0005-0000-0000-000024180000}"/>
    <cellStyle name="Migliaia 10 3 3 2" xfId="2357" xr:uid="{00000000-0005-0000-0000-000025180000}"/>
    <cellStyle name="Migliaia 10 3 3 2 2" xfId="13091" xr:uid="{00000000-0005-0000-0000-000026180000}"/>
    <cellStyle name="Migliaia 10 3 3 2 2 2" xfId="18909" xr:uid="{00000000-0005-0000-0000-000027180000}"/>
    <cellStyle name="Migliaia 10 3 3 2 2 3" xfId="24211" xr:uid="{00000000-0005-0000-0000-000028180000}"/>
    <cellStyle name="Migliaia 10 3 3 2 3" xfId="16258" xr:uid="{00000000-0005-0000-0000-000029180000}"/>
    <cellStyle name="Migliaia 10 3 3 2 4" xfId="21560" xr:uid="{00000000-0005-0000-0000-00002A180000}"/>
    <cellStyle name="Migliaia 10 3 3 3" xfId="2358" xr:uid="{00000000-0005-0000-0000-00002B180000}"/>
    <cellStyle name="Migliaia 10 3 3 3 2" xfId="13092" xr:uid="{00000000-0005-0000-0000-00002C180000}"/>
    <cellStyle name="Migliaia 10 3 3 3 2 2" xfId="18910" xr:uid="{00000000-0005-0000-0000-00002D180000}"/>
    <cellStyle name="Migliaia 10 3 3 3 2 3" xfId="24212" xr:uid="{00000000-0005-0000-0000-00002E180000}"/>
    <cellStyle name="Migliaia 10 3 3 3 3" xfId="16259" xr:uid="{00000000-0005-0000-0000-00002F180000}"/>
    <cellStyle name="Migliaia 10 3 3 3 4" xfId="21561" xr:uid="{00000000-0005-0000-0000-000030180000}"/>
    <cellStyle name="Migliaia 10 3 3 4" xfId="2359" xr:uid="{00000000-0005-0000-0000-000031180000}"/>
    <cellStyle name="Migliaia 10 3 3 4 2" xfId="13093" xr:uid="{00000000-0005-0000-0000-000032180000}"/>
    <cellStyle name="Migliaia 10 3 3 4 2 2" xfId="18911" xr:uid="{00000000-0005-0000-0000-000033180000}"/>
    <cellStyle name="Migliaia 10 3 3 4 2 3" xfId="24213" xr:uid="{00000000-0005-0000-0000-000034180000}"/>
    <cellStyle name="Migliaia 10 3 3 4 3" xfId="16260" xr:uid="{00000000-0005-0000-0000-000035180000}"/>
    <cellStyle name="Migliaia 10 3 3 4 4" xfId="21562" xr:uid="{00000000-0005-0000-0000-000036180000}"/>
    <cellStyle name="Migliaia 10 3 3 5" xfId="2360" xr:uid="{00000000-0005-0000-0000-000037180000}"/>
    <cellStyle name="Migliaia 10 3 3 5 2" xfId="13094" xr:uid="{00000000-0005-0000-0000-000038180000}"/>
    <cellStyle name="Migliaia 10 3 3 5 2 2" xfId="18912" xr:uid="{00000000-0005-0000-0000-000039180000}"/>
    <cellStyle name="Migliaia 10 3 3 5 2 3" xfId="24214" xr:uid="{00000000-0005-0000-0000-00003A180000}"/>
    <cellStyle name="Migliaia 10 3 3 5 3" xfId="16261" xr:uid="{00000000-0005-0000-0000-00003B180000}"/>
    <cellStyle name="Migliaia 10 3 3 5 4" xfId="21563" xr:uid="{00000000-0005-0000-0000-00003C180000}"/>
    <cellStyle name="Migliaia 10 3 3 6" xfId="13090" xr:uid="{00000000-0005-0000-0000-00003D180000}"/>
    <cellStyle name="Migliaia 10 3 3 6 2" xfId="18908" xr:uid="{00000000-0005-0000-0000-00003E180000}"/>
    <cellStyle name="Migliaia 10 3 3 6 3" xfId="24210" xr:uid="{00000000-0005-0000-0000-00003F180000}"/>
    <cellStyle name="Migliaia 10 3 3 7" xfId="16257" xr:uid="{00000000-0005-0000-0000-000040180000}"/>
    <cellStyle name="Migliaia 10 3 3 8" xfId="21559" xr:uid="{00000000-0005-0000-0000-000041180000}"/>
    <cellStyle name="Migliaia 10 3 4" xfId="2361" xr:uid="{00000000-0005-0000-0000-000042180000}"/>
    <cellStyle name="Migliaia 10 3 4 2" xfId="11903" xr:uid="{00000000-0005-0000-0000-000043180000}"/>
    <cellStyle name="Migliaia 10 3 4 3" xfId="11904" xr:uid="{00000000-0005-0000-0000-000044180000}"/>
    <cellStyle name="Migliaia 10 3 4 3 2" xfId="15466" xr:uid="{00000000-0005-0000-0000-000045180000}"/>
    <cellStyle name="Migliaia 10 3 4 3 2 2" xfId="20812" xr:uid="{00000000-0005-0000-0000-000046180000}"/>
    <cellStyle name="Migliaia 10 3 4 3 2 3" xfId="26114" xr:uid="{00000000-0005-0000-0000-000047180000}"/>
    <cellStyle name="Migliaia 10 3 4 3 3" xfId="18161" xr:uid="{00000000-0005-0000-0000-000048180000}"/>
    <cellStyle name="Migliaia 10 3 4 3 4" xfId="23463" xr:uid="{00000000-0005-0000-0000-000049180000}"/>
    <cellStyle name="Migliaia 10 3 4 4" xfId="13095" xr:uid="{00000000-0005-0000-0000-00004A180000}"/>
    <cellStyle name="Migliaia 10 3 4 4 2" xfId="18913" xr:uid="{00000000-0005-0000-0000-00004B180000}"/>
    <cellStyle name="Migliaia 10 3 4 4 3" xfId="24215" xr:uid="{00000000-0005-0000-0000-00004C180000}"/>
    <cellStyle name="Migliaia 10 3 4 5" xfId="16262" xr:uid="{00000000-0005-0000-0000-00004D180000}"/>
    <cellStyle name="Migliaia 10 3 4 6" xfId="21564" xr:uid="{00000000-0005-0000-0000-00004E180000}"/>
    <cellStyle name="Migliaia 10 3 5" xfId="2362" xr:uid="{00000000-0005-0000-0000-00004F180000}"/>
    <cellStyle name="Migliaia 10 3 5 2" xfId="11905" xr:uid="{00000000-0005-0000-0000-000050180000}"/>
    <cellStyle name="Migliaia 10 3 5 2 2" xfId="15467" xr:uid="{00000000-0005-0000-0000-000051180000}"/>
    <cellStyle name="Migliaia 10 3 5 2 2 2" xfId="20813" xr:uid="{00000000-0005-0000-0000-000052180000}"/>
    <cellStyle name="Migliaia 10 3 5 2 2 3" xfId="26115" xr:uid="{00000000-0005-0000-0000-000053180000}"/>
    <cellStyle name="Migliaia 10 3 5 2 3" xfId="18162" xr:uid="{00000000-0005-0000-0000-000054180000}"/>
    <cellStyle name="Migliaia 10 3 5 2 4" xfId="23464" xr:uid="{00000000-0005-0000-0000-000055180000}"/>
    <cellStyle name="Migliaia 10 3 5 3" xfId="13096" xr:uid="{00000000-0005-0000-0000-000056180000}"/>
    <cellStyle name="Migliaia 10 3 5 3 2" xfId="18914" xr:uid="{00000000-0005-0000-0000-000057180000}"/>
    <cellStyle name="Migliaia 10 3 5 3 3" xfId="24216" xr:uid="{00000000-0005-0000-0000-000058180000}"/>
    <cellStyle name="Migliaia 10 3 5 4" xfId="16263" xr:uid="{00000000-0005-0000-0000-000059180000}"/>
    <cellStyle name="Migliaia 10 3 5 5" xfId="21565" xr:uid="{00000000-0005-0000-0000-00005A180000}"/>
    <cellStyle name="Migliaia 10 3 6" xfId="2363" xr:uid="{00000000-0005-0000-0000-00005B180000}"/>
    <cellStyle name="Migliaia 10 3 6 2" xfId="13097" xr:uid="{00000000-0005-0000-0000-00005C180000}"/>
    <cellStyle name="Migliaia 10 3 6 2 2" xfId="18915" xr:uid="{00000000-0005-0000-0000-00005D180000}"/>
    <cellStyle name="Migliaia 10 3 6 2 3" xfId="24217" xr:uid="{00000000-0005-0000-0000-00005E180000}"/>
    <cellStyle name="Migliaia 10 3 6 3" xfId="16264" xr:uid="{00000000-0005-0000-0000-00005F180000}"/>
    <cellStyle name="Migliaia 10 3 6 4" xfId="21566" xr:uid="{00000000-0005-0000-0000-000060180000}"/>
    <cellStyle name="Migliaia 10 3 7" xfId="2364" xr:uid="{00000000-0005-0000-0000-000061180000}"/>
    <cellStyle name="Migliaia 10 3 7 2" xfId="13098" xr:uid="{00000000-0005-0000-0000-000062180000}"/>
    <cellStyle name="Migliaia 10 3 7 2 2" xfId="18916" xr:uid="{00000000-0005-0000-0000-000063180000}"/>
    <cellStyle name="Migliaia 10 3 7 2 3" xfId="24218" xr:uid="{00000000-0005-0000-0000-000064180000}"/>
    <cellStyle name="Migliaia 10 3 7 3" xfId="16265" xr:uid="{00000000-0005-0000-0000-000065180000}"/>
    <cellStyle name="Migliaia 10 3 7 4" xfId="21567" xr:uid="{00000000-0005-0000-0000-000066180000}"/>
    <cellStyle name="Migliaia 10 3 8" xfId="2365" xr:uid="{00000000-0005-0000-0000-000067180000}"/>
    <cellStyle name="Migliaia 10 3 8 2" xfId="13099" xr:uid="{00000000-0005-0000-0000-000068180000}"/>
    <cellStyle name="Migliaia 10 3 8 2 2" xfId="18917" xr:uid="{00000000-0005-0000-0000-000069180000}"/>
    <cellStyle name="Migliaia 10 3 8 2 3" xfId="24219" xr:uid="{00000000-0005-0000-0000-00006A180000}"/>
    <cellStyle name="Migliaia 10 3 8 3" xfId="16266" xr:uid="{00000000-0005-0000-0000-00006B180000}"/>
    <cellStyle name="Migliaia 10 3 8 4" xfId="21568"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100" xr:uid="{00000000-0005-0000-0000-000070180000}"/>
    <cellStyle name="Migliaia 10 4 2 2 2 2" xfId="18918" xr:uid="{00000000-0005-0000-0000-000071180000}"/>
    <cellStyle name="Migliaia 10 4 2 2 2 3" xfId="24220" xr:uid="{00000000-0005-0000-0000-000072180000}"/>
    <cellStyle name="Migliaia 10 4 2 2 3" xfId="16267" xr:uid="{00000000-0005-0000-0000-000073180000}"/>
    <cellStyle name="Migliaia 10 4 2 2 4" xfId="21569" xr:uid="{00000000-0005-0000-0000-000074180000}"/>
    <cellStyle name="Migliaia 10 4 2 3" xfId="2369" xr:uid="{00000000-0005-0000-0000-000075180000}"/>
    <cellStyle name="Migliaia 10 4 2 3 2" xfId="13101" xr:uid="{00000000-0005-0000-0000-000076180000}"/>
    <cellStyle name="Migliaia 10 4 2 3 2 2" xfId="18919" xr:uid="{00000000-0005-0000-0000-000077180000}"/>
    <cellStyle name="Migliaia 10 4 2 3 2 3" xfId="24221" xr:uid="{00000000-0005-0000-0000-000078180000}"/>
    <cellStyle name="Migliaia 10 4 2 3 3" xfId="16268" xr:uid="{00000000-0005-0000-0000-000079180000}"/>
    <cellStyle name="Migliaia 10 4 2 3 4" xfId="21570" xr:uid="{00000000-0005-0000-0000-00007A180000}"/>
    <cellStyle name="Migliaia 10 4 3" xfId="2370" xr:uid="{00000000-0005-0000-0000-00007B180000}"/>
    <cellStyle name="Migliaia 10 4 3 2" xfId="13102" xr:uid="{00000000-0005-0000-0000-00007C180000}"/>
    <cellStyle name="Migliaia 10 4 3 2 2" xfId="18920" xr:uid="{00000000-0005-0000-0000-00007D180000}"/>
    <cellStyle name="Migliaia 10 4 3 2 3" xfId="24222" xr:uid="{00000000-0005-0000-0000-00007E180000}"/>
    <cellStyle name="Migliaia 10 4 3 3" xfId="16269" xr:uid="{00000000-0005-0000-0000-00007F180000}"/>
    <cellStyle name="Migliaia 10 4 3 4" xfId="21571" xr:uid="{00000000-0005-0000-0000-000080180000}"/>
    <cellStyle name="Migliaia 10 4 4" xfId="2371" xr:uid="{00000000-0005-0000-0000-000081180000}"/>
    <cellStyle name="Migliaia 10 4 4 2" xfId="13103" xr:uid="{00000000-0005-0000-0000-000082180000}"/>
    <cellStyle name="Migliaia 10 4 4 2 2" xfId="18921" xr:uid="{00000000-0005-0000-0000-000083180000}"/>
    <cellStyle name="Migliaia 10 4 4 2 3" xfId="24223" xr:uid="{00000000-0005-0000-0000-000084180000}"/>
    <cellStyle name="Migliaia 10 4 4 3" xfId="16270" xr:uid="{00000000-0005-0000-0000-000085180000}"/>
    <cellStyle name="Migliaia 10 4 4 4" xfId="21572" xr:uid="{00000000-0005-0000-0000-000086180000}"/>
    <cellStyle name="Migliaia 10 4 5" xfId="2372" xr:uid="{00000000-0005-0000-0000-000087180000}"/>
    <cellStyle name="Migliaia 10 4 5 2" xfId="13104" xr:uid="{00000000-0005-0000-0000-000088180000}"/>
    <cellStyle name="Migliaia 10 4 5 2 2" xfId="18922" xr:uid="{00000000-0005-0000-0000-000089180000}"/>
    <cellStyle name="Migliaia 10 4 5 2 3" xfId="24224" xr:uid="{00000000-0005-0000-0000-00008A180000}"/>
    <cellStyle name="Migliaia 10 4 5 3" xfId="16271" xr:uid="{00000000-0005-0000-0000-00008B180000}"/>
    <cellStyle name="Migliaia 10 4 5 4" xfId="21573" xr:uid="{00000000-0005-0000-0000-00008C180000}"/>
    <cellStyle name="Migliaia 10 4 6" xfId="2373" xr:uid="{00000000-0005-0000-0000-00008D180000}"/>
    <cellStyle name="Migliaia 10 4 6 2" xfId="13105" xr:uid="{00000000-0005-0000-0000-00008E180000}"/>
    <cellStyle name="Migliaia 10 4 6 2 2" xfId="18923" xr:uid="{00000000-0005-0000-0000-00008F180000}"/>
    <cellStyle name="Migliaia 10 4 6 2 3" xfId="24225" xr:uid="{00000000-0005-0000-0000-000090180000}"/>
    <cellStyle name="Migliaia 10 4 6 3" xfId="16272" xr:uid="{00000000-0005-0000-0000-000091180000}"/>
    <cellStyle name="Migliaia 10 4 6 4" xfId="21574" xr:uid="{00000000-0005-0000-0000-000092180000}"/>
    <cellStyle name="Migliaia 10 4 7" xfId="2374" xr:uid="{00000000-0005-0000-0000-000093180000}"/>
    <cellStyle name="Migliaia 10 4 7 2" xfId="13106" xr:uid="{00000000-0005-0000-0000-000094180000}"/>
    <cellStyle name="Migliaia 10 4 7 2 2" xfId="18924" xr:uid="{00000000-0005-0000-0000-000095180000}"/>
    <cellStyle name="Migliaia 10 4 7 2 3" xfId="24226" xr:uid="{00000000-0005-0000-0000-000096180000}"/>
    <cellStyle name="Migliaia 10 4 7 3" xfId="16273" xr:uid="{00000000-0005-0000-0000-000097180000}"/>
    <cellStyle name="Migliaia 10 4 7 4" xfId="21575" xr:uid="{00000000-0005-0000-0000-000098180000}"/>
    <cellStyle name="Migliaia 10 5" xfId="2375" xr:uid="{00000000-0005-0000-0000-000099180000}"/>
    <cellStyle name="Migliaia 10 5 2" xfId="2376" xr:uid="{00000000-0005-0000-0000-00009A180000}"/>
    <cellStyle name="Migliaia 10 5 2 2" xfId="13107" xr:uid="{00000000-0005-0000-0000-00009B180000}"/>
    <cellStyle name="Migliaia 10 5 2 2 2" xfId="18925" xr:uid="{00000000-0005-0000-0000-00009C180000}"/>
    <cellStyle name="Migliaia 10 5 2 2 3" xfId="24227" xr:uid="{00000000-0005-0000-0000-00009D180000}"/>
    <cellStyle name="Migliaia 10 5 2 3" xfId="16274" xr:uid="{00000000-0005-0000-0000-00009E180000}"/>
    <cellStyle name="Migliaia 10 5 2 4" xfId="21576" xr:uid="{00000000-0005-0000-0000-00009F180000}"/>
    <cellStyle name="Migliaia 10 5 3" xfId="2377" xr:uid="{00000000-0005-0000-0000-0000A0180000}"/>
    <cellStyle name="Migliaia 10 5 3 2" xfId="13108" xr:uid="{00000000-0005-0000-0000-0000A1180000}"/>
    <cellStyle name="Migliaia 10 5 3 2 2" xfId="18926" xr:uid="{00000000-0005-0000-0000-0000A2180000}"/>
    <cellStyle name="Migliaia 10 5 3 2 3" xfId="24228" xr:uid="{00000000-0005-0000-0000-0000A3180000}"/>
    <cellStyle name="Migliaia 10 5 3 3" xfId="16275" xr:uid="{00000000-0005-0000-0000-0000A4180000}"/>
    <cellStyle name="Migliaia 10 5 3 4" xfId="21577" xr:uid="{00000000-0005-0000-0000-0000A5180000}"/>
    <cellStyle name="Migliaia 10 5 4" xfId="2378" xr:uid="{00000000-0005-0000-0000-0000A6180000}"/>
    <cellStyle name="Migliaia 10 5 4 2" xfId="13109" xr:uid="{00000000-0005-0000-0000-0000A7180000}"/>
    <cellStyle name="Migliaia 10 5 4 2 2" xfId="18927" xr:uid="{00000000-0005-0000-0000-0000A8180000}"/>
    <cellStyle name="Migliaia 10 5 4 2 3" xfId="24229" xr:uid="{00000000-0005-0000-0000-0000A9180000}"/>
    <cellStyle name="Migliaia 10 5 4 3" xfId="16276" xr:uid="{00000000-0005-0000-0000-0000AA180000}"/>
    <cellStyle name="Migliaia 10 5 4 4" xfId="21578" xr:uid="{00000000-0005-0000-0000-0000AB180000}"/>
    <cellStyle name="Migliaia 10 5 5" xfId="2379" xr:uid="{00000000-0005-0000-0000-0000AC180000}"/>
    <cellStyle name="Migliaia 10 5 5 2" xfId="13110" xr:uid="{00000000-0005-0000-0000-0000AD180000}"/>
    <cellStyle name="Migliaia 10 5 5 2 2" xfId="18928" xr:uid="{00000000-0005-0000-0000-0000AE180000}"/>
    <cellStyle name="Migliaia 10 5 5 2 3" xfId="24230" xr:uid="{00000000-0005-0000-0000-0000AF180000}"/>
    <cellStyle name="Migliaia 10 5 5 3" xfId="16277" xr:uid="{00000000-0005-0000-0000-0000B0180000}"/>
    <cellStyle name="Migliaia 10 5 5 4" xfId="21579" xr:uid="{00000000-0005-0000-0000-0000B1180000}"/>
    <cellStyle name="Migliaia 10 5 6" xfId="2380" xr:uid="{00000000-0005-0000-0000-0000B2180000}"/>
    <cellStyle name="Migliaia 10 5 6 2" xfId="13111" xr:uid="{00000000-0005-0000-0000-0000B3180000}"/>
    <cellStyle name="Migliaia 10 5 6 2 2" xfId="18929" xr:uid="{00000000-0005-0000-0000-0000B4180000}"/>
    <cellStyle name="Migliaia 10 5 6 2 3" xfId="24231" xr:uid="{00000000-0005-0000-0000-0000B5180000}"/>
    <cellStyle name="Migliaia 10 5 6 3" xfId="16278" xr:uid="{00000000-0005-0000-0000-0000B6180000}"/>
    <cellStyle name="Migliaia 10 5 6 4" xfId="21580" xr:uid="{00000000-0005-0000-0000-0000B7180000}"/>
    <cellStyle name="Migliaia 10 6" xfId="2381" xr:uid="{00000000-0005-0000-0000-0000B8180000}"/>
    <cellStyle name="Migliaia 10 6 2" xfId="11906" xr:uid="{00000000-0005-0000-0000-0000B9180000}"/>
    <cellStyle name="Migliaia 10 6 3" xfId="11907" xr:uid="{00000000-0005-0000-0000-0000BA180000}"/>
    <cellStyle name="Migliaia 10 6 3 2" xfId="15468" xr:uid="{00000000-0005-0000-0000-0000BB180000}"/>
    <cellStyle name="Migliaia 10 6 3 2 2" xfId="20814" xr:uid="{00000000-0005-0000-0000-0000BC180000}"/>
    <cellStyle name="Migliaia 10 6 3 2 3" xfId="26116" xr:uid="{00000000-0005-0000-0000-0000BD180000}"/>
    <cellStyle name="Migliaia 10 6 3 3" xfId="18163" xr:uid="{00000000-0005-0000-0000-0000BE180000}"/>
    <cellStyle name="Migliaia 10 6 3 4" xfId="23465" xr:uid="{00000000-0005-0000-0000-0000BF180000}"/>
    <cellStyle name="Migliaia 10 6 4" xfId="13112" xr:uid="{00000000-0005-0000-0000-0000C0180000}"/>
    <cellStyle name="Migliaia 10 6 4 2" xfId="18930" xr:uid="{00000000-0005-0000-0000-0000C1180000}"/>
    <cellStyle name="Migliaia 10 6 4 3" xfId="24232" xr:uid="{00000000-0005-0000-0000-0000C2180000}"/>
    <cellStyle name="Migliaia 10 6 5" xfId="16279" xr:uid="{00000000-0005-0000-0000-0000C3180000}"/>
    <cellStyle name="Migliaia 10 6 6" xfId="21581" xr:uid="{00000000-0005-0000-0000-0000C4180000}"/>
    <cellStyle name="Migliaia 10 7" xfId="2382" xr:uid="{00000000-0005-0000-0000-0000C5180000}"/>
    <cellStyle name="Migliaia 10 7 2" xfId="11908" xr:uid="{00000000-0005-0000-0000-0000C6180000}"/>
    <cellStyle name="Migliaia 10 7 2 2" xfId="15469" xr:uid="{00000000-0005-0000-0000-0000C7180000}"/>
    <cellStyle name="Migliaia 10 7 2 2 2" xfId="20815" xr:uid="{00000000-0005-0000-0000-0000C8180000}"/>
    <cellStyle name="Migliaia 10 7 2 2 3" xfId="26117" xr:uid="{00000000-0005-0000-0000-0000C9180000}"/>
    <cellStyle name="Migliaia 10 7 2 3" xfId="18164" xr:uid="{00000000-0005-0000-0000-0000CA180000}"/>
    <cellStyle name="Migliaia 10 7 2 4" xfId="23466" xr:uid="{00000000-0005-0000-0000-0000CB180000}"/>
    <cellStyle name="Migliaia 10 7 3" xfId="13113" xr:uid="{00000000-0005-0000-0000-0000CC180000}"/>
    <cellStyle name="Migliaia 10 7 3 2" xfId="18931" xr:uid="{00000000-0005-0000-0000-0000CD180000}"/>
    <cellStyle name="Migliaia 10 7 3 3" xfId="24233" xr:uid="{00000000-0005-0000-0000-0000CE180000}"/>
    <cellStyle name="Migliaia 10 7 4" xfId="16280" xr:uid="{00000000-0005-0000-0000-0000CF180000}"/>
    <cellStyle name="Migliaia 10 7 5" xfId="21582" xr:uid="{00000000-0005-0000-0000-0000D0180000}"/>
    <cellStyle name="Migliaia 10 8" xfId="2383" xr:uid="{00000000-0005-0000-0000-0000D1180000}"/>
    <cellStyle name="Migliaia 10 8 2" xfId="11909" xr:uid="{00000000-0005-0000-0000-0000D2180000}"/>
    <cellStyle name="Migliaia 10 8 2 2" xfId="15470" xr:uid="{00000000-0005-0000-0000-0000D3180000}"/>
    <cellStyle name="Migliaia 10 8 2 2 2" xfId="20816" xr:uid="{00000000-0005-0000-0000-0000D4180000}"/>
    <cellStyle name="Migliaia 10 8 2 2 3" xfId="26118" xr:uid="{00000000-0005-0000-0000-0000D5180000}"/>
    <cellStyle name="Migliaia 10 8 2 3" xfId="18165" xr:uid="{00000000-0005-0000-0000-0000D6180000}"/>
    <cellStyle name="Migliaia 10 8 2 4" xfId="23467" xr:uid="{00000000-0005-0000-0000-0000D7180000}"/>
    <cellStyle name="Migliaia 10 8 3" xfId="13114" xr:uid="{00000000-0005-0000-0000-0000D8180000}"/>
    <cellStyle name="Migliaia 10 8 3 2" xfId="18932" xr:uid="{00000000-0005-0000-0000-0000D9180000}"/>
    <cellStyle name="Migliaia 10 8 3 3" xfId="24234" xr:uid="{00000000-0005-0000-0000-0000DA180000}"/>
    <cellStyle name="Migliaia 10 8 4" xfId="16281" xr:uid="{00000000-0005-0000-0000-0000DB180000}"/>
    <cellStyle name="Migliaia 10 8 5" xfId="21583" xr:uid="{00000000-0005-0000-0000-0000DC180000}"/>
    <cellStyle name="Migliaia 10 9" xfId="2384" xr:uid="{00000000-0005-0000-0000-0000DD180000}"/>
    <cellStyle name="Migliaia 10 9 2" xfId="13115" xr:uid="{00000000-0005-0000-0000-0000DE180000}"/>
    <cellStyle name="Migliaia 10 9 2 2" xfId="18933" xr:uid="{00000000-0005-0000-0000-0000DF180000}"/>
    <cellStyle name="Migliaia 10 9 2 3" xfId="24235" xr:uid="{00000000-0005-0000-0000-0000E0180000}"/>
    <cellStyle name="Migliaia 10 9 3" xfId="16282" xr:uid="{00000000-0005-0000-0000-0000E1180000}"/>
    <cellStyle name="Migliaia 10 9 4" xfId="21584" xr:uid="{00000000-0005-0000-0000-0000E2180000}"/>
    <cellStyle name="Migliaia 11" xfId="249" xr:uid="{00000000-0005-0000-0000-0000E3180000}"/>
    <cellStyle name="Migliaia 11 10" xfId="13116" xr:uid="{00000000-0005-0000-0000-0000E4180000}"/>
    <cellStyle name="Migliaia 11 10 2" xfId="18934" xr:uid="{00000000-0005-0000-0000-0000E5180000}"/>
    <cellStyle name="Migliaia 11 10 3" xfId="24236" xr:uid="{00000000-0005-0000-0000-0000E6180000}"/>
    <cellStyle name="Migliaia 11 11" xfId="16283" xr:uid="{00000000-0005-0000-0000-0000E7180000}"/>
    <cellStyle name="Migliaia 11 12" xfId="21585"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7" xr:uid="{00000000-0005-0000-0000-0000ED180000}"/>
    <cellStyle name="Migliaia 11 2 2 2 2 2" xfId="18935" xr:uid="{00000000-0005-0000-0000-0000EE180000}"/>
    <cellStyle name="Migliaia 11 2 2 2 2 3" xfId="24237" xr:uid="{00000000-0005-0000-0000-0000EF180000}"/>
    <cellStyle name="Migliaia 11 2 2 2 3" xfId="16284" xr:uid="{00000000-0005-0000-0000-0000F0180000}"/>
    <cellStyle name="Migliaia 11 2 2 2 4" xfId="21586" xr:uid="{00000000-0005-0000-0000-0000F1180000}"/>
    <cellStyle name="Migliaia 11 2 2 3" xfId="11910" xr:uid="{00000000-0005-0000-0000-0000F2180000}"/>
    <cellStyle name="Migliaia 11 2 2 3 2" xfId="15471" xr:uid="{00000000-0005-0000-0000-0000F3180000}"/>
    <cellStyle name="Migliaia 11 2 2 3 2 2" xfId="20817" xr:uid="{00000000-0005-0000-0000-0000F4180000}"/>
    <cellStyle name="Migliaia 11 2 2 3 2 3" xfId="26119" xr:uid="{00000000-0005-0000-0000-0000F5180000}"/>
    <cellStyle name="Migliaia 11 2 2 3 3" xfId="18166" xr:uid="{00000000-0005-0000-0000-0000F6180000}"/>
    <cellStyle name="Migliaia 11 2 2 3 4" xfId="23468" xr:uid="{00000000-0005-0000-0000-0000F7180000}"/>
    <cellStyle name="Migliaia 11 2 3" xfId="2389" xr:uid="{00000000-0005-0000-0000-0000F8180000}"/>
    <cellStyle name="Migliaia 11 2 3 2" xfId="11911" xr:uid="{00000000-0005-0000-0000-0000F9180000}"/>
    <cellStyle name="Migliaia 11 2 3 2 2" xfId="15472" xr:uid="{00000000-0005-0000-0000-0000FA180000}"/>
    <cellStyle name="Migliaia 11 2 3 2 2 2" xfId="20818" xr:uid="{00000000-0005-0000-0000-0000FB180000}"/>
    <cellStyle name="Migliaia 11 2 3 2 2 3" xfId="26120" xr:uid="{00000000-0005-0000-0000-0000FC180000}"/>
    <cellStyle name="Migliaia 11 2 3 2 3" xfId="18167" xr:uid="{00000000-0005-0000-0000-0000FD180000}"/>
    <cellStyle name="Migliaia 11 2 3 2 4" xfId="23469" xr:uid="{00000000-0005-0000-0000-0000FE180000}"/>
    <cellStyle name="Migliaia 11 2 3 3" xfId="13118" xr:uid="{00000000-0005-0000-0000-0000FF180000}"/>
    <cellStyle name="Migliaia 11 2 3 3 2" xfId="18936" xr:uid="{00000000-0005-0000-0000-000000190000}"/>
    <cellStyle name="Migliaia 11 2 3 3 3" xfId="24238" xr:uid="{00000000-0005-0000-0000-000001190000}"/>
    <cellStyle name="Migliaia 11 2 3 4" xfId="16285" xr:uid="{00000000-0005-0000-0000-000002190000}"/>
    <cellStyle name="Migliaia 11 2 3 5" xfId="21587" xr:uid="{00000000-0005-0000-0000-000003190000}"/>
    <cellStyle name="Migliaia 11 2 4" xfId="2390" xr:uid="{00000000-0005-0000-0000-000004190000}"/>
    <cellStyle name="Migliaia 11 2 4 2" xfId="13119" xr:uid="{00000000-0005-0000-0000-000005190000}"/>
    <cellStyle name="Migliaia 11 2 4 2 2" xfId="18937" xr:uid="{00000000-0005-0000-0000-000006190000}"/>
    <cellStyle name="Migliaia 11 2 4 2 3" xfId="24239" xr:uid="{00000000-0005-0000-0000-000007190000}"/>
    <cellStyle name="Migliaia 11 2 4 3" xfId="16286" xr:uid="{00000000-0005-0000-0000-000008190000}"/>
    <cellStyle name="Migliaia 11 2 4 4" xfId="21588" xr:uid="{00000000-0005-0000-0000-000009190000}"/>
    <cellStyle name="Migliaia 11 2 5" xfId="2391" xr:uid="{00000000-0005-0000-0000-00000A190000}"/>
    <cellStyle name="Migliaia 11 2 5 2" xfId="13120" xr:uid="{00000000-0005-0000-0000-00000B190000}"/>
    <cellStyle name="Migliaia 11 2 5 2 2" xfId="18938" xr:uid="{00000000-0005-0000-0000-00000C190000}"/>
    <cellStyle name="Migliaia 11 2 5 2 3" xfId="24240" xr:uid="{00000000-0005-0000-0000-00000D190000}"/>
    <cellStyle name="Migliaia 11 2 5 3" xfId="16287" xr:uid="{00000000-0005-0000-0000-00000E190000}"/>
    <cellStyle name="Migliaia 11 2 5 4" xfId="21589" xr:uid="{00000000-0005-0000-0000-00000F190000}"/>
    <cellStyle name="Migliaia 11 2 6" xfId="2392" xr:uid="{00000000-0005-0000-0000-000010190000}"/>
    <cellStyle name="Migliaia 11 2 6 2" xfId="13121" xr:uid="{00000000-0005-0000-0000-000011190000}"/>
    <cellStyle name="Migliaia 11 2 6 2 2" xfId="18939" xr:uid="{00000000-0005-0000-0000-000012190000}"/>
    <cellStyle name="Migliaia 11 2 6 2 3" xfId="24241" xr:uid="{00000000-0005-0000-0000-000013190000}"/>
    <cellStyle name="Migliaia 11 2 6 3" xfId="16288" xr:uid="{00000000-0005-0000-0000-000014190000}"/>
    <cellStyle name="Migliaia 11 2 6 4" xfId="21590"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2" xr:uid="{00000000-0005-0000-0000-00001B190000}"/>
    <cellStyle name="Migliaia 11 3 2 2 2 2 2" xfId="18940" xr:uid="{00000000-0005-0000-0000-00001C190000}"/>
    <cellStyle name="Migliaia 11 3 2 2 2 2 3" xfId="24242" xr:uid="{00000000-0005-0000-0000-00001D190000}"/>
    <cellStyle name="Migliaia 11 3 2 2 2 3" xfId="16289" xr:uid="{00000000-0005-0000-0000-00001E190000}"/>
    <cellStyle name="Migliaia 11 3 2 2 2 4" xfId="21591" xr:uid="{00000000-0005-0000-0000-00001F190000}"/>
    <cellStyle name="Migliaia 11 3 2 3" xfId="2397" xr:uid="{00000000-0005-0000-0000-000020190000}"/>
    <cellStyle name="Migliaia 11 3 2 3 2" xfId="13123" xr:uid="{00000000-0005-0000-0000-000021190000}"/>
    <cellStyle name="Migliaia 11 3 2 3 2 2" xfId="18941" xr:uid="{00000000-0005-0000-0000-000022190000}"/>
    <cellStyle name="Migliaia 11 3 2 3 2 3" xfId="24243" xr:uid="{00000000-0005-0000-0000-000023190000}"/>
    <cellStyle name="Migliaia 11 3 2 3 3" xfId="16290" xr:uid="{00000000-0005-0000-0000-000024190000}"/>
    <cellStyle name="Migliaia 11 3 2 3 4" xfId="21592" xr:uid="{00000000-0005-0000-0000-000025190000}"/>
    <cellStyle name="Migliaia 11 3 2 4" xfId="2398" xr:uid="{00000000-0005-0000-0000-000026190000}"/>
    <cellStyle name="Migliaia 11 3 2 4 2" xfId="13124" xr:uid="{00000000-0005-0000-0000-000027190000}"/>
    <cellStyle name="Migliaia 11 3 2 4 2 2" xfId="18942" xr:uid="{00000000-0005-0000-0000-000028190000}"/>
    <cellStyle name="Migliaia 11 3 2 4 2 3" xfId="24244" xr:uid="{00000000-0005-0000-0000-000029190000}"/>
    <cellStyle name="Migliaia 11 3 2 4 3" xfId="16291" xr:uid="{00000000-0005-0000-0000-00002A190000}"/>
    <cellStyle name="Migliaia 11 3 2 4 4" xfId="21593" xr:uid="{00000000-0005-0000-0000-00002B190000}"/>
    <cellStyle name="Migliaia 11 3 2 5" xfId="2399" xr:uid="{00000000-0005-0000-0000-00002C190000}"/>
    <cellStyle name="Migliaia 11 3 2 5 2" xfId="13125" xr:uid="{00000000-0005-0000-0000-00002D190000}"/>
    <cellStyle name="Migliaia 11 3 2 5 2 2" xfId="18943" xr:uid="{00000000-0005-0000-0000-00002E190000}"/>
    <cellStyle name="Migliaia 11 3 2 5 2 3" xfId="24245" xr:uid="{00000000-0005-0000-0000-00002F190000}"/>
    <cellStyle name="Migliaia 11 3 2 5 3" xfId="16292" xr:uid="{00000000-0005-0000-0000-000030190000}"/>
    <cellStyle name="Migliaia 11 3 2 5 4" xfId="21594" xr:uid="{00000000-0005-0000-0000-000031190000}"/>
    <cellStyle name="Migliaia 11 3 2 6" xfId="2400" xr:uid="{00000000-0005-0000-0000-000032190000}"/>
    <cellStyle name="Migliaia 11 3 2 6 2" xfId="13126" xr:uid="{00000000-0005-0000-0000-000033190000}"/>
    <cellStyle name="Migliaia 11 3 2 6 2 2" xfId="18944" xr:uid="{00000000-0005-0000-0000-000034190000}"/>
    <cellStyle name="Migliaia 11 3 2 6 2 3" xfId="24246" xr:uid="{00000000-0005-0000-0000-000035190000}"/>
    <cellStyle name="Migliaia 11 3 2 6 3" xfId="16293" xr:uid="{00000000-0005-0000-0000-000036190000}"/>
    <cellStyle name="Migliaia 11 3 2 6 4" xfId="21595" xr:uid="{00000000-0005-0000-0000-000037190000}"/>
    <cellStyle name="Migliaia 11 3 3" xfId="2401" xr:uid="{00000000-0005-0000-0000-000038190000}"/>
    <cellStyle name="Migliaia 11 3 3 2" xfId="2402" xr:uid="{00000000-0005-0000-0000-000039190000}"/>
    <cellStyle name="Migliaia 11 3 3 2 2" xfId="13128" xr:uid="{00000000-0005-0000-0000-00003A190000}"/>
    <cellStyle name="Migliaia 11 3 3 2 2 2" xfId="18946" xr:uid="{00000000-0005-0000-0000-00003B190000}"/>
    <cellStyle name="Migliaia 11 3 3 2 2 3" xfId="24248" xr:uid="{00000000-0005-0000-0000-00003C190000}"/>
    <cellStyle name="Migliaia 11 3 3 2 3" xfId="16295" xr:uid="{00000000-0005-0000-0000-00003D190000}"/>
    <cellStyle name="Migliaia 11 3 3 2 4" xfId="21597" xr:uid="{00000000-0005-0000-0000-00003E190000}"/>
    <cellStyle name="Migliaia 11 3 3 3" xfId="2403" xr:uid="{00000000-0005-0000-0000-00003F190000}"/>
    <cellStyle name="Migliaia 11 3 3 3 2" xfId="13129" xr:uid="{00000000-0005-0000-0000-000040190000}"/>
    <cellStyle name="Migliaia 11 3 3 3 2 2" xfId="18947" xr:uid="{00000000-0005-0000-0000-000041190000}"/>
    <cellStyle name="Migliaia 11 3 3 3 2 3" xfId="24249" xr:uid="{00000000-0005-0000-0000-000042190000}"/>
    <cellStyle name="Migliaia 11 3 3 3 3" xfId="16296" xr:uid="{00000000-0005-0000-0000-000043190000}"/>
    <cellStyle name="Migliaia 11 3 3 3 4" xfId="21598" xr:uid="{00000000-0005-0000-0000-000044190000}"/>
    <cellStyle name="Migliaia 11 3 3 4" xfId="2404" xr:uid="{00000000-0005-0000-0000-000045190000}"/>
    <cellStyle name="Migliaia 11 3 3 4 2" xfId="13130" xr:uid="{00000000-0005-0000-0000-000046190000}"/>
    <cellStyle name="Migliaia 11 3 3 4 2 2" xfId="18948" xr:uid="{00000000-0005-0000-0000-000047190000}"/>
    <cellStyle name="Migliaia 11 3 3 4 2 3" xfId="24250" xr:uid="{00000000-0005-0000-0000-000048190000}"/>
    <cellStyle name="Migliaia 11 3 3 4 3" xfId="16297" xr:uid="{00000000-0005-0000-0000-000049190000}"/>
    <cellStyle name="Migliaia 11 3 3 4 4" xfId="21599" xr:uid="{00000000-0005-0000-0000-00004A190000}"/>
    <cellStyle name="Migliaia 11 3 3 5" xfId="2405" xr:uid="{00000000-0005-0000-0000-00004B190000}"/>
    <cellStyle name="Migliaia 11 3 3 5 2" xfId="13131" xr:uid="{00000000-0005-0000-0000-00004C190000}"/>
    <cellStyle name="Migliaia 11 3 3 5 2 2" xfId="18949" xr:uid="{00000000-0005-0000-0000-00004D190000}"/>
    <cellStyle name="Migliaia 11 3 3 5 2 3" xfId="24251" xr:uid="{00000000-0005-0000-0000-00004E190000}"/>
    <cellStyle name="Migliaia 11 3 3 5 3" xfId="16298" xr:uid="{00000000-0005-0000-0000-00004F190000}"/>
    <cellStyle name="Migliaia 11 3 3 5 4" xfId="21600" xr:uid="{00000000-0005-0000-0000-000050190000}"/>
    <cellStyle name="Migliaia 11 3 3 6" xfId="13127" xr:uid="{00000000-0005-0000-0000-000051190000}"/>
    <cellStyle name="Migliaia 11 3 3 6 2" xfId="18945" xr:uid="{00000000-0005-0000-0000-000052190000}"/>
    <cellStyle name="Migliaia 11 3 3 6 3" xfId="24247" xr:uid="{00000000-0005-0000-0000-000053190000}"/>
    <cellStyle name="Migliaia 11 3 3 7" xfId="16294" xr:uid="{00000000-0005-0000-0000-000054190000}"/>
    <cellStyle name="Migliaia 11 3 3 8" xfId="21596" xr:uid="{00000000-0005-0000-0000-000055190000}"/>
    <cellStyle name="Migliaia 11 3 4" xfId="2406" xr:uid="{00000000-0005-0000-0000-000056190000}"/>
    <cellStyle name="Migliaia 11 3 4 2" xfId="11912" xr:uid="{00000000-0005-0000-0000-000057190000}"/>
    <cellStyle name="Migliaia 11 3 4 3" xfId="11913" xr:uid="{00000000-0005-0000-0000-000058190000}"/>
    <cellStyle name="Migliaia 11 3 4 3 2" xfId="15473" xr:uid="{00000000-0005-0000-0000-000059190000}"/>
    <cellStyle name="Migliaia 11 3 4 3 2 2" xfId="20819" xr:uid="{00000000-0005-0000-0000-00005A190000}"/>
    <cellStyle name="Migliaia 11 3 4 3 2 3" xfId="26121" xr:uid="{00000000-0005-0000-0000-00005B190000}"/>
    <cellStyle name="Migliaia 11 3 4 3 3" xfId="18168" xr:uid="{00000000-0005-0000-0000-00005C190000}"/>
    <cellStyle name="Migliaia 11 3 4 3 4" xfId="23470" xr:uid="{00000000-0005-0000-0000-00005D190000}"/>
    <cellStyle name="Migliaia 11 3 4 4" xfId="13132" xr:uid="{00000000-0005-0000-0000-00005E190000}"/>
    <cellStyle name="Migliaia 11 3 4 4 2" xfId="18950" xr:uid="{00000000-0005-0000-0000-00005F190000}"/>
    <cellStyle name="Migliaia 11 3 4 4 3" xfId="24252" xr:uid="{00000000-0005-0000-0000-000060190000}"/>
    <cellStyle name="Migliaia 11 3 4 5" xfId="16299" xr:uid="{00000000-0005-0000-0000-000061190000}"/>
    <cellStyle name="Migliaia 11 3 4 6" xfId="21601" xr:uid="{00000000-0005-0000-0000-000062190000}"/>
    <cellStyle name="Migliaia 11 3 5" xfId="2407" xr:uid="{00000000-0005-0000-0000-000063190000}"/>
    <cellStyle name="Migliaia 11 3 5 2" xfId="11914" xr:uid="{00000000-0005-0000-0000-000064190000}"/>
    <cellStyle name="Migliaia 11 3 5 2 2" xfId="15474" xr:uid="{00000000-0005-0000-0000-000065190000}"/>
    <cellStyle name="Migliaia 11 3 5 2 2 2" xfId="20820" xr:uid="{00000000-0005-0000-0000-000066190000}"/>
    <cellStyle name="Migliaia 11 3 5 2 2 3" xfId="26122" xr:uid="{00000000-0005-0000-0000-000067190000}"/>
    <cellStyle name="Migliaia 11 3 5 2 3" xfId="18169" xr:uid="{00000000-0005-0000-0000-000068190000}"/>
    <cellStyle name="Migliaia 11 3 5 2 4" xfId="23471" xr:uid="{00000000-0005-0000-0000-000069190000}"/>
    <cellStyle name="Migliaia 11 3 5 3" xfId="13133" xr:uid="{00000000-0005-0000-0000-00006A190000}"/>
    <cellStyle name="Migliaia 11 3 5 3 2" xfId="18951" xr:uid="{00000000-0005-0000-0000-00006B190000}"/>
    <cellStyle name="Migliaia 11 3 5 3 3" xfId="24253" xr:uid="{00000000-0005-0000-0000-00006C190000}"/>
    <cellStyle name="Migliaia 11 3 5 4" xfId="16300" xr:uid="{00000000-0005-0000-0000-00006D190000}"/>
    <cellStyle name="Migliaia 11 3 5 5" xfId="21602" xr:uid="{00000000-0005-0000-0000-00006E190000}"/>
    <cellStyle name="Migliaia 11 3 6" xfId="2408" xr:uid="{00000000-0005-0000-0000-00006F190000}"/>
    <cellStyle name="Migliaia 11 3 6 2" xfId="13134" xr:uid="{00000000-0005-0000-0000-000070190000}"/>
    <cellStyle name="Migliaia 11 3 6 2 2" xfId="18952" xr:uid="{00000000-0005-0000-0000-000071190000}"/>
    <cellStyle name="Migliaia 11 3 6 2 3" xfId="24254" xr:uid="{00000000-0005-0000-0000-000072190000}"/>
    <cellStyle name="Migliaia 11 3 6 3" xfId="16301" xr:uid="{00000000-0005-0000-0000-000073190000}"/>
    <cellStyle name="Migliaia 11 3 6 4" xfId="21603" xr:uid="{00000000-0005-0000-0000-000074190000}"/>
    <cellStyle name="Migliaia 11 3 7" xfId="2409" xr:uid="{00000000-0005-0000-0000-000075190000}"/>
    <cellStyle name="Migliaia 11 3 7 2" xfId="13135" xr:uid="{00000000-0005-0000-0000-000076190000}"/>
    <cellStyle name="Migliaia 11 3 7 2 2" xfId="18953" xr:uid="{00000000-0005-0000-0000-000077190000}"/>
    <cellStyle name="Migliaia 11 3 7 2 3" xfId="24255" xr:uid="{00000000-0005-0000-0000-000078190000}"/>
    <cellStyle name="Migliaia 11 3 7 3" xfId="16302" xr:uid="{00000000-0005-0000-0000-000079190000}"/>
    <cellStyle name="Migliaia 11 3 7 4" xfId="21604" xr:uid="{00000000-0005-0000-0000-00007A190000}"/>
    <cellStyle name="Migliaia 11 3 8" xfId="2410" xr:uid="{00000000-0005-0000-0000-00007B190000}"/>
    <cellStyle name="Migliaia 11 3 8 2" xfId="13136" xr:uid="{00000000-0005-0000-0000-00007C190000}"/>
    <cellStyle name="Migliaia 11 3 8 2 2" xfId="18954" xr:uid="{00000000-0005-0000-0000-00007D190000}"/>
    <cellStyle name="Migliaia 11 3 8 2 3" xfId="24256" xr:uid="{00000000-0005-0000-0000-00007E190000}"/>
    <cellStyle name="Migliaia 11 3 8 3" xfId="16303" xr:uid="{00000000-0005-0000-0000-00007F190000}"/>
    <cellStyle name="Migliaia 11 3 8 4" xfId="21605"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7" xr:uid="{00000000-0005-0000-0000-000084190000}"/>
    <cellStyle name="Migliaia 11 4 2 2 2 2" xfId="18955" xr:uid="{00000000-0005-0000-0000-000085190000}"/>
    <cellStyle name="Migliaia 11 4 2 2 2 3" xfId="24257" xr:uid="{00000000-0005-0000-0000-000086190000}"/>
    <cellStyle name="Migliaia 11 4 2 2 3" xfId="16304" xr:uid="{00000000-0005-0000-0000-000087190000}"/>
    <cellStyle name="Migliaia 11 4 2 2 4" xfId="21606" xr:uid="{00000000-0005-0000-0000-000088190000}"/>
    <cellStyle name="Migliaia 11 4 2 3" xfId="2414" xr:uid="{00000000-0005-0000-0000-000089190000}"/>
    <cellStyle name="Migliaia 11 4 2 3 2" xfId="13138" xr:uid="{00000000-0005-0000-0000-00008A190000}"/>
    <cellStyle name="Migliaia 11 4 2 3 2 2" xfId="18956" xr:uid="{00000000-0005-0000-0000-00008B190000}"/>
    <cellStyle name="Migliaia 11 4 2 3 2 3" xfId="24258" xr:uid="{00000000-0005-0000-0000-00008C190000}"/>
    <cellStyle name="Migliaia 11 4 2 3 3" xfId="16305" xr:uid="{00000000-0005-0000-0000-00008D190000}"/>
    <cellStyle name="Migliaia 11 4 2 3 4" xfId="21607" xr:uid="{00000000-0005-0000-0000-00008E190000}"/>
    <cellStyle name="Migliaia 11 4 3" xfId="2415" xr:uid="{00000000-0005-0000-0000-00008F190000}"/>
    <cellStyle name="Migliaia 11 4 3 2" xfId="13139" xr:uid="{00000000-0005-0000-0000-000090190000}"/>
    <cellStyle name="Migliaia 11 4 3 2 2" xfId="18957" xr:uid="{00000000-0005-0000-0000-000091190000}"/>
    <cellStyle name="Migliaia 11 4 3 2 3" xfId="24259" xr:uid="{00000000-0005-0000-0000-000092190000}"/>
    <cellStyle name="Migliaia 11 4 3 3" xfId="16306" xr:uid="{00000000-0005-0000-0000-000093190000}"/>
    <cellStyle name="Migliaia 11 4 3 4" xfId="21608" xr:uid="{00000000-0005-0000-0000-000094190000}"/>
    <cellStyle name="Migliaia 11 4 4" xfId="2416" xr:uid="{00000000-0005-0000-0000-000095190000}"/>
    <cellStyle name="Migliaia 11 4 4 2" xfId="13140" xr:uid="{00000000-0005-0000-0000-000096190000}"/>
    <cellStyle name="Migliaia 11 4 4 2 2" xfId="18958" xr:uid="{00000000-0005-0000-0000-000097190000}"/>
    <cellStyle name="Migliaia 11 4 4 2 3" xfId="24260" xr:uid="{00000000-0005-0000-0000-000098190000}"/>
    <cellStyle name="Migliaia 11 4 4 3" xfId="16307" xr:uid="{00000000-0005-0000-0000-000099190000}"/>
    <cellStyle name="Migliaia 11 4 4 4" xfId="21609" xr:uid="{00000000-0005-0000-0000-00009A190000}"/>
    <cellStyle name="Migliaia 11 4 5" xfId="2417" xr:uid="{00000000-0005-0000-0000-00009B190000}"/>
    <cellStyle name="Migliaia 11 4 5 2" xfId="13141" xr:uid="{00000000-0005-0000-0000-00009C190000}"/>
    <cellStyle name="Migliaia 11 4 5 2 2" xfId="18959" xr:uid="{00000000-0005-0000-0000-00009D190000}"/>
    <cellStyle name="Migliaia 11 4 5 2 3" xfId="24261" xr:uid="{00000000-0005-0000-0000-00009E190000}"/>
    <cellStyle name="Migliaia 11 4 5 3" xfId="16308" xr:uid="{00000000-0005-0000-0000-00009F190000}"/>
    <cellStyle name="Migliaia 11 4 5 4" xfId="21610" xr:uid="{00000000-0005-0000-0000-0000A0190000}"/>
    <cellStyle name="Migliaia 11 4 6" xfId="2418" xr:uid="{00000000-0005-0000-0000-0000A1190000}"/>
    <cellStyle name="Migliaia 11 4 6 2" xfId="13142" xr:uid="{00000000-0005-0000-0000-0000A2190000}"/>
    <cellStyle name="Migliaia 11 4 6 2 2" xfId="18960" xr:uid="{00000000-0005-0000-0000-0000A3190000}"/>
    <cellStyle name="Migliaia 11 4 6 2 3" xfId="24262" xr:uid="{00000000-0005-0000-0000-0000A4190000}"/>
    <cellStyle name="Migliaia 11 4 6 3" xfId="16309" xr:uid="{00000000-0005-0000-0000-0000A5190000}"/>
    <cellStyle name="Migliaia 11 4 6 4" xfId="21611" xr:uid="{00000000-0005-0000-0000-0000A6190000}"/>
    <cellStyle name="Migliaia 11 4 7" xfId="2419" xr:uid="{00000000-0005-0000-0000-0000A7190000}"/>
    <cellStyle name="Migliaia 11 4 7 2" xfId="13143" xr:uid="{00000000-0005-0000-0000-0000A8190000}"/>
    <cellStyle name="Migliaia 11 4 7 2 2" xfId="18961" xr:uid="{00000000-0005-0000-0000-0000A9190000}"/>
    <cellStyle name="Migliaia 11 4 7 2 3" xfId="24263" xr:uid="{00000000-0005-0000-0000-0000AA190000}"/>
    <cellStyle name="Migliaia 11 4 7 3" xfId="16310" xr:uid="{00000000-0005-0000-0000-0000AB190000}"/>
    <cellStyle name="Migliaia 11 4 7 4" xfId="21612" xr:uid="{00000000-0005-0000-0000-0000AC190000}"/>
    <cellStyle name="Migliaia 11 5" xfId="2420" xr:uid="{00000000-0005-0000-0000-0000AD190000}"/>
    <cellStyle name="Migliaia 11 5 2" xfId="2421" xr:uid="{00000000-0005-0000-0000-0000AE190000}"/>
    <cellStyle name="Migliaia 11 5 2 2" xfId="13144" xr:uid="{00000000-0005-0000-0000-0000AF190000}"/>
    <cellStyle name="Migliaia 11 5 2 2 2" xfId="18962" xr:uid="{00000000-0005-0000-0000-0000B0190000}"/>
    <cellStyle name="Migliaia 11 5 2 2 3" xfId="24264" xr:uid="{00000000-0005-0000-0000-0000B1190000}"/>
    <cellStyle name="Migliaia 11 5 2 3" xfId="16311" xr:uid="{00000000-0005-0000-0000-0000B2190000}"/>
    <cellStyle name="Migliaia 11 5 2 4" xfId="21613" xr:uid="{00000000-0005-0000-0000-0000B3190000}"/>
    <cellStyle name="Migliaia 11 5 3" xfId="2422" xr:uid="{00000000-0005-0000-0000-0000B4190000}"/>
    <cellStyle name="Migliaia 11 5 3 2" xfId="13145" xr:uid="{00000000-0005-0000-0000-0000B5190000}"/>
    <cellStyle name="Migliaia 11 5 3 2 2" xfId="18963" xr:uid="{00000000-0005-0000-0000-0000B6190000}"/>
    <cellStyle name="Migliaia 11 5 3 2 3" xfId="24265" xr:uid="{00000000-0005-0000-0000-0000B7190000}"/>
    <cellStyle name="Migliaia 11 5 3 3" xfId="16312" xr:uid="{00000000-0005-0000-0000-0000B8190000}"/>
    <cellStyle name="Migliaia 11 5 3 4" xfId="21614" xr:uid="{00000000-0005-0000-0000-0000B9190000}"/>
    <cellStyle name="Migliaia 11 5 4" xfId="2423" xr:uid="{00000000-0005-0000-0000-0000BA190000}"/>
    <cellStyle name="Migliaia 11 5 4 2" xfId="13146" xr:uid="{00000000-0005-0000-0000-0000BB190000}"/>
    <cellStyle name="Migliaia 11 5 4 2 2" xfId="18964" xr:uid="{00000000-0005-0000-0000-0000BC190000}"/>
    <cellStyle name="Migliaia 11 5 4 2 3" xfId="24266" xr:uid="{00000000-0005-0000-0000-0000BD190000}"/>
    <cellStyle name="Migliaia 11 5 4 3" xfId="16313" xr:uid="{00000000-0005-0000-0000-0000BE190000}"/>
    <cellStyle name="Migliaia 11 5 4 4" xfId="21615" xr:uid="{00000000-0005-0000-0000-0000BF190000}"/>
    <cellStyle name="Migliaia 11 5 5" xfId="2424" xr:uid="{00000000-0005-0000-0000-0000C0190000}"/>
    <cellStyle name="Migliaia 11 5 5 2" xfId="13147" xr:uid="{00000000-0005-0000-0000-0000C1190000}"/>
    <cellStyle name="Migliaia 11 5 5 2 2" xfId="18965" xr:uid="{00000000-0005-0000-0000-0000C2190000}"/>
    <cellStyle name="Migliaia 11 5 5 2 3" xfId="24267" xr:uid="{00000000-0005-0000-0000-0000C3190000}"/>
    <cellStyle name="Migliaia 11 5 5 3" xfId="16314" xr:uid="{00000000-0005-0000-0000-0000C4190000}"/>
    <cellStyle name="Migliaia 11 5 5 4" xfId="21616" xr:uid="{00000000-0005-0000-0000-0000C5190000}"/>
    <cellStyle name="Migliaia 11 5 6" xfId="2425" xr:uid="{00000000-0005-0000-0000-0000C6190000}"/>
    <cellStyle name="Migliaia 11 5 6 2" xfId="13148" xr:uid="{00000000-0005-0000-0000-0000C7190000}"/>
    <cellStyle name="Migliaia 11 5 6 2 2" xfId="18966" xr:uid="{00000000-0005-0000-0000-0000C8190000}"/>
    <cellStyle name="Migliaia 11 5 6 2 3" xfId="24268" xr:uid="{00000000-0005-0000-0000-0000C9190000}"/>
    <cellStyle name="Migliaia 11 5 6 3" xfId="16315" xr:uid="{00000000-0005-0000-0000-0000CA190000}"/>
    <cellStyle name="Migliaia 11 5 6 4" xfId="21617" xr:uid="{00000000-0005-0000-0000-0000CB190000}"/>
    <cellStyle name="Migliaia 11 6" xfId="2426" xr:uid="{00000000-0005-0000-0000-0000CC190000}"/>
    <cellStyle name="Migliaia 11 6 2" xfId="11915" xr:uid="{00000000-0005-0000-0000-0000CD190000}"/>
    <cellStyle name="Migliaia 11 6 3" xfId="11916" xr:uid="{00000000-0005-0000-0000-0000CE190000}"/>
    <cellStyle name="Migliaia 11 6 3 2" xfId="15475" xr:uid="{00000000-0005-0000-0000-0000CF190000}"/>
    <cellStyle name="Migliaia 11 6 3 2 2" xfId="20821" xr:uid="{00000000-0005-0000-0000-0000D0190000}"/>
    <cellStyle name="Migliaia 11 6 3 2 3" xfId="26123" xr:uid="{00000000-0005-0000-0000-0000D1190000}"/>
    <cellStyle name="Migliaia 11 6 3 3" xfId="18170" xr:uid="{00000000-0005-0000-0000-0000D2190000}"/>
    <cellStyle name="Migliaia 11 6 3 4" xfId="23472" xr:uid="{00000000-0005-0000-0000-0000D3190000}"/>
    <cellStyle name="Migliaia 11 6 4" xfId="13149" xr:uid="{00000000-0005-0000-0000-0000D4190000}"/>
    <cellStyle name="Migliaia 11 6 4 2" xfId="18967" xr:uid="{00000000-0005-0000-0000-0000D5190000}"/>
    <cellStyle name="Migliaia 11 6 4 3" xfId="24269" xr:uid="{00000000-0005-0000-0000-0000D6190000}"/>
    <cellStyle name="Migliaia 11 6 5" xfId="16316" xr:uid="{00000000-0005-0000-0000-0000D7190000}"/>
    <cellStyle name="Migliaia 11 6 6" xfId="21618" xr:uid="{00000000-0005-0000-0000-0000D8190000}"/>
    <cellStyle name="Migliaia 11 7" xfId="2427" xr:uid="{00000000-0005-0000-0000-0000D9190000}"/>
    <cellStyle name="Migliaia 11 7 2" xfId="11917" xr:uid="{00000000-0005-0000-0000-0000DA190000}"/>
    <cellStyle name="Migliaia 11 7 2 2" xfId="15476" xr:uid="{00000000-0005-0000-0000-0000DB190000}"/>
    <cellStyle name="Migliaia 11 7 2 2 2" xfId="20822" xr:uid="{00000000-0005-0000-0000-0000DC190000}"/>
    <cellStyle name="Migliaia 11 7 2 2 3" xfId="26124" xr:uid="{00000000-0005-0000-0000-0000DD190000}"/>
    <cellStyle name="Migliaia 11 7 2 3" xfId="18171" xr:uid="{00000000-0005-0000-0000-0000DE190000}"/>
    <cellStyle name="Migliaia 11 7 2 4" xfId="23473" xr:uid="{00000000-0005-0000-0000-0000DF190000}"/>
    <cellStyle name="Migliaia 11 7 3" xfId="13150" xr:uid="{00000000-0005-0000-0000-0000E0190000}"/>
    <cellStyle name="Migliaia 11 7 3 2" xfId="18968" xr:uid="{00000000-0005-0000-0000-0000E1190000}"/>
    <cellStyle name="Migliaia 11 7 3 3" xfId="24270" xr:uid="{00000000-0005-0000-0000-0000E2190000}"/>
    <cellStyle name="Migliaia 11 7 4" xfId="16317" xr:uid="{00000000-0005-0000-0000-0000E3190000}"/>
    <cellStyle name="Migliaia 11 7 5" xfId="21619" xr:uid="{00000000-0005-0000-0000-0000E4190000}"/>
    <cellStyle name="Migliaia 11 8" xfId="2428" xr:uid="{00000000-0005-0000-0000-0000E5190000}"/>
    <cellStyle name="Migliaia 11 8 2" xfId="11918" xr:uid="{00000000-0005-0000-0000-0000E6190000}"/>
    <cellStyle name="Migliaia 11 8 2 2" xfId="15477" xr:uid="{00000000-0005-0000-0000-0000E7190000}"/>
    <cellStyle name="Migliaia 11 8 2 2 2" xfId="20823" xr:uid="{00000000-0005-0000-0000-0000E8190000}"/>
    <cellStyle name="Migliaia 11 8 2 2 3" xfId="26125" xr:uid="{00000000-0005-0000-0000-0000E9190000}"/>
    <cellStyle name="Migliaia 11 8 2 3" xfId="18172" xr:uid="{00000000-0005-0000-0000-0000EA190000}"/>
    <cellStyle name="Migliaia 11 8 2 4" xfId="23474" xr:uid="{00000000-0005-0000-0000-0000EB190000}"/>
    <cellStyle name="Migliaia 11 8 3" xfId="13151" xr:uid="{00000000-0005-0000-0000-0000EC190000}"/>
    <cellStyle name="Migliaia 11 8 3 2" xfId="18969" xr:uid="{00000000-0005-0000-0000-0000ED190000}"/>
    <cellStyle name="Migliaia 11 8 3 3" xfId="24271" xr:uid="{00000000-0005-0000-0000-0000EE190000}"/>
    <cellStyle name="Migliaia 11 8 4" xfId="16318" xr:uid="{00000000-0005-0000-0000-0000EF190000}"/>
    <cellStyle name="Migliaia 11 8 5" xfId="21620" xr:uid="{00000000-0005-0000-0000-0000F0190000}"/>
    <cellStyle name="Migliaia 11 9" xfId="2429" xr:uid="{00000000-0005-0000-0000-0000F1190000}"/>
    <cellStyle name="Migliaia 11 9 2" xfId="13152" xr:uid="{00000000-0005-0000-0000-0000F2190000}"/>
    <cellStyle name="Migliaia 11 9 2 2" xfId="18970" xr:uid="{00000000-0005-0000-0000-0000F3190000}"/>
    <cellStyle name="Migliaia 11 9 2 3" xfId="24272" xr:uid="{00000000-0005-0000-0000-0000F4190000}"/>
    <cellStyle name="Migliaia 11 9 3" xfId="16319" xr:uid="{00000000-0005-0000-0000-0000F5190000}"/>
    <cellStyle name="Migliaia 11 9 4" xfId="21621" xr:uid="{00000000-0005-0000-0000-0000F6190000}"/>
    <cellStyle name="Migliaia 12" xfId="251" xr:uid="{00000000-0005-0000-0000-0000F7190000}"/>
    <cellStyle name="Migliaia 12 10" xfId="13153" xr:uid="{00000000-0005-0000-0000-0000F8190000}"/>
    <cellStyle name="Migliaia 12 10 2" xfId="18971" xr:uid="{00000000-0005-0000-0000-0000F9190000}"/>
    <cellStyle name="Migliaia 12 10 3" xfId="24273" xr:uid="{00000000-0005-0000-0000-0000FA190000}"/>
    <cellStyle name="Migliaia 12 11" xfId="16320" xr:uid="{00000000-0005-0000-0000-0000FB190000}"/>
    <cellStyle name="Migliaia 12 12" xfId="21622"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4" xr:uid="{00000000-0005-0000-0000-0000011A0000}"/>
    <cellStyle name="Migliaia 12 2 2 2 2 2" xfId="18972" xr:uid="{00000000-0005-0000-0000-0000021A0000}"/>
    <cellStyle name="Migliaia 12 2 2 2 2 3" xfId="24274" xr:uid="{00000000-0005-0000-0000-0000031A0000}"/>
    <cellStyle name="Migliaia 12 2 2 2 3" xfId="16321" xr:uid="{00000000-0005-0000-0000-0000041A0000}"/>
    <cellStyle name="Migliaia 12 2 2 2 4" xfId="21623" xr:uid="{00000000-0005-0000-0000-0000051A0000}"/>
    <cellStyle name="Migliaia 12 2 2 3" xfId="11919" xr:uid="{00000000-0005-0000-0000-0000061A0000}"/>
    <cellStyle name="Migliaia 12 2 2 3 2" xfId="15478" xr:uid="{00000000-0005-0000-0000-0000071A0000}"/>
    <cellStyle name="Migliaia 12 2 2 3 2 2" xfId="20824" xr:uid="{00000000-0005-0000-0000-0000081A0000}"/>
    <cellStyle name="Migliaia 12 2 2 3 2 3" xfId="26126" xr:uid="{00000000-0005-0000-0000-0000091A0000}"/>
    <cellStyle name="Migliaia 12 2 2 3 3" xfId="18173" xr:uid="{00000000-0005-0000-0000-00000A1A0000}"/>
    <cellStyle name="Migliaia 12 2 2 3 4" xfId="23475" xr:uid="{00000000-0005-0000-0000-00000B1A0000}"/>
    <cellStyle name="Migliaia 12 2 3" xfId="2434" xr:uid="{00000000-0005-0000-0000-00000C1A0000}"/>
    <cellStyle name="Migliaia 12 2 3 2" xfId="11920" xr:uid="{00000000-0005-0000-0000-00000D1A0000}"/>
    <cellStyle name="Migliaia 12 2 3 2 2" xfId="15479" xr:uid="{00000000-0005-0000-0000-00000E1A0000}"/>
    <cellStyle name="Migliaia 12 2 3 2 2 2" xfId="20825" xr:uid="{00000000-0005-0000-0000-00000F1A0000}"/>
    <cellStyle name="Migliaia 12 2 3 2 2 3" xfId="26127" xr:uid="{00000000-0005-0000-0000-0000101A0000}"/>
    <cellStyle name="Migliaia 12 2 3 2 3" xfId="18174" xr:uid="{00000000-0005-0000-0000-0000111A0000}"/>
    <cellStyle name="Migliaia 12 2 3 2 4" xfId="23476" xr:uid="{00000000-0005-0000-0000-0000121A0000}"/>
    <cellStyle name="Migliaia 12 2 3 3" xfId="13155" xr:uid="{00000000-0005-0000-0000-0000131A0000}"/>
    <cellStyle name="Migliaia 12 2 3 3 2" xfId="18973" xr:uid="{00000000-0005-0000-0000-0000141A0000}"/>
    <cellStyle name="Migliaia 12 2 3 3 3" xfId="24275" xr:uid="{00000000-0005-0000-0000-0000151A0000}"/>
    <cellStyle name="Migliaia 12 2 3 4" xfId="16322" xr:uid="{00000000-0005-0000-0000-0000161A0000}"/>
    <cellStyle name="Migliaia 12 2 3 5" xfId="21624" xr:uid="{00000000-0005-0000-0000-0000171A0000}"/>
    <cellStyle name="Migliaia 12 2 4" xfId="2435" xr:uid="{00000000-0005-0000-0000-0000181A0000}"/>
    <cellStyle name="Migliaia 12 2 4 2" xfId="13156" xr:uid="{00000000-0005-0000-0000-0000191A0000}"/>
    <cellStyle name="Migliaia 12 2 4 2 2" xfId="18974" xr:uid="{00000000-0005-0000-0000-00001A1A0000}"/>
    <cellStyle name="Migliaia 12 2 4 2 3" xfId="24276" xr:uid="{00000000-0005-0000-0000-00001B1A0000}"/>
    <cellStyle name="Migliaia 12 2 4 3" xfId="16323" xr:uid="{00000000-0005-0000-0000-00001C1A0000}"/>
    <cellStyle name="Migliaia 12 2 4 4" xfId="21625" xr:uid="{00000000-0005-0000-0000-00001D1A0000}"/>
    <cellStyle name="Migliaia 12 2 5" xfId="2436" xr:uid="{00000000-0005-0000-0000-00001E1A0000}"/>
    <cellStyle name="Migliaia 12 2 5 2" xfId="13157" xr:uid="{00000000-0005-0000-0000-00001F1A0000}"/>
    <cellStyle name="Migliaia 12 2 5 2 2" xfId="18975" xr:uid="{00000000-0005-0000-0000-0000201A0000}"/>
    <cellStyle name="Migliaia 12 2 5 2 3" xfId="24277" xr:uid="{00000000-0005-0000-0000-0000211A0000}"/>
    <cellStyle name="Migliaia 12 2 5 3" xfId="16324" xr:uid="{00000000-0005-0000-0000-0000221A0000}"/>
    <cellStyle name="Migliaia 12 2 5 4" xfId="21626" xr:uid="{00000000-0005-0000-0000-0000231A0000}"/>
    <cellStyle name="Migliaia 12 2 6" xfId="2437" xr:uid="{00000000-0005-0000-0000-0000241A0000}"/>
    <cellStyle name="Migliaia 12 2 6 2" xfId="13158" xr:uid="{00000000-0005-0000-0000-0000251A0000}"/>
    <cellStyle name="Migliaia 12 2 6 2 2" xfId="18976" xr:uid="{00000000-0005-0000-0000-0000261A0000}"/>
    <cellStyle name="Migliaia 12 2 6 2 3" xfId="24278" xr:uid="{00000000-0005-0000-0000-0000271A0000}"/>
    <cellStyle name="Migliaia 12 2 6 3" xfId="16325" xr:uid="{00000000-0005-0000-0000-0000281A0000}"/>
    <cellStyle name="Migliaia 12 2 6 4" xfId="21627"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9" xr:uid="{00000000-0005-0000-0000-00002F1A0000}"/>
    <cellStyle name="Migliaia 12 3 2 2 2 2 2" xfId="18977" xr:uid="{00000000-0005-0000-0000-0000301A0000}"/>
    <cellStyle name="Migliaia 12 3 2 2 2 2 3" xfId="24279" xr:uid="{00000000-0005-0000-0000-0000311A0000}"/>
    <cellStyle name="Migliaia 12 3 2 2 2 3" xfId="16326" xr:uid="{00000000-0005-0000-0000-0000321A0000}"/>
    <cellStyle name="Migliaia 12 3 2 2 2 4" xfId="21628" xr:uid="{00000000-0005-0000-0000-0000331A0000}"/>
    <cellStyle name="Migliaia 12 3 2 3" xfId="2442" xr:uid="{00000000-0005-0000-0000-0000341A0000}"/>
    <cellStyle name="Migliaia 12 3 2 3 2" xfId="13160" xr:uid="{00000000-0005-0000-0000-0000351A0000}"/>
    <cellStyle name="Migliaia 12 3 2 3 2 2" xfId="18978" xr:uid="{00000000-0005-0000-0000-0000361A0000}"/>
    <cellStyle name="Migliaia 12 3 2 3 2 3" xfId="24280" xr:uid="{00000000-0005-0000-0000-0000371A0000}"/>
    <cellStyle name="Migliaia 12 3 2 3 3" xfId="16327" xr:uid="{00000000-0005-0000-0000-0000381A0000}"/>
    <cellStyle name="Migliaia 12 3 2 3 4" xfId="21629" xr:uid="{00000000-0005-0000-0000-0000391A0000}"/>
    <cellStyle name="Migliaia 12 3 2 4" xfId="2443" xr:uid="{00000000-0005-0000-0000-00003A1A0000}"/>
    <cellStyle name="Migliaia 12 3 2 4 2" xfId="13161" xr:uid="{00000000-0005-0000-0000-00003B1A0000}"/>
    <cellStyle name="Migliaia 12 3 2 4 2 2" xfId="18979" xr:uid="{00000000-0005-0000-0000-00003C1A0000}"/>
    <cellStyle name="Migliaia 12 3 2 4 2 3" xfId="24281" xr:uid="{00000000-0005-0000-0000-00003D1A0000}"/>
    <cellStyle name="Migliaia 12 3 2 4 3" xfId="16328" xr:uid="{00000000-0005-0000-0000-00003E1A0000}"/>
    <cellStyle name="Migliaia 12 3 2 4 4" xfId="21630" xr:uid="{00000000-0005-0000-0000-00003F1A0000}"/>
    <cellStyle name="Migliaia 12 3 2 5" xfId="2444" xr:uid="{00000000-0005-0000-0000-0000401A0000}"/>
    <cellStyle name="Migliaia 12 3 2 5 2" xfId="13162" xr:uid="{00000000-0005-0000-0000-0000411A0000}"/>
    <cellStyle name="Migliaia 12 3 2 5 2 2" xfId="18980" xr:uid="{00000000-0005-0000-0000-0000421A0000}"/>
    <cellStyle name="Migliaia 12 3 2 5 2 3" xfId="24282" xr:uid="{00000000-0005-0000-0000-0000431A0000}"/>
    <cellStyle name="Migliaia 12 3 2 5 3" xfId="16329" xr:uid="{00000000-0005-0000-0000-0000441A0000}"/>
    <cellStyle name="Migliaia 12 3 2 5 4" xfId="21631" xr:uid="{00000000-0005-0000-0000-0000451A0000}"/>
    <cellStyle name="Migliaia 12 3 2 6" xfId="2445" xr:uid="{00000000-0005-0000-0000-0000461A0000}"/>
    <cellStyle name="Migliaia 12 3 2 6 2" xfId="13163" xr:uid="{00000000-0005-0000-0000-0000471A0000}"/>
    <cellStyle name="Migliaia 12 3 2 6 2 2" xfId="18981" xr:uid="{00000000-0005-0000-0000-0000481A0000}"/>
    <cellStyle name="Migliaia 12 3 2 6 2 3" xfId="24283" xr:uid="{00000000-0005-0000-0000-0000491A0000}"/>
    <cellStyle name="Migliaia 12 3 2 6 3" xfId="16330" xr:uid="{00000000-0005-0000-0000-00004A1A0000}"/>
    <cellStyle name="Migliaia 12 3 2 6 4" xfId="21632" xr:uid="{00000000-0005-0000-0000-00004B1A0000}"/>
    <cellStyle name="Migliaia 12 3 3" xfId="2446" xr:uid="{00000000-0005-0000-0000-00004C1A0000}"/>
    <cellStyle name="Migliaia 12 3 3 2" xfId="2447" xr:uid="{00000000-0005-0000-0000-00004D1A0000}"/>
    <cellStyle name="Migliaia 12 3 3 2 2" xfId="13165" xr:uid="{00000000-0005-0000-0000-00004E1A0000}"/>
    <cellStyle name="Migliaia 12 3 3 2 2 2" xfId="18983" xr:uid="{00000000-0005-0000-0000-00004F1A0000}"/>
    <cellStyle name="Migliaia 12 3 3 2 2 3" xfId="24285" xr:uid="{00000000-0005-0000-0000-0000501A0000}"/>
    <cellStyle name="Migliaia 12 3 3 2 3" xfId="16332" xr:uid="{00000000-0005-0000-0000-0000511A0000}"/>
    <cellStyle name="Migliaia 12 3 3 2 4" xfId="21634" xr:uid="{00000000-0005-0000-0000-0000521A0000}"/>
    <cellStyle name="Migliaia 12 3 3 3" xfId="2448" xr:uid="{00000000-0005-0000-0000-0000531A0000}"/>
    <cellStyle name="Migliaia 12 3 3 3 2" xfId="13166" xr:uid="{00000000-0005-0000-0000-0000541A0000}"/>
    <cellStyle name="Migliaia 12 3 3 3 2 2" xfId="18984" xr:uid="{00000000-0005-0000-0000-0000551A0000}"/>
    <cellStyle name="Migliaia 12 3 3 3 2 3" xfId="24286" xr:uid="{00000000-0005-0000-0000-0000561A0000}"/>
    <cellStyle name="Migliaia 12 3 3 3 3" xfId="16333" xr:uid="{00000000-0005-0000-0000-0000571A0000}"/>
    <cellStyle name="Migliaia 12 3 3 3 4" xfId="21635" xr:uid="{00000000-0005-0000-0000-0000581A0000}"/>
    <cellStyle name="Migliaia 12 3 3 4" xfId="2449" xr:uid="{00000000-0005-0000-0000-0000591A0000}"/>
    <cellStyle name="Migliaia 12 3 3 4 2" xfId="13167" xr:uid="{00000000-0005-0000-0000-00005A1A0000}"/>
    <cellStyle name="Migliaia 12 3 3 4 2 2" xfId="18985" xr:uid="{00000000-0005-0000-0000-00005B1A0000}"/>
    <cellStyle name="Migliaia 12 3 3 4 2 3" xfId="24287" xr:uid="{00000000-0005-0000-0000-00005C1A0000}"/>
    <cellStyle name="Migliaia 12 3 3 4 3" xfId="16334" xr:uid="{00000000-0005-0000-0000-00005D1A0000}"/>
    <cellStyle name="Migliaia 12 3 3 4 4" xfId="21636" xr:uid="{00000000-0005-0000-0000-00005E1A0000}"/>
    <cellStyle name="Migliaia 12 3 3 5" xfId="2450" xr:uid="{00000000-0005-0000-0000-00005F1A0000}"/>
    <cellStyle name="Migliaia 12 3 3 5 2" xfId="13168" xr:uid="{00000000-0005-0000-0000-0000601A0000}"/>
    <cellStyle name="Migliaia 12 3 3 5 2 2" xfId="18986" xr:uid="{00000000-0005-0000-0000-0000611A0000}"/>
    <cellStyle name="Migliaia 12 3 3 5 2 3" xfId="24288" xr:uid="{00000000-0005-0000-0000-0000621A0000}"/>
    <cellStyle name="Migliaia 12 3 3 5 3" xfId="16335" xr:uid="{00000000-0005-0000-0000-0000631A0000}"/>
    <cellStyle name="Migliaia 12 3 3 5 4" xfId="21637" xr:uid="{00000000-0005-0000-0000-0000641A0000}"/>
    <cellStyle name="Migliaia 12 3 3 6" xfId="13164" xr:uid="{00000000-0005-0000-0000-0000651A0000}"/>
    <cellStyle name="Migliaia 12 3 3 6 2" xfId="18982" xr:uid="{00000000-0005-0000-0000-0000661A0000}"/>
    <cellStyle name="Migliaia 12 3 3 6 3" xfId="24284" xr:uid="{00000000-0005-0000-0000-0000671A0000}"/>
    <cellStyle name="Migliaia 12 3 3 7" xfId="16331" xr:uid="{00000000-0005-0000-0000-0000681A0000}"/>
    <cellStyle name="Migliaia 12 3 3 8" xfId="21633" xr:uid="{00000000-0005-0000-0000-0000691A0000}"/>
    <cellStyle name="Migliaia 12 3 4" xfId="2451" xr:uid="{00000000-0005-0000-0000-00006A1A0000}"/>
    <cellStyle name="Migliaia 12 3 4 2" xfId="11921" xr:uid="{00000000-0005-0000-0000-00006B1A0000}"/>
    <cellStyle name="Migliaia 12 3 4 3" xfId="11922" xr:uid="{00000000-0005-0000-0000-00006C1A0000}"/>
    <cellStyle name="Migliaia 12 3 4 3 2" xfId="15480" xr:uid="{00000000-0005-0000-0000-00006D1A0000}"/>
    <cellStyle name="Migliaia 12 3 4 3 2 2" xfId="20826" xr:uid="{00000000-0005-0000-0000-00006E1A0000}"/>
    <cellStyle name="Migliaia 12 3 4 3 2 3" xfId="26128" xr:uid="{00000000-0005-0000-0000-00006F1A0000}"/>
    <cellStyle name="Migliaia 12 3 4 3 3" xfId="18175" xr:uid="{00000000-0005-0000-0000-0000701A0000}"/>
    <cellStyle name="Migliaia 12 3 4 3 4" xfId="23477" xr:uid="{00000000-0005-0000-0000-0000711A0000}"/>
    <cellStyle name="Migliaia 12 3 4 4" xfId="13169" xr:uid="{00000000-0005-0000-0000-0000721A0000}"/>
    <cellStyle name="Migliaia 12 3 4 4 2" xfId="18987" xr:uid="{00000000-0005-0000-0000-0000731A0000}"/>
    <cellStyle name="Migliaia 12 3 4 4 3" xfId="24289" xr:uid="{00000000-0005-0000-0000-0000741A0000}"/>
    <cellStyle name="Migliaia 12 3 4 5" xfId="16336" xr:uid="{00000000-0005-0000-0000-0000751A0000}"/>
    <cellStyle name="Migliaia 12 3 4 6" xfId="21638" xr:uid="{00000000-0005-0000-0000-0000761A0000}"/>
    <cellStyle name="Migliaia 12 3 5" xfId="2452" xr:uid="{00000000-0005-0000-0000-0000771A0000}"/>
    <cellStyle name="Migliaia 12 3 5 2" xfId="11923" xr:uid="{00000000-0005-0000-0000-0000781A0000}"/>
    <cellStyle name="Migliaia 12 3 5 2 2" xfId="15481" xr:uid="{00000000-0005-0000-0000-0000791A0000}"/>
    <cellStyle name="Migliaia 12 3 5 2 2 2" xfId="20827" xr:uid="{00000000-0005-0000-0000-00007A1A0000}"/>
    <cellStyle name="Migliaia 12 3 5 2 2 3" xfId="26129" xr:uid="{00000000-0005-0000-0000-00007B1A0000}"/>
    <cellStyle name="Migliaia 12 3 5 2 3" xfId="18176" xr:uid="{00000000-0005-0000-0000-00007C1A0000}"/>
    <cellStyle name="Migliaia 12 3 5 2 4" xfId="23478" xr:uid="{00000000-0005-0000-0000-00007D1A0000}"/>
    <cellStyle name="Migliaia 12 3 5 3" xfId="13170" xr:uid="{00000000-0005-0000-0000-00007E1A0000}"/>
    <cellStyle name="Migliaia 12 3 5 3 2" xfId="18988" xr:uid="{00000000-0005-0000-0000-00007F1A0000}"/>
    <cellStyle name="Migliaia 12 3 5 3 3" xfId="24290" xr:uid="{00000000-0005-0000-0000-0000801A0000}"/>
    <cellStyle name="Migliaia 12 3 5 4" xfId="16337" xr:uid="{00000000-0005-0000-0000-0000811A0000}"/>
    <cellStyle name="Migliaia 12 3 5 5" xfId="21639" xr:uid="{00000000-0005-0000-0000-0000821A0000}"/>
    <cellStyle name="Migliaia 12 3 6" xfId="2453" xr:uid="{00000000-0005-0000-0000-0000831A0000}"/>
    <cellStyle name="Migliaia 12 3 6 2" xfId="13171" xr:uid="{00000000-0005-0000-0000-0000841A0000}"/>
    <cellStyle name="Migliaia 12 3 6 2 2" xfId="18989" xr:uid="{00000000-0005-0000-0000-0000851A0000}"/>
    <cellStyle name="Migliaia 12 3 6 2 3" xfId="24291" xr:uid="{00000000-0005-0000-0000-0000861A0000}"/>
    <cellStyle name="Migliaia 12 3 6 3" xfId="16338" xr:uid="{00000000-0005-0000-0000-0000871A0000}"/>
    <cellStyle name="Migliaia 12 3 6 4" xfId="21640" xr:uid="{00000000-0005-0000-0000-0000881A0000}"/>
    <cellStyle name="Migliaia 12 3 7" xfId="2454" xr:uid="{00000000-0005-0000-0000-0000891A0000}"/>
    <cellStyle name="Migliaia 12 3 7 2" xfId="13172" xr:uid="{00000000-0005-0000-0000-00008A1A0000}"/>
    <cellStyle name="Migliaia 12 3 7 2 2" xfId="18990" xr:uid="{00000000-0005-0000-0000-00008B1A0000}"/>
    <cellStyle name="Migliaia 12 3 7 2 3" xfId="24292" xr:uid="{00000000-0005-0000-0000-00008C1A0000}"/>
    <cellStyle name="Migliaia 12 3 7 3" xfId="16339" xr:uid="{00000000-0005-0000-0000-00008D1A0000}"/>
    <cellStyle name="Migliaia 12 3 7 4" xfId="21641" xr:uid="{00000000-0005-0000-0000-00008E1A0000}"/>
    <cellStyle name="Migliaia 12 3 8" xfId="2455" xr:uid="{00000000-0005-0000-0000-00008F1A0000}"/>
    <cellStyle name="Migliaia 12 3 8 2" xfId="13173" xr:uid="{00000000-0005-0000-0000-0000901A0000}"/>
    <cellStyle name="Migliaia 12 3 8 2 2" xfId="18991" xr:uid="{00000000-0005-0000-0000-0000911A0000}"/>
    <cellStyle name="Migliaia 12 3 8 2 3" xfId="24293" xr:uid="{00000000-0005-0000-0000-0000921A0000}"/>
    <cellStyle name="Migliaia 12 3 8 3" xfId="16340" xr:uid="{00000000-0005-0000-0000-0000931A0000}"/>
    <cellStyle name="Migliaia 12 3 8 4" xfId="21642"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4" xr:uid="{00000000-0005-0000-0000-0000981A0000}"/>
    <cellStyle name="Migliaia 12 4 2 2 2 2" xfId="18992" xr:uid="{00000000-0005-0000-0000-0000991A0000}"/>
    <cellStyle name="Migliaia 12 4 2 2 2 3" xfId="24294" xr:uid="{00000000-0005-0000-0000-00009A1A0000}"/>
    <cellStyle name="Migliaia 12 4 2 2 3" xfId="16341" xr:uid="{00000000-0005-0000-0000-00009B1A0000}"/>
    <cellStyle name="Migliaia 12 4 2 2 4" xfId="21643" xr:uid="{00000000-0005-0000-0000-00009C1A0000}"/>
    <cellStyle name="Migliaia 12 4 2 3" xfId="2459" xr:uid="{00000000-0005-0000-0000-00009D1A0000}"/>
    <cellStyle name="Migliaia 12 4 2 3 2" xfId="13175" xr:uid="{00000000-0005-0000-0000-00009E1A0000}"/>
    <cellStyle name="Migliaia 12 4 2 3 2 2" xfId="18993" xr:uid="{00000000-0005-0000-0000-00009F1A0000}"/>
    <cellStyle name="Migliaia 12 4 2 3 2 3" xfId="24295" xr:uid="{00000000-0005-0000-0000-0000A01A0000}"/>
    <cellStyle name="Migliaia 12 4 2 3 3" xfId="16342" xr:uid="{00000000-0005-0000-0000-0000A11A0000}"/>
    <cellStyle name="Migliaia 12 4 2 3 4" xfId="21644" xr:uid="{00000000-0005-0000-0000-0000A21A0000}"/>
    <cellStyle name="Migliaia 12 4 3" xfId="2460" xr:uid="{00000000-0005-0000-0000-0000A31A0000}"/>
    <cellStyle name="Migliaia 12 4 3 2" xfId="13176" xr:uid="{00000000-0005-0000-0000-0000A41A0000}"/>
    <cellStyle name="Migliaia 12 4 3 2 2" xfId="18994" xr:uid="{00000000-0005-0000-0000-0000A51A0000}"/>
    <cellStyle name="Migliaia 12 4 3 2 3" xfId="24296" xr:uid="{00000000-0005-0000-0000-0000A61A0000}"/>
    <cellStyle name="Migliaia 12 4 3 3" xfId="16343" xr:uid="{00000000-0005-0000-0000-0000A71A0000}"/>
    <cellStyle name="Migliaia 12 4 3 4" xfId="21645" xr:uid="{00000000-0005-0000-0000-0000A81A0000}"/>
    <cellStyle name="Migliaia 12 4 4" xfId="2461" xr:uid="{00000000-0005-0000-0000-0000A91A0000}"/>
    <cellStyle name="Migliaia 12 4 4 2" xfId="13177" xr:uid="{00000000-0005-0000-0000-0000AA1A0000}"/>
    <cellStyle name="Migliaia 12 4 4 2 2" xfId="18995" xr:uid="{00000000-0005-0000-0000-0000AB1A0000}"/>
    <cellStyle name="Migliaia 12 4 4 2 3" xfId="24297" xr:uid="{00000000-0005-0000-0000-0000AC1A0000}"/>
    <cellStyle name="Migliaia 12 4 4 3" xfId="16344" xr:uid="{00000000-0005-0000-0000-0000AD1A0000}"/>
    <cellStyle name="Migliaia 12 4 4 4" xfId="21646" xr:uid="{00000000-0005-0000-0000-0000AE1A0000}"/>
    <cellStyle name="Migliaia 12 4 5" xfId="2462" xr:uid="{00000000-0005-0000-0000-0000AF1A0000}"/>
    <cellStyle name="Migliaia 12 4 5 2" xfId="13178" xr:uid="{00000000-0005-0000-0000-0000B01A0000}"/>
    <cellStyle name="Migliaia 12 4 5 2 2" xfId="18996" xr:uid="{00000000-0005-0000-0000-0000B11A0000}"/>
    <cellStyle name="Migliaia 12 4 5 2 3" xfId="24298" xr:uid="{00000000-0005-0000-0000-0000B21A0000}"/>
    <cellStyle name="Migliaia 12 4 5 3" xfId="16345" xr:uid="{00000000-0005-0000-0000-0000B31A0000}"/>
    <cellStyle name="Migliaia 12 4 5 4" xfId="21647" xr:uid="{00000000-0005-0000-0000-0000B41A0000}"/>
    <cellStyle name="Migliaia 12 4 6" xfId="2463" xr:uid="{00000000-0005-0000-0000-0000B51A0000}"/>
    <cellStyle name="Migliaia 12 4 6 2" xfId="13179" xr:uid="{00000000-0005-0000-0000-0000B61A0000}"/>
    <cellStyle name="Migliaia 12 4 6 2 2" xfId="18997" xr:uid="{00000000-0005-0000-0000-0000B71A0000}"/>
    <cellStyle name="Migliaia 12 4 6 2 3" xfId="24299" xr:uid="{00000000-0005-0000-0000-0000B81A0000}"/>
    <cellStyle name="Migliaia 12 4 6 3" xfId="16346" xr:uid="{00000000-0005-0000-0000-0000B91A0000}"/>
    <cellStyle name="Migliaia 12 4 6 4" xfId="21648" xr:uid="{00000000-0005-0000-0000-0000BA1A0000}"/>
    <cellStyle name="Migliaia 12 4 7" xfId="2464" xr:uid="{00000000-0005-0000-0000-0000BB1A0000}"/>
    <cellStyle name="Migliaia 12 4 7 2" xfId="13180" xr:uid="{00000000-0005-0000-0000-0000BC1A0000}"/>
    <cellStyle name="Migliaia 12 4 7 2 2" xfId="18998" xr:uid="{00000000-0005-0000-0000-0000BD1A0000}"/>
    <cellStyle name="Migliaia 12 4 7 2 3" xfId="24300" xr:uid="{00000000-0005-0000-0000-0000BE1A0000}"/>
    <cellStyle name="Migliaia 12 4 7 3" xfId="16347" xr:uid="{00000000-0005-0000-0000-0000BF1A0000}"/>
    <cellStyle name="Migliaia 12 4 7 4" xfId="21649" xr:uid="{00000000-0005-0000-0000-0000C01A0000}"/>
    <cellStyle name="Migliaia 12 5" xfId="2465" xr:uid="{00000000-0005-0000-0000-0000C11A0000}"/>
    <cellStyle name="Migliaia 12 5 2" xfId="2466" xr:uid="{00000000-0005-0000-0000-0000C21A0000}"/>
    <cellStyle name="Migliaia 12 5 2 2" xfId="13181" xr:uid="{00000000-0005-0000-0000-0000C31A0000}"/>
    <cellStyle name="Migliaia 12 5 2 2 2" xfId="18999" xr:uid="{00000000-0005-0000-0000-0000C41A0000}"/>
    <cellStyle name="Migliaia 12 5 2 2 3" xfId="24301" xr:uid="{00000000-0005-0000-0000-0000C51A0000}"/>
    <cellStyle name="Migliaia 12 5 2 3" xfId="16348" xr:uid="{00000000-0005-0000-0000-0000C61A0000}"/>
    <cellStyle name="Migliaia 12 5 2 4" xfId="21650" xr:uid="{00000000-0005-0000-0000-0000C71A0000}"/>
    <cellStyle name="Migliaia 12 5 3" xfId="2467" xr:uid="{00000000-0005-0000-0000-0000C81A0000}"/>
    <cellStyle name="Migliaia 12 5 3 2" xfId="13182" xr:uid="{00000000-0005-0000-0000-0000C91A0000}"/>
    <cellStyle name="Migliaia 12 5 3 2 2" xfId="19000" xr:uid="{00000000-0005-0000-0000-0000CA1A0000}"/>
    <cellStyle name="Migliaia 12 5 3 2 3" xfId="24302" xr:uid="{00000000-0005-0000-0000-0000CB1A0000}"/>
    <cellStyle name="Migliaia 12 5 3 3" xfId="16349" xr:uid="{00000000-0005-0000-0000-0000CC1A0000}"/>
    <cellStyle name="Migliaia 12 5 3 4" xfId="21651" xr:uid="{00000000-0005-0000-0000-0000CD1A0000}"/>
    <cellStyle name="Migliaia 12 5 4" xfId="2468" xr:uid="{00000000-0005-0000-0000-0000CE1A0000}"/>
    <cellStyle name="Migliaia 12 5 4 2" xfId="13183" xr:uid="{00000000-0005-0000-0000-0000CF1A0000}"/>
    <cellStyle name="Migliaia 12 5 4 2 2" xfId="19001" xr:uid="{00000000-0005-0000-0000-0000D01A0000}"/>
    <cellStyle name="Migliaia 12 5 4 2 3" xfId="24303" xr:uid="{00000000-0005-0000-0000-0000D11A0000}"/>
    <cellStyle name="Migliaia 12 5 4 3" xfId="16350" xr:uid="{00000000-0005-0000-0000-0000D21A0000}"/>
    <cellStyle name="Migliaia 12 5 4 4" xfId="21652" xr:uid="{00000000-0005-0000-0000-0000D31A0000}"/>
    <cellStyle name="Migliaia 12 5 5" xfId="2469" xr:uid="{00000000-0005-0000-0000-0000D41A0000}"/>
    <cellStyle name="Migliaia 12 5 5 2" xfId="13184" xr:uid="{00000000-0005-0000-0000-0000D51A0000}"/>
    <cellStyle name="Migliaia 12 5 5 2 2" xfId="19002" xr:uid="{00000000-0005-0000-0000-0000D61A0000}"/>
    <cellStyle name="Migliaia 12 5 5 2 3" xfId="24304" xr:uid="{00000000-0005-0000-0000-0000D71A0000}"/>
    <cellStyle name="Migliaia 12 5 5 3" xfId="16351" xr:uid="{00000000-0005-0000-0000-0000D81A0000}"/>
    <cellStyle name="Migliaia 12 5 5 4" xfId="21653" xr:uid="{00000000-0005-0000-0000-0000D91A0000}"/>
    <cellStyle name="Migliaia 12 5 6" xfId="2470" xr:uid="{00000000-0005-0000-0000-0000DA1A0000}"/>
    <cellStyle name="Migliaia 12 5 6 2" xfId="13185" xr:uid="{00000000-0005-0000-0000-0000DB1A0000}"/>
    <cellStyle name="Migliaia 12 5 6 2 2" xfId="19003" xr:uid="{00000000-0005-0000-0000-0000DC1A0000}"/>
    <cellStyle name="Migliaia 12 5 6 2 3" xfId="24305" xr:uid="{00000000-0005-0000-0000-0000DD1A0000}"/>
    <cellStyle name="Migliaia 12 5 6 3" xfId="16352" xr:uid="{00000000-0005-0000-0000-0000DE1A0000}"/>
    <cellStyle name="Migliaia 12 5 6 4" xfId="21654" xr:uid="{00000000-0005-0000-0000-0000DF1A0000}"/>
    <cellStyle name="Migliaia 12 6" xfId="2471" xr:uid="{00000000-0005-0000-0000-0000E01A0000}"/>
    <cellStyle name="Migliaia 12 6 2" xfId="11924" xr:uid="{00000000-0005-0000-0000-0000E11A0000}"/>
    <cellStyle name="Migliaia 12 6 3" xfId="11925" xr:uid="{00000000-0005-0000-0000-0000E21A0000}"/>
    <cellStyle name="Migliaia 12 6 3 2" xfId="15482" xr:uid="{00000000-0005-0000-0000-0000E31A0000}"/>
    <cellStyle name="Migliaia 12 6 3 2 2" xfId="20828" xr:uid="{00000000-0005-0000-0000-0000E41A0000}"/>
    <cellStyle name="Migliaia 12 6 3 2 3" xfId="26130" xr:uid="{00000000-0005-0000-0000-0000E51A0000}"/>
    <cellStyle name="Migliaia 12 6 3 3" xfId="18177" xr:uid="{00000000-0005-0000-0000-0000E61A0000}"/>
    <cellStyle name="Migliaia 12 6 3 4" xfId="23479" xr:uid="{00000000-0005-0000-0000-0000E71A0000}"/>
    <cellStyle name="Migliaia 12 6 4" xfId="13186" xr:uid="{00000000-0005-0000-0000-0000E81A0000}"/>
    <cellStyle name="Migliaia 12 6 4 2" xfId="19004" xr:uid="{00000000-0005-0000-0000-0000E91A0000}"/>
    <cellStyle name="Migliaia 12 6 4 3" xfId="24306" xr:uid="{00000000-0005-0000-0000-0000EA1A0000}"/>
    <cellStyle name="Migliaia 12 6 5" xfId="16353" xr:uid="{00000000-0005-0000-0000-0000EB1A0000}"/>
    <cellStyle name="Migliaia 12 6 6" xfId="21655" xr:uid="{00000000-0005-0000-0000-0000EC1A0000}"/>
    <cellStyle name="Migliaia 12 7" xfId="2472" xr:uid="{00000000-0005-0000-0000-0000ED1A0000}"/>
    <cellStyle name="Migliaia 12 7 2" xfId="11926" xr:uid="{00000000-0005-0000-0000-0000EE1A0000}"/>
    <cellStyle name="Migliaia 12 7 2 2" xfId="15483" xr:uid="{00000000-0005-0000-0000-0000EF1A0000}"/>
    <cellStyle name="Migliaia 12 7 2 2 2" xfId="20829" xr:uid="{00000000-0005-0000-0000-0000F01A0000}"/>
    <cellStyle name="Migliaia 12 7 2 2 3" xfId="26131" xr:uid="{00000000-0005-0000-0000-0000F11A0000}"/>
    <cellStyle name="Migliaia 12 7 2 3" xfId="18178" xr:uid="{00000000-0005-0000-0000-0000F21A0000}"/>
    <cellStyle name="Migliaia 12 7 2 4" xfId="23480" xr:uid="{00000000-0005-0000-0000-0000F31A0000}"/>
    <cellStyle name="Migliaia 12 7 3" xfId="13187" xr:uid="{00000000-0005-0000-0000-0000F41A0000}"/>
    <cellStyle name="Migliaia 12 7 3 2" xfId="19005" xr:uid="{00000000-0005-0000-0000-0000F51A0000}"/>
    <cellStyle name="Migliaia 12 7 3 3" xfId="24307" xr:uid="{00000000-0005-0000-0000-0000F61A0000}"/>
    <cellStyle name="Migliaia 12 7 4" xfId="16354" xr:uid="{00000000-0005-0000-0000-0000F71A0000}"/>
    <cellStyle name="Migliaia 12 7 5" xfId="21656" xr:uid="{00000000-0005-0000-0000-0000F81A0000}"/>
    <cellStyle name="Migliaia 12 8" xfId="2473" xr:uid="{00000000-0005-0000-0000-0000F91A0000}"/>
    <cellStyle name="Migliaia 12 8 2" xfId="11927" xr:uid="{00000000-0005-0000-0000-0000FA1A0000}"/>
    <cellStyle name="Migliaia 12 8 2 2" xfId="15484" xr:uid="{00000000-0005-0000-0000-0000FB1A0000}"/>
    <cellStyle name="Migliaia 12 8 2 2 2" xfId="20830" xr:uid="{00000000-0005-0000-0000-0000FC1A0000}"/>
    <cellStyle name="Migliaia 12 8 2 2 3" xfId="26132" xr:uid="{00000000-0005-0000-0000-0000FD1A0000}"/>
    <cellStyle name="Migliaia 12 8 2 3" xfId="18179" xr:uid="{00000000-0005-0000-0000-0000FE1A0000}"/>
    <cellStyle name="Migliaia 12 8 2 4" xfId="23481" xr:uid="{00000000-0005-0000-0000-0000FF1A0000}"/>
    <cellStyle name="Migliaia 12 8 3" xfId="13188" xr:uid="{00000000-0005-0000-0000-0000001B0000}"/>
    <cellStyle name="Migliaia 12 8 3 2" xfId="19006" xr:uid="{00000000-0005-0000-0000-0000011B0000}"/>
    <cellStyle name="Migliaia 12 8 3 3" xfId="24308" xr:uid="{00000000-0005-0000-0000-0000021B0000}"/>
    <cellStyle name="Migliaia 12 8 4" xfId="16355" xr:uid="{00000000-0005-0000-0000-0000031B0000}"/>
    <cellStyle name="Migliaia 12 8 5" xfId="21657" xr:uid="{00000000-0005-0000-0000-0000041B0000}"/>
    <cellStyle name="Migliaia 12 9" xfId="2474" xr:uid="{00000000-0005-0000-0000-0000051B0000}"/>
    <cellStyle name="Migliaia 12 9 2" xfId="13189" xr:uid="{00000000-0005-0000-0000-0000061B0000}"/>
    <cellStyle name="Migliaia 12 9 2 2" xfId="19007" xr:uid="{00000000-0005-0000-0000-0000071B0000}"/>
    <cellStyle name="Migliaia 12 9 2 3" xfId="24309" xr:uid="{00000000-0005-0000-0000-0000081B0000}"/>
    <cellStyle name="Migliaia 12 9 3" xfId="16356" xr:uid="{00000000-0005-0000-0000-0000091B0000}"/>
    <cellStyle name="Migliaia 12 9 4" xfId="21658" xr:uid="{00000000-0005-0000-0000-00000A1B0000}"/>
    <cellStyle name="Migliaia 13" xfId="253" xr:uid="{00000000-0005-0000-0000-00000B1B0000}"/>
    <cellStyle name="Migliaia 13 10" xfId="13190" xr:uid="{00000000-0005-0000-0000-00000C1B0000}"/>
    <cellStyle name="Migliaia 13 10 2" xfId="19008" xr:uid="{00000000-0005-0000-0000-00000D1B0000}"/>
    <cellStyle name="Migliaia 13 10 3" xfId="24310" xr:uid="{00000000-0005-0000-0000-00000E1B0000}"/>
    <cellStyle name="Migliaia 13 11" xfId="16357" xr:uid="{00000000-0005-0000-0000-00000F1B0000}"/>
    <cellStyle name="Migliaia 13 12" xfId="21659"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1" xr:uid="{00000000-0005-0000-0000-0000151B0000}"/>
    <cellStyle name="Migliaia 13 2 2 2 2 2" xfId="19009" xr:uid="{00000000-0005-0000-0000-0000161B0000}"/>
    <cellStyle name="Migliaia 13 2 2 2 2 3" xfId="24311" xr:uid="{00000000-0005-0000-0000-0000171B0000}"/>
    <cellStyle name="Migliaia 13 2 2 2 3" xfId="16358" xr:uid="{00000000-0005-0000-0000-0000181B0000}"/>
    <cellStyle name="Migliaia 13 2 2 2 4" xfId="21660" xr:uid="{00000000-0005-0000-0000-0000191B0000}"/>
    <cellStyle name="Migliaia 13 2 2 3" xfId="11928" xr:uid="{00000000-0005-0000-0000-00001A1B0000}"/>
    <cellStyle name="Migliaia 13 2 2 3 2" xfId="15485" xr:uid="{00000000-0005-0000-0000-00001B1B0000}"/>
    <cellStyle name="Migliaia 13 2 2 3 2 2" xfId="20831" xr:uid="{00000000-0005-0000-0000-00001C1B0000}"/>
    <cellStyle name="Migliaia 13 2 2 3 2 3" xfId="26133" xr:uid="{00000000-0005-0000-0000-00001D1B0000}"/>
    <cellStyle name="Migliaia 13 2 2 3 3" xfId="18180" xr:uid="{00000000-0005-0000-0000-00001E1B0000}"/>
    <cellStyle name="Migliaia 13 2 2 3 4" xfId="23482" xr:uid="{00000000-0005-0000-0000-00001F1B0000}"/>
    <cellStyle name="Migliaia 13 2 3" xfId="2479" xr:uid="{00000000-0005-0000-0000-0000201B0000}"/>
    <cellStyle name="Migliaia 13 2 3 2" xfId="11929" xr:uid="{00000000-0005-0000-0000-0000211B0000}"/>
    <cellStyle name="Migliaia 13 2 3 2 2" xfId="15486" xr:uid="{00000000-0005-0000-0000-0000221B0000}"/>
    <cellStyle name="Migliaia 13 2 3 2 2 2" xfId="20832" xr:uid="{00000000-0005-0000-0000-0000231B0000}"/>
    <cellStyle name="Migliaia 13 2 3 2 2 3" xfId="26134" xr:uid="{00000000-0005-0000-0000-0000241B0000}"/>
    <cellStyle name="Migliaia 13 2 3 2 3" xfId="18181" xr:uid="{00000000-0005-0000-0000-0000251B0000}"/>
    <cellStyle name="Migliaia 13 2 3 2 4" xfId="23483" xr:uid="{00000000-0005-0000-0000-0000261B0000}"/>
    <cellStyle name="Migliaia 13 2 3 3" xfId="13192" xr:uid="{00000000-0005-0000-0000-0000271B0000}"/>
    <cellStyle name="Migliaia 13 2 3 3 2" xfId="19010" xr:uid="{00000000-0005-0000-0000-0000281B0000}"/>
    <cellStyle name="Migliaia 13 2 3 3 3" xfId="24312" xr:uid="{00000000-0005-0000-0000-0000291B0000}"/>
    <cellStyle name="Migliaia 13 2 3 4" xfId="16359" xr:uid="{00000000-0005-0000-0000-00002A1B0000}"/>
    <cellStyle name="Migliaia 13 2 3 5" xfId="21661" xr:uid="{00000000-0005-0000-0000-00002B1B0000}"/>
    <cellStyle name="Migliaia 13 2 4" xfId="2480" xr:uid="{00000000-0005-0000-0000-00002C1B0000}"/>
    <cellStyle name="Migliaia 13 2 4 2" xfId="13193" xr:uid="{00000000-0005-0000-0000-00002D1B0000}"/>
    <cellStyle name="Migliaia 13 2 4 2 2" xfId="19011" xr:uid="{00000000-0005-0000-0000-00002E1B0000}"/>
    <cellStyle name="Migliaia 13 2 4 2 3" xfId="24313" xr:uid="{00000000-0005-0000-0000-00002F1B0000}"/>
    <cellStyle name="Migliaia 13 2 4 3" xfId="16360" xr:uid="{00000000-0005-0000-0000-0000301B0000}"/>
    <cellStyle name="Migliaia 13 2 4 4" xfId="21662" xr:uid="{00000000-0005-0000-0000-0000311B0000}"/>
    <cellStyle name="Migliaia 13 2 5" xfId="2481" xr:uid="{00000000-0005-0000-0000-0000321B0000}"/>
    <cellStyle name="Migliaia 13 2 5 2" xfId="13194" xr:uid="{00000000-0005-0000-0000-0000331B0000}"/>
    <cellStyle name="Migliaia 13 2 5 2 2" xfId="19012" xr:uid="{00000000-0005-0000-0000-0000341B0000}"/>
    <cellStyle name="Migliaia 13 2 5 2 3" xfId="24314" xr:uid="{00000000-0005-0000-0000-0000351B0000}"/>
    <cellStyle name="Migliaia 13 2 5 3" xfId="16361" xr:uid="{00000000-0005-0000-0000-0000361B0000}"/>
    <cellStyle name="Migliaia 13 2 5 4" xfId="21663" xr:uid="{00000000-0005-0000-0000-0000371B0000}"/>
    <cellStyle name="Migliaia 13 2 6" xfId="2482" xr:uid="{00000000-0005-0000-0000-0000381B0000}"/>
    <cellStyle name="Migliaia 13 2 6 2" xfId="13195" xr:uid="{00000000-0005-0000-0000-0000391B0000}"/>
    <cellStyle name="Migliaia 13 2 6 2 2" xfId="19013" xr:uid="{00000000-0005-0000-0000-00003A1B0000}"/>
    <cellStyle name="Migliaia 13 2 6 2 3" xfId="24315" xr:uid="{00000000-0005-0000-0000-00003B1B0000}"/>
    <cellStyle name="Migliaia 13 2 6 3" xfId="16362" xr:uid="{00000000-0005-0000-0000-00003C1B0000}"/>
    <cellStyle name="Migliaia 13 2 6 4" xfId="21664"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6" xr:uid="{00000000-0005-0000-0000-0000431B0000}"/>
    <cellStyle name="Migliaia 13 3 2 2 2 2 2" xfId="19014" xr:uid="{00000000-0005-0000-0000-0000441B0000}"/>
    <cellStyle name="Migliaia 13 3 2 2 2 2 3" xfId="24316" xr:uid="{00000000-0005-0000-0000-0000451B0000}"/>
    <cellStyle name="Migliaia 13 3 2 2 2 3" xfId="16363" xr:uid="{00000000-0005-0000-0000-0000461B0000}"/>
    <cellStyle name="Migliaia 13 3 2 2 2 4" xfId="21665" xr:uid="{00000000-0005-0000-0000-0000471B0000}"/>
    <cellStyle name="Migliaia 13 3 2 3" xfId="2487" xr:uid="{00000000-0005-0000-0000-0000481B0000}"/>
    <cellStyle name="Migliaia 13 3 2 3 2" xfId="13197" xr:uid="{00000000-0005-0000-0000-0000491B0000}"/>
    <cellStyle name="Migliaia 13 3 2 3 2 2" xfId="19015" xr:uid="{00000000-0005-0000-0000-00004A1B0000}"/>
    <cellStyle name="Migliaia 13 3 2 3 2 3" xfId="24317" xr:uid="{00000000-0005-0000-0000-00004B1B0000}"/>
    <cellStyle name="Migliaia 13 3 2 3 3" xfId="16364" xr:uid="{00000000-0005-0000-0000-00004C1B0000}"/>
    <cellStyle name="Migliaia 13 3 2 3 4" xfId="21666" xr:uid="{00000000-0005-0000-0000-00004D1B0000}"/>
    <cellStyle name="Migliaia 13 3 2 4" xfId="2488" xr:uid="{00000000-0005-0000-0000-00004E1B0000}"/>
    <cellStyle name="Migliaia 13 3 2 4 2" xfId="13198" xr:uid="{00000000-0005-0000-0000-00004F1B0000}"/>
    <cellStyle name="Migliaia 13 3 2 4 2 2" xfId="19016" xr:uid="{00000000-0005-0000-0000-0000501B0000}"/>
    <cellStyle name="Migliaia 13 3 2 4 2 3" xfId="24318" xr:uid="{00000000-0005-0000-0000-0000511B0000}"/>
    <cellStyle name="Migliaia 13 3 2 4 3" xfId="16365" xr:uid="{00000000-0005-0000-0000-0000521B0000}"/>
    <cellStyle name="Migliaia 13 3 2 4 4" xfId="21667" xr:uid="{00000000-0005-0000-0000-0000531B0000}"/>
    <cellStyle name="Migliaia 13 3 2 5" xfId="2489" xr:uid="{00000000-0005-0000-0000-0000541B0000}"/>
    <cellStyle name="Migliaia 13 3 2 5 2" xfId="13199" xr:uid="{00000000-0005-0000-0000-0000551B0000}"/>
    <cellStyle name="Migliaia 13 3 2 5 2 2" xfId="19017" xr:uid="{00000000-0005-0000-0000-0000561B0000}"/>
    <cellStyle name="Migliaia 13 3 2 5 2 3" xfId="24319" xr:uid="{00000000-0005-0000-0000-0000571B0000}"/>
    <cellStyle name="Migliaia 13 3 2 5 3" xfId="16366" xr:uid="{00000000-0005-0000-0000-0000581B0000}"/>
    <cellStyle name="Migliaia 13 3 2 5 4" xfId="21668" xr:uid="{00000000-0005-0000-0000-0000591B0000}"/>
    <cellStyle name="Migliaia 13 3 2 6" xfId="2490" xr:uid="{00000000-0005-0000-0000-00005A1B0000}"/>
    <cellStyle name="Migliaia 13 3 2 6 2" xfId="13200" xr:uid="{00000000-0005-0000-0000-00005B1B0000}"/>
    <cellStyle name="Migliaia 13 3 2 6 2 2" xfId="19018" xr:uid="{00000000-0005-0000-0000-00005C1B0000}"/>
    <cellStyle name="Migliaia 13 3 2 6 2 3" xfId="24320" xr:uid="{00000000-0005-0000-0000-00005D1B0000}"/>
    <cellStyle name="Migliaia 13 3 2 6 3" xfId="16367" xr:uid="{00000000-0005-0000-0000-00005E1B0000}"/>
    <cellStyle name="Migliaia 13 3 2 6 4" xfId="21669" xr:uid="{00000000-0005-0000-0000-00005F1B0000}"/>
    <cellStyle name="Migliaia 13 3 3" xfId="2491" xr:uid="{00000000-0005-0000-0000-0000601B0000}"/>
    <cellStyle name="Migliaia 13 3 3 2" xfId="2492" xr:uid="{00000000-0005-0000-0000-0000611B0000}"/>
    <cellStyle name="Migliaia 13 3 3 2 2" xfId="13202" xr:uid="{00000000-0005-0000-0000-0000621B0000}"/>
    <cellStyle name="Migliaia 13 3 3 2 2 2" xfId="19020" xr:uid="{00000000-0005-0000-0000-0000631B0000}"/>
    <cellStyle name="Migliaia 13 3 3 2 2 3" xfId="24322" xr:uid="{00000000-0005-0000-0000-0000641B0000}"/>
    <cellStyle name="Migliaia 13 3 3 2 3" xfId="16369" xr:uid="{00000000-0005-0000-0000-0000651B0000}"/>
    <cellStyle name="Migliaia 13 3 3 2 4" xfId="21671" xr:uid="{00000000-0005-0000-0000-0000661B0000}"/>
    <cellStyle name="Migliaia 13 3 3 3" xfId="2493" xr:uid="{00000000-0005-0000-0000-0000671B0000}"/>
    <cellStyle name="Migliaia 13 3 3 3 2" xfId="13203" xr:uid="{00000000-0005-0000-0000-0000681B0000}"/>
    <cellStyle name="Migliaia 13 3 3 3 2 2" xfId="19021" xr:uid="{00000000-0005-0000-0000-0000691B0000}"/>
    <cellStyle name="Migliaia 13 3 3 3 2 3" xfId="24323" xr:uid="{00000000-0005-0000-0000-00006A1B0000}"/>
    <cellStyle name="Migliaia 13 3 3 3 3" xfId="16370" xr:uid="{00000000-0005-0000-0000-00006B1B0000}"/>
    <cellStyle name="Migliaia 13 3 3 3 4" xfId="21672" xr:uid="{00000000-0005-0000-0000-00006C1B0000}"/>
    <cellStyle name="Migliaia 13 3 3 4" xfId="2494" xr:uid="{00000000-0005-0000-0000-00006D1B0000}"/>
    <cellStyle name="Migliaia 13 3 3 4 2" xfId="13204" xr:uid="{00000000-0005-0000-0000-00006E1B0000}"/>
    <cellStyle name="Migliaia 13 3 3 4 2 2" xfId="19022" xr:uid="{00000000-0005-0000-0000-00006F1B0000}"/>
    <cellStyle name="Migliaia 13 3 3 4 2 3" xfId="24324" xr:uid="{00000000-0005-0000-0000-0000701B0000}"/>
    <cellStyle name="Migliaia 13 3 3 4 3" xfId="16371" xr:uid="{00000000-0005-0000-0000-0000711B0000}"/>
    <cellStyle name="Migliaia 13 3 3 4 4" xfId="21673" xr:uid="{00000000-0005-0000-0000-0000721B0000}"/>
    <cellStyle name="Migliaia 13 3 3 5" xfId="2495" xr:uid="{00000000-0005-0000-0000-0000731B0000}"/>
    <cellStyle name="Migliaia 13 3 3 5 2" xfId="13205" xr:uid="{00000000-0005-0000-0000-0000741B0000}"/>
    <cellStyle name="Migliaia 13 3 3 5 2 2" xfId="19023" xr:uid="{00000000-0005-0000-0000-0000751B0000}"/>
    <cellStyle name="Migliaia 13 3 3 5 2 3" xfId="24325" xr:uid="{00000000-0005-0000-0000-0000761B0000}"/>
    <cellStyle name="Migliaia 13 3 3 5 3" xfId="16372" xr:uid="{00000000-0005-0000-0000-0000771B0000}"/>
    <cellStyle name="Migliaia 13 3 3 5 4" xfId="21674" xr:uid="{00000000-0005-0000-0000-0000781B0000}"/>
    <cellStyle name="Migliaia 13 3 3 6" xfId="13201" xr:uid="{00000000-0005-0000-0000-0000791B0000}"/>
    <cellStyle name="Migliaia 13 3 3 6 2" xfId="19019" xr:uid="{00000000-0005-0000-0000-00007A1B0000}"/>
    <cellStyle name="Migliaia 13 3 3 6 3" xfId="24321" xr:uid="{00000000-0005-0000-0000-00007B1B0000}"/>
    <cellStyle name="Migliaia 13 3 3 7" xfId="16368" xr:uid="{00000000-0005-0000-0000-00007C1B0000}"/>
    <cellStyle name="Migliaia 13 3 3 8" xfId="21670" xr:uid="{00000000-0005-0000-0000-00007D1B0000}"/>
    <cellStyle name="Migliaia 13 3 4" xfId="2496" xr:uid="{00000000-0005-0000-0000-00007E1B0000}"/>
    <cellStyle name="Migliaia 13 3 4 2" xfId="11930" xr:uid="{00000000-0005-0000-0000-00007F1B0000}"/>
    <cellStyle name="Migliaia 13 3 4 3" xfId="11931" xr:uid="{00000000-0005-0000-0000-0000801B0000}"/>
    <cellStyle name="Migliaia 13 3 4 3 2" xfId="15487" xr:uid="{00000000-0005-0000-0000-0000811B0000}"/>
    <cellStyle name="Migliaia 13 3 4 3 2 2" xfId="20833" xr:uid="{00000000-0005-0000-0000-0000821B0000}"/>
    <cellStyle name="Migliaia 13 3 4 3 2 3" xfId="26135" xr:uid="{00000000-0005-0000-0000-0000831B0000}"/>
    <cellStyle name="Migliaia 13 3 4 3 3" xfId="18182" xr:uid="{00000000-0005-0000-0000-0000841B0000}"/>
    <cellStyle name="Migliaia 13 3 4 3 4" xfId="23484" xr:uid="{00000000-0005-0000-0000-0000851B0000}"/>
    <cellStyle name="Migliaia 13 3 4 4" xfId="13206" xr:uid="{00000000-0005-0000-0000-0000861B0000}"/>
    <cellStyle name="Migliaia 13 3 4 4 2" xfId="19024" xr:uid="{00000000-0005-0000-0000-0000871B0000}"/>
    <cellStyle name="Migliaia 13 3 4 4 3" xfId="24326" xr:uid="{00000000-0005-0000-0000-0000881B0000}"/>
    <cellStyle name="Migliaia 13 3 4 5" xfId="16373" xr:uid="{00000000-0005-0000-0000-0000891B0000}"/>
    <cellStyle name="Migliaia 13 3 4 6" xfId="21675" xr:uid="{00000000-0005-0000-0000-00008A1B0000}"/>
    <cellStyle name="Migliaia 13 3 5" xfId="2497" xr:uid="{00000000-0005-0000-0000-00008B1B0000}"/>
    <cellStyle name="Migliaia 13 3 5 2" xfId="11932" xr:uid="{00000000-0005-0000-0000-00008C1B0000}"/>
    <cellStyle name="Migliaia 13 3 5 2 2" xfId="15488" xr:uid="{00000000-0005-0000-0000-00008D1B0000}"/>
    <cellStyle name="Migliaia 13 3 5 2 2 2" xfId="20834" xr:uid="{00000000-0005-0000-0000-00008E1B0000}"/>
    <cellStyle name="Migliaia 13 3 5 2 2 3" xfId="26136" xr:uid="{00000000-0005-0000-0000-00008F1B0000}"/>
    <cellStyle name="Migliaia 13 3 5 2 3" xfId="18183" xr:uid="{00000000-0005-0000-0000-0000901B0000}"/>
    <cellStyle name="Migliaia 13 3 5 2 4" xfId="23485" xr:uid="{00000000-0005-0000-0000-0000911B0000}"/>
    <cellStyle name="Migliaia 13 3 5 3" xfId="13207" xr:uid="{00000000-0005-0000-0000-0000921B0000}"/>
    <cellStyle name="Migliaia 13 3 5 3 2" xfId="19025" xr:uid="{00000000-0005-0000-0000-0000931B0000}"/>
    <cellStyle name="Migliaia 13 3 5 3 3" xfId="24327" xr:uid="{00000000-0005-0000-0000-0000941B0000}"/>
    <cellStyle name="Migliaia 13 3 5 4" xfId="16374" xr:uid="{00000000-0005-0000-0000-0000951B0000}"/>
    <cellStyle name="Migliaia 13 3 5 5" xfId="21676" xr:uid="{00000000-0005-0000-0000-0000961B0000}"/>
    <cellStyle name="Migliaia 13 3 6" xfId="2498" xr:uid="{00000000-0005-0000-0000-0000971B0000}"/>
    <cellStyle name="Migliaia 13 3 6 2" xfId="13208" xr:uid="{00000000-0005-0000-0000-0000981B0000}"/>
    <cellStyle name="Migliaia 13 3 6 2 2" xfId="19026" xr:uid="{00000000-0005-0000-0000-0000991B0000}"/>
    <cellStyle name="Migliaia 13 3 6 2 3" xfId="24328" xr:uid="{00000000-0005-0000-0000-00009A1B0000}"/>
    <cellStyle name="Migliaia 13 3 6 3" xfId="16375" xr:uid="{00000000-0005-0000-0000-00009B1B0000}"/>
    <cellStyle name="Migliaia 13 3 6 4" xfId="21677" xr:uid="{00000000-0005-0000-0000-00009C1B0000}"/>
    <cellStyle name="Migliaia 13 3 7" xfId="2499" xr:uid="{00000000-0005-0000-0000-00009D1B0000}"/>
    <cellStyle name="Migliaia 13 3 7 2" xfId="13209" xr:uid="{00000000-0005-0000-0000-00009E1B0000}"/>
    <cellStyle name="Migliaia 13 3 7 2 2" xfId="19027" xr:uid="{00000000-0005-0000-0000-00009F1B0000}"/>
    <cellStyle name="Migliaia 13 3 7 2 3" xfId="24329" xr:uid="{00000000-0005-0000-0000-0000A01B0000}"/>
    <cellStyle name="Migliaia 13 3 7 3" xfId="16376" xr:uid="{00000000-0005-0000-0000-0000A11B0000}"/>
    <cellStyle name="Migliaia 13 3 7 4" xfId="21678" xr:uid="{00000000-0005-0000-0000-0000A21B0000}"/>
    <cellStyle name="Migliaia 13 3 8" xfId="2500" xr:uid="{00000000-0005-0000-0000-0000A31B0000}"/>
    <cellStyle name="Migliaia 13 3 8 2" xfId="13210" xr:uid="{00000000-0005-0000-0000-0000A41B0000}"/>
    <cellStyle name="Migliaia 13 3 8 2 2" xfId="19028" xr:uid="{00000000-0005-0000-0000-0000A51B0000}"/>
    <cellStyle name="Migliaia 13 3 8 2 3" xfId="24330" xr:uid="{00000000-0005-0000-0000-0000A61B0000}"/>
    <cellStyle name="Migliaia 13 3 8 3" xfId="16377" xr:uid="{00000000-0005-0000-0000-0000A71B0000}"/>
    <cellStyle name="Migliaia 13 3 8 4" xfId="21679"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1" xr:uid="{00000000-0005-0000-0000-0000AC1B0000}"/>
    <cellStyle name="Migliaia 13 4 2 2 2 2" xfId="19029" xr:uid="{00000000-0005-0000-0000-0000AD1B0000}"/>
    <cellStyle name="Migliaia 13 4 2 2 2 3" xfId="24331" xr:uid="{00000000-0005-0000-0000-0000AE1B0000}"/>
    <cellStyle name="Migliaia 13 4 2 2 3" xfId="16378" xr:uid="{00000000-0005-0000-0000-0000AF1B0000}"/>
    <cellStyle name="Migliaia 13 4 2 2 4" xfId="21680" xr:uid="{00000000-0005-0000-0000-0000B01B0000}"/>
    <cellStyle name="Migliaia 13 4 2 3" xfId="2504" xr:uid="{00000000-0005-0000-0000-0000B11B0000}"/>
    <cellStyle name="Migliaia 13 4 2 3 2" xfId="13212" xr:uid="{00000000-0005-0000-0000-0000B21B0000}"/>
    <cellStyle name="Migliaia 13 4 2 3 2 2" xfId="19030" xr:uid="{00000000-0005-0000-0000-0000B31B0000}"/>
    <cellStyle name="Migliaia 13 4 2 3 2 3" xfId="24332" xr:uid="{00000000-0005-0000-0000-0000B41B0000}"/>
    <cellStyle name="Migliaia 13 4 2 3 3" xfId="16379" xr:uid="{00000000-0005-0000-0000-0000B51B0000}"/>
    <cellStyle name="Migliaia 13 4 2 3 4" xfId="21681" xr:uid="{00000000-0005-0000-0000-0000B61B0000}"/>
    <cellStyle name="Migliaia 13 4 3" xfId="2505" xr:uid="{00000000-0005-0000-0000-0000B71B0000}"/>
    <cellStyle name="Migliaia 13 4 3 2" xfId="13213" xr:uid="{00000000-0005-0000-0000-0000B81B0000}"/>
    <cellStyle name="Migliaia 13 4 3 2 2" xfId="19031" xr:uid="{00000000-0005-0000-0000-0000B91B0000}"/>
    <cellStyle name="Migliaia 13 4 3 2 3" xfId="24333" xr:uid="{00000000-0005-0000-0000-0000BA1B0000}"/>
    <cellStyle name="Migliaia 13 4 3 3" xfId="16380" xr:uid="{00000000-0005-0000-0000-0000BB1B0000}"/>
    <cellStyle name="Migliaia 13 4 3 4" xfId="21682" xr:uid="{00000000-0005-0000-0000-0000BC1B0000}"/>
    <cellStyle name="Migliaia 13 4 4" xfId="2506" xr:uid="{00000000-0005-0000-0000-0000BD1B0000}"/>
    <cellStyle name="Migliaia 13 4 4 2" xfId="13214" xr:uid="{00000000-0005-0000-0000-0000BE1B0000}"/>
    <cellStyle name="Migliaia 13 4 4 2 2" xfId="19032" xr:uid="{00000000-0005-0000-0000-0000BF1B0000}"/>
    <cellStyle name="Migliaia 13 4 4 2 3" xfId="24334" xr:uid="{00000000-0005-0000-0000-0000C01B0000}"/>
    <cellStyle name="Migliaia 13 4 4 3" xfId="16381" xr:uid="{00000000-0005-0000-0000-0000C11B0000}"/>
    <cellStyle name="Migliaia 13 4 4 4" xfId="21683" xr:uid="{00000000-0005-0000-0000-0000C21B0000}"/>
    <cellStyle name="Migliaia 13 4 5" xfId="2507" xr:uid="{00000000-0005-0000-0000-0000C31B0000}"/>
    <cellStyle name="Migliaia 13 4 5 2" xfId="13215" xr:uid="{00000000-0005-0000-0000-0000C41B0000}"/>
    <cellStyle name="Migliaia 13 4 5 2 2" xfId="19033" xr:uid="{00000000-0005-0000-0000-0000C51B0000}"/>
    <cellStyle name="Migliaia 13 4 5 2 3" xfId="24335" xr:uid="{00000000-0005-0000-0000-0000C61B0000}"/>
    <cellStyle name="Migliaia 13 4 5 3" xfId="16382" xr:uid="{00000000-0005-0000-0000-0000C71B0000}"/>
    <cellStyle name="Migliaia 13 4 5 4" xfId="21684" xr:uid="{00000000-0005-0000-0000-0000C81B0000}"/>
    <cellStyle name="Migliaia 13 4 6" xfId="2508" xr:uid="{00000000-0005-0000-0000-0000C91B0000}"/>
    <cellStyle name="Migliaia 13 4 6 2" xfId="13216" xr:uid="{00000000-0005-0000-0000-0000CA1B0000}"/>
    <cellStyle name="Migliaia 13 4 6 2 2" xfId="19034" xr:uid="{00000000-0005-0000-0000-0000CB1B0000}"/>
    <cellStyle name="Migliaia 13 4 6 2 3" xfId="24336" xr:uid="{00000000-0005-0000-0000-0000CC1B0000}"/>
    <cellStyle name="Migliaia 13 4 6 3" xfId="16383" xr:uid="{00000000-0005-0000-0000-0000CD1B0000}"/>
    <cellStyle name="Migliaia 13 4 6 4" xfId="21685" xr:uid="{00000000-0005-0000-0000-0000CE1B0000}"/>
    <cellStyle name="Migliaia 13 4 7" xfId="2509" xr:uid="{00000000-0005-0000-0000-0000CF1B0000}"/>
    <cellStyle name="Migliaia 13 4 7 2" xfId="13217" xr:uid="{00000000-0005-0000-0000-0000D01B0000}"/>
    <cellStyle name="Migliaia 13 4 7 2 2" xfId="19035" xr:uid="{00000000-0005-0000-0000-0000D11B0000}"/>
    <cellStyle name="Migliaia 13 4 7 2 3" xfId="24337" xr:uid="{00000000-0005-0000-0000-0000D21B0000}"/>
    <cellStyle name="Migliaia 13 4 7 3" xfId="16384" xr:uid="{00000000-0005-0000-0000-0000D31B0000}"/>
    <cellStyle name="Migliaia 13 4 7 4" xfId="21686" xr:uid="{00000000-0005-0000-0000-0000D41B0000}"/>
    <cellStyle name="Migliaia 13 5" xfId="2510" xr:uid="{00000000-0005-0000-0000-0000D51B0000}"/>
    <cellStyle name="Migliaia 13 5 2" xfId="2511" xr:uid="{00000000-0005-0000-0000-0000D61B0000}"/>
    <cellStyle name="Migliaia 13 5 2 2" xfId="13218" xr:uid="{00000000-0005-0000-0000-0000D71B0000}"/>
    <cellStyle name="Migliaia 13 5 2 2 2" xfId="19036" xr:uid="{00000000-0005-0000-0000-0000D81B0000}"/>
    <cellStyle name="Migliaia 13 5 2 2 3" xfId="24338" xr:uid="{00000000-0005-0000-0000-0000D91B0000}"/>
    <cellStyle name="Migliaia 13 5 2 3" xfId="16385" xr:uid="{00000000-0005-0000-0000-0000DA1B0000}"/>
    <cellStyle name="Migliaia 13 5 2 4" xfId="21687" xr:uid="{00000000-0005-0000-0000-0000DB1B0000}"/>
    <cellStyle name="Migliaia 13 5 3" xfId="2512" xr:uid="{00000000-0005-0000-0000-0000DC1B0000}"/>
    <cellStyle name="Migliaia 13 5 3 2" xfId="13219" xr:uid="{00000000-0005-0000-0000-0000DD1B0000}"/>
    <cellStyle name="Migliaia 13 5 3 2 2" xfId="19037" xr:uid="{00000000-0005-0000-0000-0000DE1B0000}"/>
    <cellStyle name="Migliaia 13 5 3 2 3" xfId="24339" xr:uid="{00000000-0005-0000-0000-0000DF1B0000}"/>
    <cellStyle name="Migliaia 13 5 3 3" xfId="16386" xr:uid="{00000000-0005-0000-0000-0000E01B0000}"/>
    <cellStyle name="Migliaia 13 5 3 4" xfId="21688" xr:uid="{00000000-0005-0000-0000-0000E11B0000}"/>
    <cellStyle name="Migliaia 13 5 4" xfId="2513" xr:uid="{00000000-0005-0000-0000-0000E21B0000}"/>
    <cellStyle name="Migliaia 13 5 4 2" xfId="13220" xr:uid="{00000000-0005-0000-0000-0000E31B0000}"/>
    <cellStyle name="Migliaia 13 5 4 2 2" xfId="19038" xr:uid="{00000000-0005-0000-0000-0000E41B0000}"/>
    <cellStyle name="Migliaia 13 5 4 2 3" xfId="24340" xr:uid="{00000000-0005-0000-0000-0000E51B0000}"/>
    <cellStyle name="Migliaia 13 5 4 3" xfId="16387" xr:uid="{00000000-0005-0000-0000-0000E61B0000}"/>
    <cellStyle name="Migliaia 13 5 4 4" xfId="21689" xr:uid="{00000000-0005-0000-0000-0000E71B0000}"/>
    <cellStyle name="Migliaia 13 5 5" xfId="2514" xr:uid="{00000000-0005-0000-0000-0000E81B0000}"/>
    <cellStyle name="Migliaia 13 5 5 2" xfId="13221" xr:uid="{00000000-0005-0000-0000-0000E91B0000}"/>
    <cellStyle name="Migliaia 13 5 5 2 2" xfId="19039" xr:uid="{00000000-0005-0000-0000-0000EA1B0000}"/>
    <cellStyle name="Migliaia 13 5 5 2 3" xfId="24341" xr:uid="{00000000-0005-0000-0000-0000EB1B0000}"/>
    <cellStyle name="Migliaia 13 5 5 3" xfId="16388" xr:uid="{00000000-0005-0000-0000-0000EC1B0000}"/>
    <cellStyle name="Migliaia 13 5 5 4" xfId="21690" xr:uid="{00000000-0005-0000-0000-0000ED1B0000}"/>
    <cellStyle name="Migliaia 13 5 6" xfId="2515" xr:uid="{00000000-0005-0000-0000-0000EE1B0000}"/>
    <cellStyle name="Migliaia 13 5 6 2" xfId="13222" xr:uid="{00000000-0005-0000-0000-0000EF1B0000}"/>
    <cellStyle name="Migliaia 13 5 6 2 2" xfId="19040" xr:uid="{00000000-0005-0000-0000-0000F01B0000}"/>
    <cellStyle name="Migliaia 13 5 6 2 3" xfId="24342" xr:uid="{00000000-0005-0000-0000-0000F11B0000}"/>
    <cellStyle name="Migliaia 13 5 6 3" xfId="16389" xr:uid="{00000000-0005-0000-0000-0000F21B0000}"/>
    <cellStyle name="Migliaia 13 5 6 4" xfId="21691" xr:uid="{00000000-0005-0000-0000-0000F31B0000}"/>
    <cellStyle name="Migliaia 13 6" xfId="2516" xr:uid="{00000000-0005-0000-0000-0000F41B0000}"/>
    <cellStyle name="Migliaia 13 6 2" xfId="11933" xr:uid="{00000000-0005-0000-0000-0000F51B0000}"/>
    <cellStyle name="Migliaia 13 6 3" xfId="11934" xr:uid="{00000000-0005-0000-0000-0000F61B0000}"/>
    <cellStyle name="Migliaia 13 6 3 2" xfId="15489" xr:uid="{00000000-0005-0000-0000-0000F71B0000}"/>
    <cellStyle name="Migliaia 13 6 3 2 2" xfId="20835" xr:uid="{00000000-0005-0000-0000-0000F81B0000}"/>
    <cellStyle name="Migliaia 13 6 3 2 3" xfId="26137" xr:uid="{00000000-0005-0000-0000-0000F91B0000}"/>
    <cellStyle name="Migliaia 13 6 3 3" xfId="18184" xr:uid="{00000000-0005-0000-0000-0000FA1B0000}"/>
    <cellStyle name="Migliaia 13 6 3 4" xfId="23486" xr:uid="{00000000-0005-0000-0000-0000FB1B0000}"/>
    <cellStyle name="Migliaia 13 6 4" xfId="13223" xr:uid="{00000000-0005-0000-0000-0000FC1B0000}"/>
    <cellStyle name="Migliaia 13 6 4 2" xfId="19041" xr:uid="{00000000-0005-0000-0000-0000FD1B0000}"/>
    <cellStyle name="Migliaia 13 6 4 3" xfId="24343" xr:uid="{00000000-0005-0000-0000-0000FE1B0000}"/>
    <cellStyle name="Migliaia 13 6 5" xfId="16390" xr:uid="{00000000-0005-0000-0000-0000FF1B0000}"/>
    <cellStyle name="Migliaia 13 6 6" xfId="21692" xr:uid="{00000000-0005-0000-0000-0000001C0000}"/>
    <cellStyle name="Migliaia 13 7" xfId="2517" xr:uid="{00000000-0005-0000-0000-0000011C0000}"/>
    <cellStyle name="Migliaia 13 7 2" xfId="11935" xr:uid="{00000000-0005-0000-0000-0000021C0000}"/>
    <cellStyle name="Migliaia 13 7 2 2" xfId="15490" xr:uid="{00000000-0005-0000-0000-0000031C0000}"/>
    <cellStyle name="Migliaia 13 7 2 2 2" xfId="20836" xr:uid="{00000000-0005-0000-0000-0000041C0000}"/>
    <cellStyle name="Migliaia 13 7 2 2 3" xfId="26138" xr:uid="{00000000-0005-0000-0000-0000051C0000}"/>
    <cellStyle name="Migliaia 13 7 2 3" xfId="18185" xr:uid="{00000000-0005-0000-0000-0000061C0000}"/>
    <cellStyle name="Migliaia 13 7 2 4" xfId="23487" xr:uid="{00000000-0005-0000-0000-0000071C0000}"/>
    <cellStyle name="Migliaia 13 7 3" xfId="13224" xr:uid="{00000000-0005-0000-0000-0000081C0000}"/>
    <cellStyle name="Migliaia 13 7 3 2" xfId="19042" xr:uid="{00000000-0005-0000-0000-0000091C0000}"/>
    <cellStyle name="Migliaia 13 7 3 3" xfId="24344" xr:uid="{00000000-0005-0000-0000-00000A1C0000}"/>
    <cellStyle name="Migliaia 13 7 4" xfId="16391" xr:uid="{00000000-0005-0000-0000-00000B1C0000}"/>
    <cellStyle name="Migliaia 13 7 5" xfId="21693" xr:uid="{00000000-0005-0000-0000-00000C1C0000}"/>
    <cellStyle name="Migliaia 13 8" xfId="2518" xr:uid="{00000000-0005-0000-0000-00000D1C0000}"/>
    <cellStyle name="Migliaia 13 8 2" xfId="11936" xr:uid="{00000000-0005-0000-0000-00000E1C0000}"/>
    <cellStyle name="Migliaia 13 8 2 2" xfId="15491" xr:uid="{00000000-0005-0000-0000-00000F1C0000}"/>
    <cellStyle name="Migliaia 13 8 2 2 2" xfId="20837" xr:uid="{00000000-0005-0000-0000-0000101C0000}"/>
    <cellStyle name="Migliaia 13 8 2 2 3" xfId="26139" xr:uid="{00000000-0005-0000-0000-0000111C0000}"/>
    <cellStyle name="Migliaia 13 8 2 3" xfId="18186" xr:uid="{00000000-0005-0000-0000-0000121C0000}"/>
    <cellStyle name="Migliaia 13 8 2 4" xfId="23488" xr:uid="{00000000-0005-0000-0000-0000131C0000}"/>
    <cellStyle name="Migliaia 13 8 3" xfId="13225" xr:uid="{00000000-0005-0000-0000-0000141C0000}"/>
    <cellStyle name="Migliaia 13 8 3 2" xfId="19043" xr:uid="{00000000-0005-0000-0000-0000151C0000}"/>
    <cellStyle name="Migliaia 13 8 3 3" xfId="24345" xr:uid="{00000000-0005-0000-0000-0000161C0000}"/>
    <cellStyle name="Migliaia 13 8 4" xfId="16392" xr:uid="{00000000-0005-0000-0000-0000171C0000}"/>
    <cellStyle name="Migliaia 13 8 5" xfId="21694" xr:uid="{00000000-0005-0000-0000-0000181C0000}"/>
    <cellStyle name="Migliaia 13 9" xfId="2519" xr:uid="{00000000-0005-0000-0000-0000191C0000}"/>
    <cellStyle name="Migliaia 13 9 2" xfId="13226" xr:uid="{00000000-0005-0000-0000-00001A1C0000}"/>
    <cellStyle name="Migliaia 13 9 2 2" xfId="19044" xr:uid="{00000000-0005-0000-0000-00001B1C0000}"/>
    <cellStyle name="Migliaia 13 9 2 3" xfId="24346" xr:uid="{00000000-0005-0000-0000-00001C1C0000}"/>
    <cellStyle name="Migliaia 13 9 3" xfId="16393" xr:uid="{00000000-0005-0000-0000-00001D1C0000}"/>
    <cellStyle name="Migliaia 13 9 4" xfId="21695" xr:uid="{00000000-0005-0000-0000-00001E1C0000}"/>
    <cellStyle name="Migliaia 14" xfId="255" xr:uid="{00000000-0005-0000-0000-00001F1C0000}"/>
    <cellStyle name="Migliaia 14 10" xfId="13227" xr:uid="{00000000-0005-0000-0000-0000201C0000}"/>
    <cellStyle name="Migliaia 14 10 2" xfId="19045" xr:uid="{00000000-0005-0000-0000-0000211C0000}"/>
    <cellStyle name="Migliaia 14 10 3" xfId="24347" xr:uid="{00000000-0005-0000-0000-0000221C0000}"/>
    <cellStyle name="Migliaia 14 11" xfId="16394" xr:uid="{00000000-0005-0000-0000-0000231C0000}"/>
    <cellStyle name="Migliaia 14 12" xfId="21696"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8" xr:uid="{00000000-0005-0000-0000-0000291C0000}"/>
    <cellStyle name="Migliaia 14 2 2 2 2 2" xfId="19046" xr:uid="{00000000-0005-0000-0000-00002A1C0000}"/>
    <cellStyle name="Migliaia 14 2 2 2 2 3" xfId="24348" xr:uid="{00000000-0005-0000-0000-00002B1C0000}"/>
    <cellStyle name="Migliaia 14 2 2 2 3" xfId="16395" xr:uid="{00000000-0005-0000-0000-00002C1C0000}"/>
    <cellStyle name="Migliaia 14 2 2 2 4" xfId="21697" xr:uid="{00000000-0005-0000-0000-00002D1C0000}"/>
    <cellStyle name="Migliaia 14 2 2 3" xfId="11937" xr:uid="{00000000-0005-0000-0000-00002E1C0000}"/>
    <cellStyle name="Migliaia 14 2 2 3 2" xfId="15492" xr:uid="{00000000-0005-0000-0000-00002F1C0000}"/>
    <cellStyle name="Migliaia 14 2 2 3 2 2" xfId="20838" xr:uid="{00000000-0005-0000-0000-0000301C0000}"/>
    <cellStyle name="Migliaia 14 2 2 3 2 3" xfId="26140" xr:uid="{00000000-0005-0000-0000-0000311C0000}"/>
    <cellStyle name="Migliaia 14 2 2 3 3" xfId="18187" xr:uid="{00000000-0005-0000-0000-0000321C0000}"/>
    <cellStyle name="Migliaia 14 2 2 3 4" xfId="23489" xr:uid="{00000000-0005-0000-0000-0000331C0000}"/>
    <cellStyle name="Migliaia 14 2 3" xfId="2524" xr:uid="{00000000-0005-0000-0000-0000341C0000}"/>
    <cellStyle name="Migliaia 14 2 3 2" xfId="11938" xr:uid="{00000000-0005-0000-0000-0000351C0000}"/>
    <cellStyle name="Migliaia 14 2 3 2 2" xfId="15493" xr:uid="{00000000-0005-0000-0000-0000361C0000}"/>
    <cellStyle name="Migliaia 14 2 3 2 2 2" xfId="20839" xr:uid="{00000000-0005-0000-0000-0000371C0000}"/>
    <cellStyle name="Migliaia 14 2 3 2 2 3" xfId="26141" xr:uid="{00000000-0005-0000-0000-0000381C0000}"/>
    <cellStyle name="Migliaia 14 2 3 2 3" xfId="18188" xr:uid="{00000000-0005-0000-0000-0000391C0000}"/>
    <cellStyle name="Migliaia 14 2 3 2 4" xfId="23490" xr:uid="{00000000-0005-0000-0000-00003A1C0000}"/>
    <cellStyle name="Migliaia 14 2 3 3" xfId="13229" xr:uid="{00000000-0005-0000-0000-00003B1C0000}"/>
    <cellStyle name="Migliaia 14 2 3 3 2" xfId="19047" xr:uid="{00000000-0005-0000-0000-00003C1C0000}"/>
    <cellStyle name="Migliaia 14 2 3 3 3" xfId="24349" xr:uid="{00000000-0005-0000-0000-00003D1C0000}"/>
    <cellStyle name="Migliaia 14 2 3 4" xfId="16396" xr:uid="{00000000-0005-0000-0000-00003E1C0000}"/>
    <cellStyle name="Migliaia 14 2 3 5" xfId="21698" xr:uid="{00000000-0005-0000-0000-00003F1C0000}"/>
    <cellStyle name="Migliaia 14 2 4" xfId="2525" xr:uid="{00000000-0005-0000-0000-0000401C0000}"/>
    <cellStyle name="Migliaia 14 2 4 2" xfId="13230" xr:uid="{00000000-0005-0000-0000-0000411C0000}"/>
    <cellStyle name="Migliaia 14 2 4 2 2" xfId="19048" xr:uid="{00000000-0005-0000-0000-0000421C0000}"/>
    <cellStyle name="Migliaia 14 2 4 2 3" xfId="24350" xr:uid="{00000000-0005-0000-0000-0000431C0000}"/>
    <cellStyle name="Migliaia 14 2 4 3" xfId="16397" xr:uid="{00000000-0005-0000-0000-0000441C0000}"/>
    <cellStyle name="Migliaia 14 2 4 4" xfId="21699" xr:uid="{00000000-0005-0000-0000-0000451C0000}"/>
    <cellStyle name="Migliaia 14 2 5" xfId="2526" xr:uid="{00000000-0005-0000-0000-0000461C0000}"/>
    <cellStyle name="Migliaia 14 2 5 2" xfId="13231" xr:uid="{00000000-0005-0000-0000-0000471C0000}"/>
    <cellStyle name="Migliaia 14 2 5 2 2" xfId="19049" xr:uid="{00000000-0005-0000-0000-0000481C0000}"/>
    <cellStyle name="Migliaia 14 2 5 2 3" xfId="24351" xr:uid="{00000000-0005-0000-0000-0000491C0000}"/>
    <cellStyle name="Migliaia 14 2 5 3" xfId="16398" xr:uid="{00000000-0005-0000-0000-00004A1C0000}"/>
    <cellStyle name="Migliaia 14 2 5 4" xfId="21700" xr:uid="{00000000-0005-0000-0000-00004B1C0000}"/>
    <cellStyle name="Migliaia 14 2 6" xfId="2527" xr:uid="{00000000-0005-0000-0000-00004C1C0000}"/>
    <cellStyle name="Migliaia 14 2 6 2" xfId="13232" xr:uid="{00000000-0005-0000-0000-00004D1C0000}"/>
    <cellStyle name="Migliaia 14 2 6 2 2" xfId="19050" xr:uid="{00000000-0005-0000-0000-00004E1C0000}"/>
    <cellStyle name="Migliaia 14 2 6 2 3" xfId="24352" xr:uid="{00000000-0005-0000-0000-00004F1C0000}"/>
    <cellStyle name="Migliaia 14 2 6 3" xfId="16399" xr:uid="{00000000-0005-0000-0000-0000501C0000}"/>
    <cellStyle name="Migliaia 14 2 6 4" xfId="21701"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3" xr:uid="{00000000-0005-0000-0000-0000571C0000}"/>
    <cellStyle name="Migliaia 14 3 2 2 2 2 2" xfId="19051" xr:uid="{00000000-0005-0000-0000-0000581C0000}"/>
    <cellStyle name="Migliaia 14 3 2 2 2 2 3" xfId="24353" xr:uid="{00000000-0005-0000-0000-0000591C0000}"/>
    <cellStyle name="Migliaia 14 3 2 2 2 3" xfId="16400" xr:uid="{00000000-0005-0000-0000-00005A1C0000}"/>
    <cellStyle name="Migliaia 14 3 2 2 2 4" xfId="21702" xr:uid="{00000000-0005-0000-0000-00005B1C0000}"/>
    <cellStyle name="Migliaia 14 3 2 3" xfId="2532" xr:uid="{00000000-0005-0000-0000-00005C1C0000}"/>
    <cellStyle name="Migliaia 14 3 2 3 2" xfId="13234" xr:uid="{00000000-0005-0000-0000-00005D1C0000}"/>
    <cellStyle name="Migliaia 14 3 2 3 2 2" xfId="19052" xr:uid="{00000000-0005-0000-0000-00005E1C0000}"/>
    <cellStyle name="Migliaia 14 3 2 3 2 3" xfId="24354" xr:uid="{00000000-0005-0000-0000-00005F1C0000}"/>
    <cellStyle name="Migliaia 14 3 2 3 3" xfId="16401" xr:uid="{00000000-0005-0000-0000-0000601C0000}"/>
    <cellStyle name="Migliaia 14 3 2 3 4" xfId="21703" xr:uid="{00000000-0005-0000-0000-0000611C0000}"/>
    <cellStyle name="Migliaia 14 3 2 4" xfId="2533" xr:uid="{00000000-0005-0000-0000-0000621C0000}"/>
    <cellStyle name="Migliaia 14 3 2 4 2" xfId="13235" xr:uid="{00000000-0005-0000-0000-0000631C0000}"/>
    <cellStyle name="Migliaia 14 3 2 4 2 2" xfId="19053" xr:uid="{00000000-0005-0000-0000-0000641C0000}"/>
    <cellStyle name="Migliaia 14 3 2 4 2 3" xfId="24355" xr:uid="{00000000-0005-0000-0000-0000651C0000}"/>
    <cellStyle name="Migliaia 14 3 2 4 3" xfId="16402" xr:uid="{00000000-0005-0000-0000-0000661C0000}"/>
    <cellStyle name="Migliaia 14 3 2 4 4" xfId="21704" xr:uid="{00000000-0005-0000-0000-0000671C0000}"/>
    <cellStyle name="Migliaia 14 3 2 5" xfId="2534" xr:uid="{00000000-0005-0000-0000-0000681C0000}"/>
    <cellStyle name="Migliaia 14 3 2 5 2" xfId="13236" xr:uid="{00000000-0005-0000-0000-0000691C0000}"/>
    <cellStyle name="Migliaia 14 3 2 5 2 2" xfId="19054" xr:uid="{00000000-0005-0000-0000-00006A1C0000}"/>
    <cellStyle name="Migliaia 14 3 2 5 2 3" xfId="24356" xr:uid="{00000000-0005-0000-0000-00006B1C0000}"/>
    <cellStyle name="Migliaia 14 3 2 5 3" xfId="16403" xr:uid="{00000000-0005-0000-0000-00006C1C0000}"/>
    <cellStyle name="Migliaia 14 3 2 5 4" xfId="21705" xr:uid="{00000000-0005-0000-0000-00006D1C0000}"/>
    <cellStyle name="Migliaia 14 3 2 6" xfId="2535" xr:uid="{00000000-0005-0000-0000-00006E1C0000}"/>
    <cellStyle name="Migliaia 14 3 2 6 2" xfId="13237" xr:uid="{00000000-0005-0000-0000-00006F1C0000}"/>
    <cellStyle name="Migliaia 14 3 2 6 2 2" xfId="19055" xr:uid="{00000000-0005-0000-0000-0000701C0000}"/>
    <cellStyle name="Migliaia 14 3 2 6 2 3" xfId="24357" xr:uid="{00000000-0005-0000-0000-0000711C0000}"/>
    <cellStyle name="Migliaia 14 3 2 6 3" xfId="16404" xr:uid="{00000000-0005-0000-0000-0000721C0000}"/>
    <cellStyle name="Migliaia 14 3 2 6 4" xfId="21706" xr:uid="{00000000-0005-0000-0000-0000731C0000}"/>
    <cellStyle name="Migliaia 14 3 3" xfId="2536" xr:uid="{00000000-0005-0000-0000-0000741C0000}"/>
    <cellStyle name="Migliaia 14 3 3 2" xfId="2537" xr:uid="{00000000-0005-0000-0000-0000751C0000}"/>
    <cellStyle name="Migliaia 14 3 3 2 2" xfId="13239" xr:uid="{00000000-0005-0000-0000-0000761C0000}"/>
    <cellStyle name="Migliaia 14 3 3 2 2 2" xfId="19057" xr:uid="{00000000-0005-0000-0000-0000771C0000}"/>
    <cellStyle name="Migliaia 14 3 3 2 2 3" xfId="24359" xr:uid="{00000000-0005-0000-0000-0000781C0000}"/>
    <cellStyle name="Migliaia 14 3 3 2 3" xfId="16406" xr:uid="{00000000-0005-0000-0000-0000791C0000}"/>
    <cellStyle name="Migliaia 14 3 3 2 4" xfId="21708" xr:uid="{00000000-0005-0000-0000-00007A1C0000}"/>
    <cellStyle name="Migliaia 14 3 3 3" xfId="2538" xr:uid="{00000000-0005-0000-0000-00007B1C0000}"/>
    <cellStyle name="Migliaia 14 3 3 3 2" xfId="13240" xr:uid="{00000000-0005-0000-0000-00007C1C0000}"/>
    <cellStyle name="Migliaia 14 3 3 3 2 2" xfId="19058" xr:uid="{00000000-0005-0000-0000-00007D1C0000}"/>
    <cellStyle name="Migliaia 14 3 3 3 2 3" xfId="24360" xr:uid="{00000000-0005-0000-0000-00007E1C0000}"/>
    <cellStyle name="Migliaia 14 3 3 3 3" xfId="16407" xr:uid="{00000000-0005-0000-0000-00007F1C0000}"/>
    <cellStyle name="Migliaia 14 3 3 3 4" xfId="21709" xr:uid="{00000000-0005-0000-0000-0000801C0000}"/>
    <cellStyle name="Migliaia 14 3 3 4" xfId="2539" xr:uid="{00000000-0005-0000-0000-0000811C0000}"/>
    <cellStyle name="Migliaia 14 3 3 4 2" xfId="13241" xr:uid="{00000000-0005-0000-0000-0000821C0000}"/>
    <cellStyle name="Migliaia 14 3 3 4 2 2" xfId="19059" xr:uid="{00000000-0005-0000-0000-0000831C0000}"/>
    <cellStyle name="Migliaia 14 3 3 4 2 3" xfId="24361" xr:uid="{00000000-0005-0000-0000-0000841C0000}"/>
    <cellStyle name="Migliaia 14 3 3 4 3" xfId="16408" xr:uid="{00000000-0005-0000-0000-0000851C0000}"/>
    <cellStyle name="Migliaia 14 3 3 4 4" xfId="21710" xr:uid="{00000000-0005-0000-0000-0000861C0000}"/>
    <cellStyle name="Migliaia 14 3 3 5" xfId="2540" xr:uid="{00000000-0005-0000-0000-0000871C0000}"/>
    <cellStyle name="Migliaia 14 3 3 5 2" xfId="13242" xr:uid="{00000000-0005-0000-0000-0000881C0000}"/>
    <cellStyle name="Migliaia 14 3 3 5 2 2" xfId="19060" xr:uid="{00000000-0005-0000-0000-0000891C0000}"/>
    <cellStyle name="Migliaia 14 3 3 5 2 3" xfId="24362" xr:uid="{00000000-0005-0000-0000-00008A1C0000}"/>
    <cellStyle name="Migliaia 14 3 3 5 3" xfId="16409" xr:uid="{00000000-0005-0000-0000-00008B1C0000}"/>
    <cellStyle name="Migliaia 14 3 3 5 4" xfId="21711" xr:uid="{00000000-0005-0000-0000-00008C1C0000}"/>
    <cellStyle name="Migliaia 14 3 3 6" xfId="13238" xr:uid="{00000000-0005-0000-0000-00008D1C0000}"/>
    <cellStyle name="Migliaia 14 3 3 6 2" xfId="19056" xr:uid="{00000000-0005-0000-0000-00008E1C0000}"/>
    <cellStyle name="Migliaia 14 3 3 6 3" xfId="24358" xr:uid="{00000000-0005-0000-0000-00008F1C0000}"/>
    <cellStyle name="Migliaia 14 3 3 7" xfId="16405" xr:uid="{00000000-0005-0000-0000-0000901C0000}"/>
    <cellStyle name="Migliaia 14 3 3 8" xfId="21707" xr:uid="{00000000-0005-0000-0000-0000911C0000}"/>
    <cellStyle name="Migliaia 14 3 4" xfId="2541" xr:uid="{00000000-0005-0000-0000-0000921C0000}"/>
    <cellStyle name="Migliaia 14 3 4 2" xfId="11939" xr:uid="{00000000-0005-0000-0000-0000931C0000}"/>
    <cellStyle name="Migliaia 14 3 4 3" xfId="11940" xr:uid="{00000000-0005-0000-0000-0000941C0000}"/>
    <cellStyle name="Migliaia 14 3 4 3 2" xfId="15494" xr:uid="{00000000-0005-0000-0000-0000951C0000}"/>
    <cellStyle name="Migliaia 14 3 4 3 2 2" xfId="20840" xr:uid="{00000000-0005-0000-0000-0000961C0000}"/>
    <cellStyle name="Migliaia 14 3 4 3 2 3" xfId="26142" xr:uid="{00000000-0005-0000-0000-0000971C0000}"/>
    <cellStyle name="Migliaia 14 3 4 3 3" xfId="18189" xr:uid="{00000000-0005-0000-0000-0000981C0000}"/>
    <cellStyle name="Migliaia 14 3 4 3 4" xfId="23491" xr:uid="{00000000-0005-0000-0000-0000991C0000}"/>
    <cellStyle name="Migliaia 14 3 4 4" xfId="13243" xr:uid="{00000000-0005-0000-0000-00009A1C0000}"/>
    <cellStyle name="Migliaia 14 3 4 4 2" xfId="19061" xr:uid="{00000000-0005-0000-0000-00009B1C0000}"/>
    <cellStyle name="Migliaia 14 3 4 4 3" xfId="24363" xr:uid="{00000000-0005-0000-0000-00009C1C0000}"/>
    <cellStyle name="Migliaia 14 3 4 5" xfId="16410" xr:uid="{00000000-0005-0000-0000-00009D1C0000}"/>
    <cellStyle name="Migliaia 14 3 4 6" xfId="21712" xr:uid="{00000000-0005-0000-0000-00009E1C0000}"/>
    <cellStyle name="Migliaia 14 3 5" xfId="2542" xr:uid="{00000000-0005-0000-0000-00009F1C0000}"/>
    <cellStyle name="Migliaia 14 3 5 2" xfId="11941" xr:uid="{00000000-0005-0000-0000-0000A01C0000}"/>
    <cellStyle name="Migliaia 14 3 5 2 2" xfId="15495" xr:uid="{00000000-0005-0000-0000-0000A11C0000}"/>
    <cellStyle name="Migliaia 14 3 5 2 2 2" xfId="20841" xr:uid="{00000000-0005-0000-0000-0000A21C0000}"/>
    <cellStyle name="Migliaia 14 3 5 2 2 3" xfId="26143" xr:uid="{00000000-0005-0000-0000-0000A31C0000}"/>
    <cellStyle name="Migliaia 14 3 5 2 3" xfId="18190" xr:uid="{00000000-0005-0000-0000-0000A41C0000}"/>
    <cellStyle name="Migliaia 14 3 5 2 4" xfId="23492" xr:uid="{00000000-0005-0000-0000-0000A51C0000}"/>
    <cellStyle name="Migliaia 14 3 5 3" xfId="13244" xr:uid="{00000000-0005-0000-0000-0000A61C0000}"/>
    <cellStyle name="Migliaia 14 3 5 3 2" xfId="19062" xr:uid="{00000000-0005-0000-0000-0000A71C0000}"/>
    <cellStyle name="Migliaia 14 3 5 3 3" xfId="24364" xr:uid="{00000000-0005-0000-0000-0000A81C0000}"/>
    <cellStyle name="Migliaia 14 3 5 4" xfId="16411" xr:uid="{00000000-0005-0000-0000-0000A91C0000}"/>
    <cellStyle name="Migliaia 14 3 5 5" xfId="21713" xr:uid="{00000000-0005-0000-0000-0000AA1C0000}"/>
    <cellStyle name="Migliaia 14 3 6" xfId="2543" xr:uid="{00000000-0005-0000-0000-0000AB1C0000}"/>
    <cellStyle name="Migliaia 14 3 6 2" xfId="13245" xr:uid="{00000000-0005-0000-0000-0000AC1C0000}"/>
    <cellStyle name="Migliaia 14 3 6 2 2" xfId="19063" xr:uid="{00000000-0005-0000-0000-0000AD1C0000}"/>
    <cellStyle name="Migliaia 14 3 6 2 3" xfId="24365" xr:uid="{00000000-0005-0000-0000-0000AE1C0000}"/>
    <cellStyle name="Migliaia 14 3 6 3" xfId="16412" xr:uid="{00000000-0005-0000-0000-0000AF1C0000}"/>
    <cellStyle name="Migliaia 14 3 6 4" xfId="21714" xr:uid="{00000000-0005-0000-0000-0000B01C0000}"/>
    <cellStyle name="Migliaia 14 3 7" xfId="2544" xr:uid="{00000000-0005-0000-0000-0000B11C0000}"/>
    <cellStyle name="Migliaia 14 3 7 2" xfId="13246" xr:uid="{00000000-0005-0000-0000-0000B21C0000}"/>
    <cellStyle name="Migliaia 14 3 7 2 2" xfId="19064" xr:uid="{00000000-0005-0000-0000-0000B31C0000}"/>
    <cellStyle name="Migliaia 14 3 7 2 3" xfId="24366" xr:uid="{00000000-0005-0000-0000-0000B41C0000}"/>
    <cellStyle name="Migliaia 14 3 7 3" xfId="16413" xr:uid="{00000000-0005-0000-0000-0000B51C0000}"/>
    <cellStyle name="Migliaia 14 3 7 4" xfId="21715" xr:uid="{00000000-0005-0000-0000-0000B61C0000}"/>
    <cellStyle name="Migliaia 14 3 8" xfId="2545" xr:uid="{00000000-0005-0000-0000-0000B71C0000}"/>
    <cellStyle name="Migliaia 14 3 8 2" xfId="13247" xr:uid="{00000000-0005-0000-0000-0000B81C0000}"/>
    <cellStyle name="Migliaia 14 3 8 2 2" xfId="19065" xr:uid="{00000000-0005-0000-0000-0000B91C0000}"/>
    <cellStyle name="Migliaia 14 3 8 2 3" xfId="24367" xr:uid="{00000000-0005-0000-0000-0000BA1C0000}"/>
    <cellStyle name="Migliaia 14 3 8 3" xfId="16414" xr:uid="{00000000-0005-0000-0000-0000BB1C0000}"/>
    <cellStyle name="Migliaia 14 3 8 4" xfId="21716"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8" xr:uid="{00000000-0005-0000-0000-0000C01C0000}"/>
    <cellStyle name="Migliaia 14 4 2 2 2 2" xfId="19066" xr:uid="{00000000-0005-0000-0000-0000C11C0000}"/>
    <cellStyle name="Migliaia 14 4 2 2 2 3" xfId="24368" xr:uid="{00000000-0005-0000-0000-0000C21C0000}"/>
    <cellStyle name="Migliaia 14 4 2 2 3" xfId="16415" xr:uid="{00000000-0005-0000-0000-0000C31C0000}"/>
    <cellStyle name="Migliaia 14 4 2 2 4" xfId="21717" xr:uid="{00000000-0005-0000-0000-0000C41C0000}"/>
    <cellStyle name="Migliaia 14 4 2 3" xfId="2549" xr:uid="{00000000-0005-0000-0000-0000C51C0000}"/>
    <cellStyle name="Migliaia 14 4 2 3 2" xfId="13249" xr:uid="{00000000-0005-0000-0000-0000C61C0000}"/>
    <cellStyle name="Migliaia 14 4 2 3 2 2" xfId="19067" xr:uid="{00000000-0005-0000-0000-0000C71C0000}"/>
    <cellStyle name="Migliaia 14 4 2 3 2 3" xfId="24369" xr:uid="{00000000-0005-0000-0000-0000C81C0000}"/>
    <cellStyle name="Migliaia 14 4 2 3 3" xfId="16416" xr:uid="{00000000-0005-0000-0000-0000C91C0000}"/>
    <cellStyle name="Migliaia 14 4 2 3 4" xfId="21718" xr:uid="{00000000-0005-0000-0000-0000CA1C0000}"/>
    <cellStyle name="Migliaia 14 4 3" xfId="2550" xr:uid="{00000000-0005-0000-0000-0000CB1C0000}"/>
    <cellStyle name="Migliaia 14 4 3 2" xfId="13250" xr:uid="{00000000-0005-0000-0000-0000CC1C0000}"/>
    <cellStyle name="Migliaia 14 4 3 2 2" xfId="19068" xr:uid="{00000000-0005-0000-0000-0000CD1C0000}"/>
    <cellStyle name="Migliaia 14 4 3 2 3" xfId="24370" xr:uid="{00000000-0005-0000-0000-0000CE1C0000}"/>
    <cellStyle name="Migliaia 14 4 3 3" xfId="16417" xr:uid="{00000000-0005-0000-0000-0000CF1C0000}"/>
    <cellStyle name="Migliaia 14 4 3 4" xfId="21719" xr:uid="{00000000-0005-0000-0000-0000D01C0000}"/>
    <cellStyle name="Migliaia 14 4 4" xfId="2551" xr:uid="{00000000-0005-0000-0000-0000D11C0000}"/>
    <cellStyle name="Migliaia 14 4 4 2" xfId="13251" xr:uid="{00000000-0005-0000-0000-0000D21C0000}"/>
    <cellStyle name="Migliaia 14 4 4 2 2" xfId="19069" xr:uid="{00000000-0005-0000-0000-0000D31C0000}"/>
    <cellStyle name="Migliaia 14 4 4 2 3" xfId="24371" xr:uid="{00000000-0005-0000-0000-0000D41C0000}"/>
    <cellStyle name="Migliaia 14 4 4 3" xfId="16418" xr:uid="{00000000-0005-0000-0000-0000D51C0000}"/>
    <cellStyle name="Migliaia 14 4 4 4" xfId="21720" xr:uid="{00000000-0005-0000-0000-0000D61C0000}"/>
    <cellStyle name="Migliaia 14 4 5" xfId="2552" xr:uid="{00000000-0005-0000-0000-0000D71C0000}"/>
    <cellStyle name="Migliaia 14 4 5 2" xfId="13252" xr:uid="{00000000-0005-0000-0000-0000D81C0000}"/>
    <cellStyle name="Migliaia 14 4 5 2 2" xfId="19070" xr:uid="{00000000-0005-0000-0000-0000D91C0000}"/>
    <cellStyle name="Migliaia 14 4 5 2 3" xfId="24372" xr:uid="{00000000-0005-0000-0000-0000DA1C0000}"/>
    <cellStyle name="Migliaia 14 4 5 3" xfId="16419" xr:uid="{00000000-0005-0000-0000-0000DB1C0000}"/>
    <cellStyle name="Migliaia 14 4 5 4" xfId="21721" xr:uid="{00000000-0005-0000-0000-0000DC1C0000}"/>
    <cellStyle name="Migliaia 14 4 6" xfId="2553" xr:uid="{00000000-0005-0000-0000-0000DD1C0000}"/>
    <cellStyle name="Migliaia 14 4 6 2" xfId="13253" xr:uid="{00000000-0005-0000-0000-0000DE1C0000}"/>
    <cellStyle name="Migliaia 14 4 6 2 2" xfId="19071" xr:uid="{00000000-0005-0000-0000-0000DF1C0000}"/>
    <cellStyle name="Migliaia 14 4 6 2 3" xfId="24373" xr:uid="{00000000-0005-0000-0000-0000E01C0000}"/>
    <cellStyle name="Migliaia 14 4 6 3" xfId="16420" xr:uid="{00000000-0005-0000-0000-0000E11C0000}"/>
    <cellStyle name="Migliaia 14 4 6 4" xfId="21722" xr:uid="{00000000-0005-0000-0000-0000E21C0000}"/>
    <cellStyle name="Migliaia 14 4 7" xfId="2554" xr:uid="{00000000-0005-0000-0000-0000E31C0000}"/>
    <cellStyle name="Migliaia 14 4 7 2" xfId="13254" xr:uid="{00000000-0005-0000-0000-0000E41C0000}"/>
    <cellStyle name="Migliaia 14 4 7 2 2" xfId="19072" xr:uid="{00000000-0005-0000-0000-0000E51C0000}"/>
    <cellStyle name="Migliaia 14 4 7 2 3" xfId="24374" xr:uid="{00000000-0005-0000-0000-0000E61C0000}"/>
    <cellStyle name="Migliaia 14 4 7 3" xfId="16421" xr:uid="{00000000-0005-0000-0000-0000E71C0000}"/>
    <cellStyle name="Migliaia 14 4 7 4" xfId="21723" xr:uid="{00000000-0005-0000-0000-0000E81C0000}"/>
    <cellStyle name="Migliaia 14 5" xfId="2555" xr:uid="{00000000-0005-0000-0000-0000E91C0000}"/>
    <cellStyle name="Migliaia 14 5 2" xfId="2556" xr:uid="{00000000-0005-0000-0000-0000EA1C0000}"/>
    <cellStyle name="Migliaia 14 5 2 2" xfId="13255" xr:uid="{00000000-0005-0000-0000-0000EB1C0000}"/>
    <cellStyle name="Migliaia 14 5 2 2 2" xfId="19073" xr:uid="{00000000-0005-0000-0000-0000EC1C0000}"/>
    <cellStyle name="Migliaia 14 5 2 2 3" xfId="24375" xr:uid="{00000000-0005-0000-0000-0000ED1C0000}"/>
    <cellStyle name="Migliaia 14 5 2 3" xfId="16422" xr:uid="{00000000-0005-0000-0000-0000EE1C0000}"/>
    <cellStyle name="Migliaia 14 5 2 4" xfId="21724" xr:uid="{00000000-0005-0000-0000-0000EF1C0000}"/>
    <cellStyle name="Migliaia 14 5 3" xfId="2557" xr:uid="{00000000-0005-0000-0000-0000F01C0000}"/>
    <cellStyle name="Migliaia 14 5 3 2" xfId="13256" xr:uid="{00000000-0005-0000-0000-0000F11C0000}"/>
    <cellStyle name="Migliaia 14 5 3 2 2" xfId="19074" xr:uid="{00000000-0005-0000-0000-0000F21C0000}"/>
    <cellStyle name="Migliaia 14 5 3 2 3" xfId="24376" xr:uid="{00000000-0005-0000-0000-0000F31C0000}"/>
    <cellStyle name="Migliaia 14 5 3 3" xfId="16423" xr:uid="{00000000-0005-0000-0000-0000F41C0000}"/>
    <cellStyle name="Migliaia 14 5 3 4" xfId="21725" xr:uid="{00000000-0005-0000-0000-0000F51C0000}"/>
    <cellStyle name="Migliaia 14 5 4" xfId="2558" xr:uid="{00000000-0005-0000-0000-0000F61C0000}"/>
    <cellStyle name="Migliaia 14 5 4 2" xfId="13257" xr:uid="{00000000-0005-0000-0000-0000F71C0000}"/>
    <cellStyle name="Migliaia 14 5 4 2 2" xfId="19075" xr:uid="{00000000-0005-0000-0000-0000F81C0000}"/>
    <cellStyle name="Migliaia 14 5 4 2 3" xfId="24377" xr:uid="{00000000-0005-0000-0000-0000F91C0000}"/>
    <cellStyle name="Migliaia 14 5 4 3" xfId="16424" xr:uid="{00000000-0005-0000-0000-0000FA1C0000}"/>
    <cellStyle name="Migliaia 14 5 4 4" xfId="21726" xr:uid="{00000000-0005-0000-0000-0000FB1C0000}"/>
    <cellStyle name="Migliaia 14 5 5" xfId="2559" xr:uid="{00000000-0005-0000-0000-0000FC1C0000}"/>
    <cellStyle name="Migliaia 14 5 5 2" xfId="13258" xr:uid="{00000000-0005-0000-0000-0000FD1C0000}"/>
    <cellStyle name="Migliaia 14 5 5 2 2" xfId="19076" xr:uid="{00000000-0005-0000-0000-0000FE1C0000}"/>
    <cellStyle name="Migliaia 14 5 5 2 3" xfId="24378" xr:uid="{00000000-0005-0000-0000-0000FF1C0000}"/>
    <cellStyle name="Migliaia 14 5 5 3" xfId="16425" xr:uid="{00000000-0005-0000-0000-0000001D0000}"/>
    <cellStyle name="Migliaia 14 5 5 4" xfId="21727" xr:uid="{00000000-0005-0000-0000-0000011D0000}"/>
    <cellStyle name="Migliaia 14 5 6" xfId="2560" xr:uid="{00000000-0005-0000-0000-0000021D0000}"/>
    <cellStyle name="Migliaia 14 5 6 2" xfId="13259" xr:uid="{00000000-0005-0000-0000-0000031D0000}"/>
    <cellStyle name="Migliaia 14 5 6 2 2" xfId="19077" xr:uid="{00000000-0005-0000-0000-0000041D0000}"/>
    <cellStyle name="Migliaia 14 5 6 2 3" xfId="24379" xr:uid="{00000000-0005-0000-0000-0000051D0000}"/>
    <cellStyle name="Migliaia 14 5 6 3" xfId="16426" xr:uid="{00000000-0005-0000-0000-0000061D0000}"/>
    <cellStyle name="Migliaia 14 5 6 4" xfId="21728" xr:uid="{00000000-0005-0000-0000-0000071D0000}"/>
    <cellStyle name="Migliaia 14 6" xfId="2561" xr:uid="{00000000-0005-0000-0000-0000081D0000}"/>
    <cellStyle name="Migliaia 14 6 2" xfId="11942" xr:uid="{00000000-0005-0000-0000-0000091D0000}"/>
    <cellStyle name="Migliaia 14 6 3" xfId="11943" xr:uid="{00000000-0005-0000-0000-00000A1D0000}"/>
    <cellStyle name="Migliaia 14 6 3 2" xfId="15496" xr:uid="{00000000-0005-0000-0000-00000B1D0000}"/>
    <cellStyle name="Migliaia 14 6 3 2 2" xfId="20842" xr:uid="{00000000-0005-0000-0000-00000C1D0000}"/>
    <cellStyle name="Migliaia 14 6 3 2 3" xfId="26144" xr:uid="{00000000-0005-0000-0000-00000D1D0000}"/>
    <cellStyle name="Migliaia 14 6 3 3" xfId="18191" xr:uid="{00000000-0005-0000-0000-00000E1D0000}"/>
    <cellStyle name="Migliaia 14 6 3 4" xfId="23493" xr:uid="{00000000-0005-0000-0000-00000F1D0000}"/>
    <cellStyle name="Migliaia 14 6 4" xfId="13260" xr:uid="{00000000-0005-0000-0000-0000101D0000}"/>
    <cellStyle name="Migliaia 14 6 4 2" xfId="19078" xr:uid="{00000000-0005-0000-0000-0000111D0000}"/>
    <cellStyle name="Migliaia 14 6 4 3" xfId="24380" xr:uid="{00000000-0005-0000-0000-0000121D0000}"/>
    <cellStyle name="Migliaia 14 6 5" xfId="16427" xr:uid="{00000000-0005-0000-0000-0000131D0000}"/>
    <cellStyle name="Migliaia 14 6 6" xfId="21729" xr:uid="{00000000-0005-0000-0000-0000141D0000}"/>
    <cellStyle name="Migliaia 14 7" xfId="2562" xr:uid="{00000000-0005-0000-0000-0000151D0000}"/>
    <cellStyle name="Migliaia 14 7 2" xfId="11944" xr:uid="{00000000-0005-0000-0000-0000161D0000}"/>
    <cellStyle name="Migliaia 14 7 2 2" xfId="15497" xr:uid="{00000000-0005-0000-0000-0000171D0000}"/>
    <cellStyle name="Migliaia 14 7 2 2 2" xfId="20843" xr:uid="{00000000-0005-0000-0000-0000181D0000}"/>
    <cellStyle name="Migliaia 14 7 2 2 3" xfId="26145" xr:uid="{00000000-0005-0000-0000-0000191D0000}"/>
    <cellStyle name="Migliaia 14 7 2 3" xfId="18192" xr:uid="{00000000-0005-0000-0000-00001A1D0000}"/>
    <cellStyle name="Migliaia 14 7 2 4" xfId="23494" xr:uid="{00000000-0005-0000-0000-00001B1D0000}"/>
    <cellStyle name="Migliaia 14 7 3" xfId="13261" xr:uid="{00000000-0005-0000-0000-00001C1D0000}"/>
    <cellStyle name="Migliaia 14 7 3 2" xfId="19079" xr:uid="{00000000-0005-0000-0000-00001D1D0000}"/>
    <cellStyle name="Migliaia 14 7 3 3" xfId="24381" xr:uid="{00000000-0005-0000-0000-00001E1D0000}"/>
    <cellStyle name="Migliaia 14 7 4" xfId="16428" xr:uid="{00000000-0005-0000-0000-00001F1D0000}"/>
    <cellStyle name="Migliaia 14 7 5" xfId="21730" xr:uid="{00000000-0005-0000-0000-0000201D0000}"/>
    <cellStyle name="Migliaia 14 8" xfId="2563" xr:uid="{00000000-0005-0000-0000-0000211D0000}"/>
    <cellStyle name="Migliaia 14 8 2" xfId="11945" xr:uid="{00000000-0005-0000-0000-0000221D0000}"/>
    <cellStyle name="Migliaia 14 8 2 2" xfId="15498" xr:uid="{00000000-0005-0000-0000-0000231D0000}"/>
    <cellStyle name="Migliaia 14 8 2 2 2" xfId="20844" xr:uid="{00000000-0005-0000-0000-0000241D0000}"/>
    <cellStyle name="Migliaia 14 8 2 2 3" xfId="26146" xr:uid="{00000000-0005-0000-0000-0000251D0000}"/>
    <cellStyle name="Migliaia 14 8 2 3" xfId="18193" xr:uid="{00000000-0005-0000-0000-0000261D0000}"/>
    <cellStyle name="Migliaia 14 8 2 4" xfId="23495" xr:uid="{00000000-0005-0000-0000-0000271D0000}"/>
    <cellStyle name="Migliaia 14 8 3" xfId="13262" xr:uid="{00000000-0005-0000-0000-0000281D0000}"/>
    <cellStyle name="Migliaia 14 8 3 2" xfId="19080" xr:uid="{00000000-0005-0000-0000-0000291D0000}"/>
    <cellStyle name="Migliaia 14 8 3 3" xfId="24382" xr:uid="{00000000-0005-0000-0000-00002A1D0000}"/>
    <cellStyle name="Migliaia 14 8 4" xfId="16429" xr:uid="{00000000-0005-0000-0000-00002B1D0000}"/>
    <cellStyle name="Migliaia 14 8 5" xfId="21731" xr:uid="{00000000-0005-0000-0000-00002C1D0000}"/>
    <cellStyle name="Migliaia 14 9" xfId="2564" xr:uid="{00000000-0005-0000-0000-00002D1D0000}"/>
    <cellStyle name="Migliaia 14 9 2" xfId="13263" xr:uid="{00000000-0005-0000-0000-00002E1D0000}"/>
    <cellStyle name="Migliaia 14 9 2 2" xfId="19081" xr:uid="{00000000-0005-0000-0000-00002F1D0000}"/>
    <cellStyle name="Migliaia 14 9 2 3" xfId="24383" xr:uid="{00000000-0005-0000-0000-0000301D0000}"/>
    <cellStyle name="Migliaia 14 9 3" xfId="16430" xr:uid="{00000000-0005-0000-0000-0000311D0000}"/>
    <cellStyle name="Migliaia 14 9 4" xfId="21732" xr:uid="{00000000-0005-0000-0000-0000321D0000}"/>
    <cellStyle name="Migliaia 15" xfId="257" xr:uid="{00000000-0005-0000-0000-0000331D0000}"/>
    <cellStyle name="Migliaia 15 10" xfId="13264" xr:uid="{00000000-0005-0000-0000-0000341D0000}"/>
    <cellStyle name="Migliaia 15 10 2" xfId="19082" xr:uid="{00000000-0005-0000-0000-0000351D0000}"/>
    <cellStyle name="Migliaia 15 10 3" xfId="24384" xr:uid="{00000000-0005-0000-0000-0000361D0000}"/>
    <cellStyle name="Migliaia 15 11" xfId="16431" xr:uid="{00000000-0005-0000-0000-0000371D0000}"/>
    <cellStyle name="Migliaia 15 12" xfId="21733"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5" xr:uid="{00000000-0005-0000-0000-00003D1D0000}"/>
    <cellStyle name="Migliaia 15 2 2 2 2 2" xfId="19083" xr:uid="{00000000-0005-0000-0000-00003E1D0000}"/>
    <cellStyle name="Migliaia 15 2 2 2 2 3" xfId="24385" xr:uid="{00000000-0005-0000-0000-00003F1D0000}"/>
    <cellStyle name="Migliaia 15 2 2 2 3" xfId="16432" xr:uid="{00000000-0005-0000-0000-0000401D0000}"/>
    <cellStyle name="Migliaia 15 2 2 2 4" xfId="21734" xr:uid="{00000000-0005-0000-0000-0000411D0000}"/>
    <cellStyle name="Migliaia 15 2 2 3" xfId="11946" xr:uid="{00000000-0005-0000-0000-0000421D0000}"/>
    <cellStyle name="Migliaia 15 2 2 3 2" xfId="15499" xr:uid="{00000000-0005-0000-0000-0000431D0000}"/>
    <cellStyle name="Migliaia 15 2 2 3 2 2" xfId="20845" xr:uid="{00000000-0005-0000-0000-0000441D0000}"/>
    <cellStyle name="Migliaia 15 2 2 3 2 3" xfId="26147" xr:uid="{00000000-0005-0000-0000-0000451D0000}"/>
    <cellStyle name="Migliaia 15 2 2 3 3" xfId="18194" xr:uid="{00000000-0005-0000-0000-0000461D0000}"/>
    <cellStyle name="Migliaia 15 2 2 3 4" xfId="23496" xr:uid="{00000000-0005-0000-0000-0000471D0000}"/>
    <cellStyle name="Migliaia 15 2 3" xfId="2569" xr:uid="{00000000-0005-0000-0000-0000481D0000}"/>
    <cellStyle name="Migliaia 15 2 3 2" xfId="11947" xr:uid="{00000000-0005-0000-0000-0000491D0000}"/>
    <cellStyle name="Migliaia 15 2 3 2 2" xfId="15500" xr:uid="{00000000-0005-0000-0000-00004A1D0000}"/>
    <cellStyle name="Migliaia 15 2 3 2 2 2" xfId="20846" xr:uid="{00000000-0005-0000-0000-00004B1D0000}"/>
    <cellStyle name="Migliaia 15 2 3 2 2 3" xfId="26148" xr:uid="{00000000-0005-0000-0000-00004C1D0000}"/>
    <cellStyle name="Migliaia 15 2 3 2 3" xfId="18195" xr:uid="{00000000-0005-0000-0000-00004D1D0000}"/>
    <cellStyle name="Migliaia 15 2 3 2 4" xfId="23497" xr:uid="{00000000-0005-0000-0000-00004E1D0000}"/>
    <cellStyle name="Migliaia 15 2 3 3" xfId="13266" xr:uid="{00000000-0005-0000-0000-00004F1D0000}"/>
    <cellStyle name="Migliaia 15 2 3 3 2" xfId="19084" xr:uid="{00000000-0005-0000-0000-0000501D0000}"/>
    <cellStyle name="Migliaia 15 2 3 3 3" xfId="24386" xr:uid="{00000000-0005-0000-0000-0000511D0000}"/>
    <cellStyle name="Migliaia 15 2 3 4" xfId="16433" xr:uid="{00000000-0005-0000-0000-0000521D0000}"/>
    <cellStyle name="Migliaia 15 2 3 5" xfId="21735" xr:uid="{00000000-0005-0000-0000-0000531D0000}"/>
    <cellStyle name="Migliaia 15 2 4" xfId="2570" xr:uid="{00000000-0005-0000-0000-0000541D0000}"/>
    <cellStyle name="Migliaia 15 2 4 2" xfId="13267" xr:uid="{00000000-0005-0000-0000-0000551D0000}"/>
    <cellStyle name="Migliaia 15 2 4 2 2" xfId="19085" xr:uid="{00000000-0005-0000-0000-0000561D0000}"/>
    <cellStyle name="Migliaia 15 2 4 2 3" xfId="24387" xr:uid="{00000000-0005-0000-0000-0000571D0000}"/>
    <cellStyle name="Migliaia 15 2 4 3" xfId="16434" xr:uid="{00000000-0005-0000-0000-0000581D0000}"/>
    <cellStyle name="Migliaia 15 2 4 4" xfId="21736" xr:uid="{00000000-0005-0000-0000-0000591D0000}"/>
    <cellStyle name="Migliaia 15 2 5" xfId="2571" xr:uid="{00000000-0005-0000-0000-00005A1D0000}"/>
    <cellStyle name="Migliaia 15 2 5 2" xfId="13268" xr:uid="{00000000-0005-0000-0000-00005B1D0000}"/>
    <cellStyle name="Migliaia 15 2 5 2 2" xfId="19086" xr:uid="{00000000-0005-0000-0000-00005C1D0000}"/>
    <cellStyle name="Migliaia 15 2 5 2 3" xfId="24388" xr:uid="{00000000-0005-0000-0000-00005D1D0000}"/>
    <cellStyle name="Migliaia 15 2 5 3" xfId="16435" xr:uid="{00000000-0005-0000-0000-00005E1D0000}"/>
    <cellStyle name="Migliaia 15 2 5 4" xfId="21737" xr:uid="{00000000-0005-0000-0000-00005F1D0000}"/>
    <cellStyle name="Migliaia 15 2 6" xfId="2572" xr:uid="{00000000-0005-0000-0000-0000601D0000}"/>
    <cellStyle name="Migliaia 15 2 6 2" xfId="13269" xr:uid="{00000000-0005-0000-0000-0000611D0000}"/>
    <cellStyle name="Migliaia 15 2 6 2 2" xfId="19087" xr:uid="{00000000-0005-0000-0000-0000621D0000}"/>
    <cellStyle name="Migliaia 15 2 6 2 3" xfId="24389" xr:uid="{00000000-0005-0000-0000-0000631D0000}"/>
    <cellStyle name="Migliaia 15 2 6 3" xfId="16436" xr:uid="{00000000-0005-0000-0000-0000641D0000}"/>
    <cellStyle name="Migliaia 15 2 6 4" xfId="21738"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70" xr:uid="{00000000-0005-0000-0000-00006B1D0000}"/>
    <cellStyle name="Migliaia 15 3 2 2 2 2 2" xfId="19088" xr:uid="{00000000-0005-0000-0000-00006C1D0000}"/>
    <cellStyle name="Migliaia 15 3 2 2 2 2 3" xfId="24390" xr:uid="{00000000-0005-0000-0000-00006D1D0000}"/>
    <cellStyle name="Migliaia 15 3 2 2 2 3" xfId="16437" xr:uid="{00000000-0005-0000-0000-00006E1D0000}"/>
    <cellStyle name="Migliaia 15 3 2 2 2 4" xfId="21739" xr:uid="{00000000-0005-0000-0000-00006F1D0000}"/>
    <cellStyle name="Migliaia 15 3 2 3" xfId="2577" xr:uid="{00000000-0005-0000-0000-0000701D0000}"/>
    <cellStyle name="Migliaia 15 3 2 3 2" xfId="13271" xr:uid="{00000000-0005-0000-0000-0000711D0000}"/>
    <cellStyle name="Migliaia 15 3 2 3 2 2" xfId="19089" xr:uid="{00000000-0005-0000-0000-0000721D0000}"/>
    <cellStyle name="Migliaia 15 3 2 3 2 3" xfId="24391" xr:uid="{00000000-0005-0000-0000-0000731D0000}"/>
    <cellStyle name="Migliaia 15 3 2 3 3" xfId="16438" xr:uid="{00000000-0005-0000-0000-0000741D0000}"/>
    <cellStyle name="Migliaia 15 3 2 3 4" xfId="21740" xr:uid="{00000000-0005-0000-0000-0000751D0000}"/>
    <cellStyle name="Migliaia 15 3 2 4" xfId="2578" xr:uid="{00000000-0005-0000-0000-0000761D0000}"/>
    <cellStyle name="Migliaia 15 3 2 4 2" xfId="13272" xr:uid="{00000000-0005-0000-0000-0000771D0000}"/>
    <cellStyle name="Migliaia 15 3 2 4 2 2" xfId="19090" xr:uid="{00000000-0005-0000-0000-0000781D0000}"/>
    <cellStyle name="Migliaia 15 3 2 4 2 3" xfId="24392" xr:uid="{00000000-0005-0000-0000-0000791D0000}"/>
    <cellStyle name="Migliaia 15 3 2 4 3" xfId="16439" xr:uid="{00000000-0005-0000-0000-00007A1D0000}"/>
    <cellStyle name="Migliaia 15 3 2 4 4" xfId="21741" xr:uid="{00000000-0005-0000-0000-00007B1D0000}"/>
    <cellStyle name="Migliaia 15 3 2 5" xfId="2579" xr:uid="{00000000-0005-0000-0000-00007C1D0000}"/>
    <cellStyle name="Migliaia 15 3 2 5 2" xfId="13273" xr:uid="{00000000-0005-0000-0000-00007D1D0000}"/>
    <cellStyle name="Migliaia 15 3 2 5 2 2" xfId="19091" xr:uid="{00000000-0005-0000-0000-00007E1D0000}"/>
    <cellStyle name="Migliaia 15 3 2 5 2 3" xfId="24393" xr:uid="{00000000-0005-0000-0000-00007F1D0000}"/>
    <cellStyle name="Migliaia 15 3 2 5 3" xfId="16440" xr:uid="{00000000-0005-0000-0000-0000801D0000}"/>
    <cellStyle name="Migliaia 15 3 2 5 4" xfId="21742" xr:uid="{00000000-0005-0000-0000-0000811D0000}"/>
    <cellStyle name="Migliaia 15 3 2 6" xfId="2580" xr:uid="{00000000-0005-0000-0000-0000821D0000}"/>
    <cellStyle name="Migliaia 15 3 2 6 2" xfId="13274" xr:uid="{00000000-0005-0000-0000-0000831D0000}"/>
    <cellStyle name="Migliaia 15 3 2 6 2 2" xfId="19092" xr:uid="{00000000-0005-0000-0000-0000841D0000}"/>
    <cellStyle name="Migliaia 15 3 2 6 2 3" xfId="24394" xr:uid="{00000000-0005-0000-0000-0000851D0000}"/>
    <cellStyle name="Migliaia 15 3 2 6 3" xfId="16441" xr:uid="{00000000-0005-0000-0000-0000861D0000}"/>
    <cellStyle name="Migliaia 15 3 2 6 4" xfId="21743" xr:uid="{00000000-0005-0000-0000-0000871D0000}"/>
    <cellStyle name="Migliaia 15 3 3" xfId="2581" xr:uid="{00000000-0005-0000-0000-0000881D0000}"/>
    <cellStyle name="Migliaia 15 3 3 2" xfId="2582" xr:uid="{00000000-0005-0000-0000-0000891D0000}"/>
    <cellStyle name="Migliaia 15 3 3 2 2" xfId="13276" xr:uid="{00000000-0005-0000-0000-00008A1D0000}"/>
    <cellStyle name="Migliaia 15 3 3 2 2 2" xfId="19094" xr:uid="{00000000-0005-0000-0000-00008B1D0000}"/>
    <cellStyle name="Migliaia 15 3 3 2 2 3" xfId="24396" xr:uid="{00000000-0005-0000-0000-00008C1D0000}"/>
    <cellStyle name="Migliaia 15 3 3 2 3" xfId="16443" xr:uid="{00000000-0005-0000-0000-00008D1D0000}"/>
    <cellStyle name="Migliaia 15 3 3 2 4" xfId="21745" xr:uid="{00000000-0005-0000-0000-00008E1D0000}"/>
    <cellStyle name="Migliaia 15 3 3 3" xfId="2583" xr:uid="{00000000-0005-0000-0000-00008F1D0000}"/>
    <cellStyle name="Migliaia 15 3 3 3 2" xfId="13277" xr:uid="{00000000-0005-0000-0000-0000901D0000}"/>
    <cellStyle name="Migliaia 15 3 3 3 2 2" xfId="19095" xr:uid="{00000000-0005-0000-0000-0000911D0000}"/>
    <cellStyle name="Migliaia 15 3 3 3 2 3" xfId="24397" xr:uid="{00000000-0005-0000-0000-0000921D0000}"/>
    <cellStyle name="Migliaia 15 3 3 3 3" xfId="16444" xr:uid="{00000000-0005-0000-0000-0000931D0000}"/>
    <cellStyle name="Migliaia 15 3 3 3 4" xfId="21746" xr:uid="{00000000-0005-0000-0000-0000941D0000}"/>
    <cellStyle name="Migliaia 15 3 3 4" xfId="2584" xr:uid="{00000000-0005-0000-0000-0000951D0000}"/>
    <cellStyle name="Migliaia 15 3 3 4 2" xfId="13278" xr:uid="{00000000-0005-0000-0000-0000961D0000}"/>
    <cellStyle name="Migliaia 15 3 3 4 2 2" xfId="19096" xr:uid="{00000000-0005-0000-0000-0000971D0000}"/>
    <cellStyle name="Migliaia 15 3 3 4 2 3" xfId="24398" xr:uid="{00000000-0005-0000-0000-0000981D0000}"/>
    <cellStyle name="Migliaia 15 3 3 4 3" xfId="16445" xr:uid="{00000000-0005-0000-0000-0000991D0000}"/>
    <cellStyle name="Migliaia 15 3 3 4 4" xfId="21747" xr:uid="{00000000-0005-0000-0000-00009A1D0000}"/>
    <cellStyle name="Migliaia 15 3 3 5" xfId="2585" xr:uid="{00000000-0005-0000-0000-00009B1D0000}"/>
    <cellStyle name="Migliaia 15 3 3 5 2" xfId="13279" xr:uid="{00000000-0005-0000-0000-00009C1D0000}"/>
    <cellStyle name="Migliaia 15 3 3 5 2 2" xfId="19097" xr:uid="{00000000-0005-0000-0000-00009D1D0000}"/>
    <cellStyle name="Migliaia 15 3 3 5 2 3" xfId="24399" xr:uid="{00000000-0005-0000-0000-00009E1D0000}"/>
    <cellStyle name="Migliaia 15 3 3 5 3" xfId="16446" xr:uid="{00000000-0005-0000-0000-00009F1D0000}"/>
    <cellStyle name="Migliaia 15 3 3 5 4" xfId="21748" xr:uid="{00000000-0005-0000-0000-0000A01D0000}"/>
    <cellStyle name="Migliaia 15 3 3 6" xfId="13275" xr:uid="{00000000-0005-0000-0000-0000A11D0000}"/>
    <cellStyle name="Migliaia 15 3 3 6 2" xfId="19093" xr:uid="{00000000-0005-0000-0000-0000A21D0000}"/>
    <cellStyle name="Migliaia 15 3 3 6 3" xfId="24395" xr:uid="{00000000-0005-0000-0000-0000A31D0000}"/>
    <cellStyle name="Migliaia 15 3 3 7" xfId="16442" xr:uid="{00000000-0005-0000-0000-0000A41D0000}"/>
    <cellStyle name="Migliaia 15 3 3 8" xfId="21744" xr:uid="{00000000-0005-0000-0000-0000A51D0000}"/>
    <cellStyle name="Migliaia 15 3 4" xfId="2586" xr:uid="{00000000-0005-0000-0000-0000A61D0000}"/>
    <cellStyle name="Migliaia 15 3 4 2" xfId="11948" xr:uid="{00000000-0005-0000-0000-0000A71D0000}"/>
    <cellStyle name="Migliaia 15 3 4 3" xfId="11949" xr:uid="{00000000-0005-0000-0000-0000A81D0000}"/>
    <cellStyle name="Migliaia 15 3 4 3 2" xfId="15501" xr:uid="{00000000-0005-0000-0000-0000A91D0000}"/>
    <cellStyle name="Migliaia 15 3 4 3 2 2" xfId="20847" xr:uid="{00000000-0005-0000-0000-0000AA1D0000}"/>
    <cellStyle name="Migliaia 15 3 4 3 2 3" xfId="26149" xr:uid="{00000000-0005-0000-0000-0000AB1D0000}"/>
    <cellStyle name="Migliaia 15 3 4 3 3" xfId="18196" xr:uid="{00000000-0005-0000-0000-0000AC1D0000}"/>
    <cellStyle name="Migliaia 15 3 4 3 4" xfId="23498" xr:uid="{00000000-0005-0000-0000-0000AD1D0000}"/>
    <cellStyle name="Migliaia 15 3 4 4" xfId="13280" xr:uid="{00000000-0005-0000-0000-0000AE1D0000}"/>
    <cellStyle name="Migliaia 15 3 4 4 2" xfId="19098" xr:uid="{00000000-0005-0000-0000-0000AF1D0000}"/>
    <cellStyle name="Migliaia 15 3 4 4 3" xfId="24400" xr:uid="{00000000-0005-0000-0000-0000B01D0000}"/>
    <cellStyle name="Migliaia 15 3 4 5" xfId="16447" xr:uid="{00000000-0005-0000-0000-0000B11D0000}"/>
    <cellStyle name="Migliaia 15 3 4 6" xfId="21749" xr:uid="{00000000-0005-0000-0000-0000B21D0000}"/>
    <cellStyle name="Migliaia 15 3 5" xfId="2587" xr:uid="{00000000-0005-0000-0000-0000B31D0000}"/>
    <cellStyle name="Migliaia 15 3 5 2" xfId="11950" xr:uid="{00000000-0005-0000-0000-0000B41D0000}"/>
    <cellStyle name="Migliaia 15 3 5 2 2" xfId="15502" xr:uid="{00000000-0005-0000-0000-0000B51D0000}"/>
    <cellStyle name="Migliaia 15 3 5 2 2 2" xfId="20848" xr:uid="{00000000-0005-0000-0000-0000B61D0000}"/>
    <cellStyle name="Migliaia 15 3 5 2 2 3" xfId="26150" xr:uid="{00000000-0005-0000-0000-0000B71D0000}"/>
    <cellStyle name="Migliaia 15 3 5 2 3" xfId="18197" xr:uid="{00000000-0005-0000-0000-0000B81D0000}"/>
    <cellStyle name="Migliaia 15 3 5 2 4" xfId="23499" xr:uid="{00000000-0005-0000-0000-0000B91D0000}"/>
    <cellStyle name="Migliaia 15 3 5 3" xfId="13281" xr:uid="{00000000-0005-0000-0000-0000BA1D0000}"/>
    <cellStyle name="Migliaia 15 3 5 3 2" xfId="19099" xr:uid="{00000000-0005-0000-0000-0000BB1D0000}"/>
    <cellStyle name="Migliaia 15 3 5 3 3" xfId="24401" xr:uid="{00000000-0005-0000-0000-0000BC1D0000}"/>
    <cellStyle name="Migliaia 15 3 5 4" xfId="16448" xr:uid="{00000000-0005-0000-0000-0000BD1D0000}"/>
    <cellStyle name="Migliaia 15 3 5 5" xfId="21750" xr:uid="{00000000-0005-0000-0000-0000BE1D0000}"/>
    <cellStyle name="Migliaia 15 3 6" xfId="2588" xr:uid="{00000000-0005-0000-0000-0000BF1D0000}"/>
    <cellStyle name="Migliaia 15 3 6 2" xfId="13282" xr:uid="{00000000-0005-0000-0000-0000C01D0000}"/>
    <cellStyle name="Migliaia 15 3 6 2 2" xfId="19100" xr:uid="{00000000-0005-0000-0000-0000C11D0000}"/>
    <cellStyle name="Migliaia 15 3 6 2 3" xfId="24402" xr:uid="{00000000-0005-0000-0000-0000C21D0000}"/>
    <cellStyle name="Migliaia 15 3 6 3" xfId="16449" xr:uid="{00000000-0005-0000-0000-0000C31D0000}"/>
    <cellStyle name="Migliaia 15 3 6 4" xfId="21751" xr:uid="{00000000-0005-0000-0000-0000C41D0000}"/>
    <cellStyle name="Migliaia 15 3 7" xfId="2589" xr:uid="{00000000-0005-0000-0000-0000C51D0000}"/>
    <cellStyle name="Migliaia 15 3 7 2" xfId="13283" xr:uid="{00000000-0005-0000-0000-0000C61D0000}"/>
    <cellStyle name="Migliaia 15 3 7 2 2" xfId="19101" xr:uid="{00000000-0005-0000-0000-0000C71D0000}"/>
    <cellStyle name="Migliaia 15 3 7 2 3" xfId="24403" xr:uid="{00000000-0005-0000-0000-0000C81D0000}"/>
    <cellStyle name="Migliaia 15 3 7 3" xfId="16450" xr:uid="{00000000-0005-0000-0000-0000C91D0000}"/>
    <cellStyle name="Migliaia 15 3 7 4" xfId="21752" xr:uid="{00000000-0005-0000-0000-0000CA1D0000}"/>
    <cellStyle name="Migliaia 15 3 8" xfId="2590" xr:uid="{00000000-0005-0000-0000-0000CB1D0000}"/>
    <cellStyle name="Migliaia 15 3 8 2" xfId="13284" xr:uid="{00000000-0005-0000-0000-0000CC1D0000}"/>
    <cellStyle name="Migliaia 15 3 8 2 2" xfId="19102" xr:uid="{00000000-0005-0000-0000-0000CD1D0000}"/>
    <cellStyle name="Migliaia 15 3 8 2 3" xfId="24404" xr:uid="{00000000-0005-0000-0000-0000CE1D0000}"/>
    <cellStyle name="Migliaia 15 3 8 3" xfId="16451" xr:uid="{00000000-0005-0000-0000-0000CF1D0000}"/>
    <cellStyle name="Migliaia 15 3 8 4" xfId="21753"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5" xr:uid="{00000000-0005-0000-0000-0000D41D0000}"/>
    <cellStyle name="Migliaia 15 4 2 2 2 2" xfId="19103" xr:uid="{00000000-0005-0000-0000-0000D51D0000}"/>
    <cellStyle name="Migliaia 15 4 2 2 2 3" xfId="24405" xr:uid="{00000000-0005-0000-0000-0000D61D0000}"/>
    <cellStyle name="Migliaia 15 4 2 2 3" xfId="16452" xr:uid="{00000000-0005-0000-0000-0000D71D0000}"/>
    <cellStyle name="Migliaia 15 4 2 2 4" xfId="21754" xr:uid="{00000000-0005-0000-0000-0000D81D0000}"/>
    <cellStyle name="Migliaia 15 4 2 3" xfId="2594" xr:uid="{00000000-0005-0000-0000-0000D91D0000}"/>
    <cellStyle name="Migliaia 15 4 2 3 2" xfId="13286" xr:uid="{00000000-0005-0000-0000-0000DA1D0000}"/>
    <cellStyle name="Migliaia 15 4 2 3 2 2" xfId="19104" xr:uid="{00000000-0005-0000-0000-0000DB1D0000}"/>
    <cellStyle name="Migliaia 15 4 2 3 2 3" xfId="24406" xr:uid="{00000000-0005-0000-0000-0000DC1D0000}"/>
    <cellStyle name="Migliaia 15 4 2 3 3" xfId="16453" xr:uid="{00000000-0005-0000-0000-0000DD1D0000}"/>
    <cellStyle name="Migliaia 15 4 2 3 4" xfId="21755" xr:uid="{00000000-0005-0000-0000-0000DE1D0000}"/>
    <cellStyle name="Migliaia 15 4 3" xfId="2595" xr:uid="{00000000-0005-0000-0000-0000DF1D0000}"/>
    <cellStyle name="Migliaia 15 4 3 2" xfId="13287" xr:uid="{00000000-0005-0000-0000-0000E01D0000}"/>
    <cellStyle name="Migliaia 15 4 3 2 2" xfId="19105" xr:uid="{00000000-0005-0000-0000-0000E11D0000}"/>
    <cellStyle name="Migliaia 15 4 3 2 3" xfId="24407" xr:uid="{00000000-0005-0000-0000-0000E21D0000}"/>
    <cellStyle name="Migliaia 15 4 3 3" xfId="16454" xr:uid="{00000000-0005-0000-0000-0000E31D0000}"/>
    <cellStyle name="Migliaia 15 4 3 4" xfId="21756" xr:uid="{00000000-0005-0000-0000-0000E41D0000}"/>
    <cellStyle name="Migliaia 15 4 4" xfId="2596" xr:uid="{00000000-0005-0000-0000-0000E51D0000}"/>
    <cellStyle name="Migliaia 15 4 4 2" xfId="13288" xr:uid="{00000000-0005-0000-0000-0000E61D0000}"/>
    <cellStyle name="Migliaia 15 4 4 2 2" xfId="19106" xr:uid="{00000000-0005-0000-0000-0000E71D0000}"/>
    <cellStyle name="Migliaia 15 4 4 2 3" xfId="24408" xr:uid="{00000000-0005-0000-0000-0000E81D0000}"/>
    <cellStyle name="Migliaia 15 4 4 3" xfId="16455" xr:uid="{00000000-0005-0000-0000-0000E91D0000}"/>
    <cellStyle name="Migliaia 15 4 4 4" xfId="21757" xr:uid="{00000000-0005-0000-0000-0000EA1D0000}"/>
    <cellStyle name="Migliaia 15 4 5" xfId="2597" xr:uid="{00000000-0005-0000-0000-0000EB1D0000}"/>
    <cellStyle name="Migliaia 15 4 5 2" xfId="13289" xr:uid="{00000000-0005-0000-0000-0000EC1D0000}"/>
    <cellStyle name="Migliaia 15 4 5 2 2" xfId="19107" xr:uid="{00000000-0005-0000-0000-0000ED1D0000}"/>
    <cellStyle name="Migliaia 15 4 5 2 3" xfId="24409" xr:uid="{00000000-0005-0000-0000-0000EE1D0000}"/>
    <cellStyle name="Migliaia 15 4 5 3" xfId="16456" xr:uid="{00000000-0005-0000-0000-0000EF1D0000}"/>
    <cellStyle name="Migliaia 15 4 5 4" xfId="21758" xr:uid="{00000000-0005-0000-0000-0000F01D0000}"/>
    <cellStyle name="Migliaia 15 4 6" xfId="2598" xr:uid="{00000000-0005-0000-0000-0000F11D0000}"/>
    <cellStyle name="Migliaia 15 4 6 2" xfId="13290" xr:uid="{00000000-0005-0000-0000-0000F21D0000}"/>
    <cellStyle name="Migliaia 15 4 6 2 2" xfId="19108" xr:uid="{00000000-0005-0000-0000-0000F31D0000}"/>
    <cellStyle name="Migliaia 15 4 6 2 3" xfId="24410" xr:uid="{00000000-0005-0000-0000-0000F41D0000}"/>
    <cellStyle name="Migliaia 15 4 6 3" xfId="16457" xr:uid="{00000000-0005-0000-0000-0000F51D0000}"/>
    <cellStyle name="Migliaia 15 4 6 4" xfId="21759" xr:uid="{00000000-0005-0000-0000-0000F61D0000}"/>
    <cellStyle name="Migliaia 15 4 7" xfId="2599" xr:uid="{00000000-0005-0000-0000-0000F71D0000}"/>
    <cellStyle name="Migliaia 15 4 7 2" xfId="13291" xr:uid="{00000000-0005-0000-0000-0000F81D0000}"/>
    <cellStyle name="Migliaia 15 4 7 2 2" xfId="19109" xr:uid="{00000000-0005-0000-0000-0000F91D0000}"/>
    <cellStyle name="Migliaia 15 4 7 2 3" xfId="24411" xr:uid="{00000000-0005-0000-0000-0000FA1D0000}"/>
    <cellStyle name="Migliaia 15 4 7 3" xfId="16458" xr:uid="{00000000-0005-0000-0000-0000FB1D0000}"/>
    <cellStyle name="Migliaia 15 4 7 4" xfId="21760" xr:uid="{00000000-0005-0000-0000-0000FC1D0000}"/>
    <cellStyle name="Migliaia 15 5" xfId="2600" xr:uid="{00000000-0005-0000-0000-0000FD1D0000}"/>
    <cellStyle name="Migliaia 15 5 2" xfId="2601" xr:uid="{00000000-0005-0000-0000-0000FE1D0000}"/>
    <cellStyle name="Migliaia 15 5 2 2" xfId="13292" xr:uid="{00000000-0005-0000-0000-0000FF1D0000}"/>
    <cellStyle name="Migliaia 15 5 2 2 2" xfId="19110" xr:uid="{00000000-0005-0000-0000-0000001E0000}"/>
    <cellStyle name="Migliaia 15 5 2 2 3" xfId="24412" xr:uid="{00000000-0005-0000-0000-0000011E0000}"/>
    <cellStyle name="Migliaia 15 5 2 3" xfId="16459" xr:uid="{00000000-0005-0000-0000-0000021E0000}"/>
    <cellStyle name="Migliaia 15 5 2 4" xfId="21761" xr:uid="{00000000-0005-0000-0000-0000031E0000}"/>
    <cellStyle name="Migliaia 15 5 3" xfId="2602" xr:uid="{00000000-0005-0000-0000-0000041E0000}"/>
    <cellStyle name="Migliaia 15 5 3 2" xfId="13293" xr:uid="{00000000-0005-0000-0000-0000051E0000}"/>
    <cellStyle name="Migliaia 15 5 3 2 2" xfId="19111" xr:uid="{00000000-0005-0000-0000-0000061E0000}"/>
    <cellStyle name="Migliaia 15 5 3 2 3" xfId="24413" xr:uid="{00000000-0005-0000-0000-0000071E0000}"/>
    <cellStyle name="Migliaia 15 5 3 3" xfId="16460" xr:uid="{00000000-0005-0000-0000-0000081E0000}"/>
    <cellStyle name="Migliaia 15 5 3 4" xfId="21762" xr:uid="{00000000-0005-0000-0000-0000091E0000}"/>
    <cellStyle name="Migliaia 15 5 4" xfId="2603" xr:uid="{00000000-0005-0000-0000-00000A1E0000}"/>
    <cellStyle name="Migliaia 15 5 4 2" xfId="13294" xr:uid="{00000000-0005-0000-0000-00000B1E0000}"/>
    <cellStyle name="Migliaia 15 5 4 2 2" xfId="19112" xr:uid="{00000000-0005-0000-0000-00000C1E0000}"/>
    <cellStyle name="Migliaia 15 5 4 2 3" xfId="24414" xr:uid="{00000000-0005-0000-0000-00000D1E0000}"/>
    <cellStyle name="Migliaia 15 5 4 3" xfId="16461" xr:uid="{00000000-0005-0000-0000-00000E1E0000}"/>
    <cellStyle name="Migliaia 15 5 4 4" xfId="21763" xr:uid="{00000000-0005-0000-0000-00000F1E0000}"/>
    <cellStyle name="Migliaia 15 5 5" xfId="2604" xr:uid="{00000000-0005-0000-0000-0000101E0000}"/>
    <cellStyle name="Migliaia 15 5 5 2" xfId="13295" xr:uid="{00000000-0005-0000-0000-0000111E0000}"/>
    <cellStyle name="Migliaia 15 5 5 2 2" xfId="19113" xr:uid="{00000000-0005-0000-0000-0000121E0000}"/>
    <cellStyle name="Migliaia 15 5 5 2 3" xfId="24415" xr:uid="{00000000-0005-0000-0000-0000131E0000}"/>
    <cellStyle name="Migliaia 15 5 5 3" xfId="16462" xr:uid="{00000000-0005-0000-0000-0000141E0000}"/>
    <cellStyle name="Migliaia 15 5 5 4" xfId="21764" xr:uid="{00000000-0005-0000-0000-0000151E0000}"/>
    <cellStyle name="Migliaia 15 5 6" xfId="2605" xr:uid="{00000000-0005-0000-0000-0000161E0000}"/>
    <cellStyle name="Migliaia 15 5 6 2" xfId="13296" xr:uid="{00000000-0005-0000-0000-0000171E0000}"/>
    <cellStyle name="Migliaia 15 5 6 2 2" xfId="19114" xr:uid="{00000000-0005-0000-0000-0000181E0000}"/>
    <cellStyle name="Migliaia 15 5 6 2 3" xfId="24416" xr:uid="{00000000-0005-0000-0000-0000191E0000}"/>
    <cellStyle name="Migliaia 15 5 6 3" xfId="16463" xr:uid="{00000000-0005-0000-0000-00001A1E0000}"/>
    <cellStyle name="Migliaia 15 5 6 4" xfId="21765" xr:uid="{00000000-0005-0000-0000-00001B1E0000}"/>
    <cellStyle name="Migliaia 15 6" xfId="2606" xr:uid="{00000000-0005-0000-0000-00001C1E0000}"/>
    <cellStyle name="Migliaia 15 6 2" xfId="11951" xr:uid="{00000000-0005-0000-0000-00001D1E0000}"/>
    <cellStyle name="Migliaia 15 6 3" xfId="11952" xr:uid="{00000000-0005-0000-0000-00001E1E0000}"/>
    <cellStyle name="Migliaia 15 6 3 2" xfId="15503" xr:uid="{00000000-0005-0000-0000-00001F1E0000}"/>
    <cellStyle name="Migliaia 15 6 3 2 2" xfId="20849" xr:uid="{00000000-0005-0000-0000-0000201E0000}"/>
    <cellStyle name="Migliaia 15 6 3 2 3" xfId="26151" xr:uid="{00000000-0005-0000-0000-0000211E0000}"/>
    <cellStyle name="Migliaia 15 6 3 3" xfId="18198" xr:uid="{00000000-0005-0000-0000-0000221E0000}"/>
    <cellStyle name="Migliaia 15 6 3 4" xfId="23500" xr:uid="{00000000-0005-0000-0000-0000231E0000}"/>
    <cellStyle name="Migliaia 15 6 4" xfId="13297" xr:uid="{00000000-0005-0000-0000-0000241E0000}"/>
    <cellStyle name="Migliaia 15 6 4 2" xfId="19115" xr:uid="{00000000-0005-0000-0000-0000251E0000}"/>
    <cellStyle name="Migliaia 15 6 4 3" xfId="24417" xr:uid="{00000000-0005-0000-0000-0000261E0000}"/>
    <cellStyle name="Migliaia 15 6 5" xfId="16464" xr:uid="{00000000-0005-0000-0000-0000271E0000}"/>
    <cellStyle name="Migliaia 15 6 6" xfId="21766" xr:uid="{00000000-0005-0000-0000-0000281E0000}"/>
    <cellStyle name="Migliaia 15 7" xfId="2607" xr:uid="{00000000-0005-0000-0000-0000291E0000}"/>
    <cellStyle name="Migliaia 15 7 2" xfId="11953" xr:uid="{00000000-0005-0000-0000-00002A1E0000}"/>
    <cellStyle name="Migliaia 15 7 2 2" xfId="15504" xr:uid="{00000000-0005-0000-0000-00002B1E0000}"/>
    <cellStyle name="Migliaia 15 7 2 2 2" xfId="20850" xr:uid="{00000000-0005-0000-0000-00002C1E0000}"/>
    <cellStyle name="Migliaia 15 7 2 2 3" xfId="26152" xr:uid="{00000000-0005-0000-0000-00002D1E0000}"/>
    <cellStyle name="Migliaia 15 7 2 3" xfId="18199" xr:uid="{00000000-0005-0000-0000-00002E1E0000}"/>
    <cellStyle name="Migliaia 15 7 2 4" xfId="23501" xr:uid="{00000000-0005-0000-0000-00002F1E0000}"/>
    <cellStyle name="Migliaia 15 7 3" xfId="13298" xr:uid="{00000000-0005-0000-0000-0000301E0000}"/>
    <cellStyle name="Migliaia 15 7 3 2" xfId="19116" xr:uid="{00000000-0005-0000-0000-0000311E0000}"/>
    <cellStyle name="Migliaia 15 7 3 3" xfId="24418" xr:uid="{00000000-0005-0000-0000-0000321E0000}"/>
    <cellStyle name="Migliaia 15 7 4" xfId="16465" xr:uid="{00000000-0005-0000-0000-0000331E0000}"/>
    <cellStyle name="Migliaia 15 7 5" xfId="21767" xr:uid="{00000000-0005-0000-0000-0000341E0000}"/>
    <cellStyle name="Migliaia 15 8" xfId="2608" xr:uid="{00000000-0005-0000-0000-0000351E0000}"/>
    <cellStyle name="Migliaia 15 8 2" xfId="11954" xr:uid="{00000000-0005-0000-0000-0000361E0000}"/>
    <cellStyle name="Migliaia 15 8 2 2" xfId="15505" xr:uid="{00000000-0005-0000-0000-0000371E0000}"/>
    <cellStyle name="Migliaia 15 8 2 2 2" xfId="20851" xr:uid="{00000000-0005-0000-0000-0000381E0000}"/>
    <cellStyle name="Migliaia 15 8 2 2 3" xfId="26153" xr:uid="{00000000-0005-0000-0000-0000391E0000}"/>
    <cellStyle name="Migliaia 15 8 2 3" xfId="18200" xr:uid="{00000000-0005-0000-0000-00003A1E0000}"/>
    <cellStyle name="Migliaia 15 8 2 4" xfId="23502" xr:uid="{00000000-0005-0000-0000-00003B1E0000}"/>
    <cellStyle name="Migliaia 15 8 3" xfId="13299" xr:uid="{00000000-0005-0000-0000-00003C1E0000}"/>
    <cellStyle name="Migliaia 15 8 3 2" xfId="19117" xr:uid="{00000000-0005-0000-0000-00003D1E0000}"/>
    <cellStyle name="Migliaia 15 8 3 3" xfId="24419" xr:uid="{00000000-0005-0000-0000-00003E1E0000}"/>
    <cellStyle name="Migliaia 15 8 4" xfId="16466" xr:uid="{00000000-0005-0000-0000-00003F1E0000}"/>
    <cellStyle name="Migliaia 15 8 5" xfId="21768" xr:uid="{00000000-0005-0000-0000-0000401E0000}"/>
    <cellStyle name="Migliaia 15 9" xfId="2609" xr:uid="{00000000-0005-0000-0000-0000411E0000}"/>
    <cellStyle name="Migliaia 15 9 2" xfId="13300" xr:uid="{00000000-0005-0000-0000-0000421E0000}"/>
    <cellStyle name="Migliaia 15 9 2 2" xfId="19118" xr:uid="{00000000-0005-0000-0000-0000431E0000}"/>
    <cellStyle name="Migliaia 15 9 2 3" xfId="24420" xr:uid="{00000000-0005-0000-0000-0000441E0000}"/>
    <cellStyle name="Migliaia 15 9 3" xfId="16467" xr:uid="{00000000-0005-0000-0000-0000451E0000}"/>
    <cellStyle name="Migliaia 15 9 4" xfId="21769" xr:uid="{00000000-0005-0000-0000-0000461E0000}"/>
    <cellStyle name="Migliaia 16" xfId="259" xr:uid="{00000000-0005-0000-0000-0000471E0000}"/>
    <cellStyle name="Migliaia 16 10" xfId="13301" xr:uid="{00000000-0005-0000-0000-0000481E0000}"/>
    <cellStyle name="Migliaia 16 10 2" xfId="19119" xr:uid="{00000000-0005-0000-0000-0000491E0000}"/>
    <cellStyle name="Migliaia 16 10 3" xfId="24421" xr:uid="{00000000-0005-0000-0000-00004A1E0000}"/>
    <cellStyle name="Migliaia 16 11" xfId="16468" xr:uid="{00000000-0005-0000-0000-00004B1E0000}"/>
    <cellStyle name="Migliaia 16 12" xfId="21770"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2" xr:uid="{00000000-0005-0000-0000-0000511E0000}"/>
    <cellStyle name="Migliaia 16 2 2 2 2 2" xfId="19120" xr:uid="{00000000-0005-0000-0000-0000521E0000}"/>
    <cellStyle name="Migliaia 16 2 2 2 2 3" xfId="24422" xr:uid="{00000000-0005-0000-0000-0000531E0000}"/>
    <cellStyle name="Migliaia 16 2 2 2 3" xfId="16469" xr:uid="{00000000-0005-0000-0000-0000541E0000}"/>
    <cellStyle name="Migliaia 16 2 2 2 4" xfId="21771" xr:uid="{00000000-0005-0000-0000-0000551E0000}"/>
    <cellStyle name="Migliaia 16 2 2 3" xfId="11955" xr:uid="{00000000-0005-0000-0000-0000561E0000}"/>
    <cellStyle name="Migliaia 16 2 2 3 2" xfId="15506" xr:uid="{00000000-0005-0000-0000-0000571E0000}"/>
    <cellStyle name="Migliaia 16 2 2 3 2 2" xfId="20852" xr:uid="{00000000-0005-0000-0000-0000581E0000}"/>
    <cellStyle name="Migliaia 16 2 2 3 2 3" xfId="26154" xr:uid="{00000000-0005-0000-0000-0000591E0000}"/>
    <cellStyle name="Migliaia 16 2 2 3 3" xfId="18201" xr:uid="{00000000-0005-0000-0000-00005A1E0000}"/>
    <cellStyle name="Migliaia 16 2 2 3 4" xfId="23503" xr:uid="{00000000-0005-0000-0000-00005B1E0000}"/>
    <cellStyle name="Migliaia 16 2 3" xfId="2614" xr:uid="{00000000-0005-0000-0000-00005C1E0000}"/>
    <cellStyle name="Migliaia 16 2 3 2" xfId="11956" xr:uid="{00000000-0005-0000-0000-00005D1E0000}"/>
    <cellStyle name="Migliaia 16 2 3 2 2" xfId="15507" xr:uid="{00000000-0005-0000-0000-00005E1E0000}"/>
    <cellStyle name="Migliaia 16 2 3 2 2 2" xfId="20853" xr:uid="{00000000-0005-0000-0000-00005F1E0000}"/>
    <cellStyle name="Migliaia 16 2 3 2 2 3" xfId="26155" xr:uid="{00000000-0005-0000-0000-0000601E0000}"/>
    <cellStyle name="Migliaia 16 2 3 2 3" xfId="18202" xr:uid="{00000000-0005-0000-0000-0000611E0000}"/>
    <cellStyle name="Migliaia 16 2 3 2 4" xfId="23504" xr:uid="{00000000-0005-0000-0000-0000621E0000}"/>
    <cellStyle name="Migliaia 16 2 3 3" xfId="13303" xr:uid="{00000000-0005-0000-0000-0000631E0000}"/>
    <cellStyle name="Migliaia 16 2 3 3 2" xfId="19121" xr:uid="{00000000-0005-0000-0000-0000641E0000}"/>
    <cellStyle name="Migliaia 16 2 3 3 3" xfId="24423" xr:uid="{00000000-0005-0000-0000-0000651E0000}"/>
    <cellStyle name="Migliaia 16 2 3 4" xfId="16470" xr:uid="{00000000-0005-0000-0000-0000661E0000}"/>
    <cellStyle name="Migliaia 16 2 3 5" xfId="21772" xr:uid="{00000000-0005-0000-0000-0000671E0000}"/>
    <cellStyle name="Migliaia 16 2 4" xfId="2615" xr:uid="{00000000-0005-0000-0000-0000681E0000}"/>
    <cellStyle name="Migliaia 16 2 4 2" xfId="13304" xr:uid="{00000000-0005-0000-0000-0000691E0000}"/>
    <cellStyle name="Migliaia 16 2 4 2 2" xfId="19122" xr:uid="{00000000-0005-0000-0000-00006A1E0000}"/>
    <cellStyle name="Migliaia 16 2 4 2 3" xfId="24424" xr:uid="{00000000-0005-0000-0000-00006B1E0000}"/>
    <cellStyle name="Migliaia 16 2 4 3" xfId="16471" xr:uid="{00000000-0005-0000-0000-00006C1E0000}"/>
    <cellStyle name="Migliaia 16 2 4 4" xfId="21773" xr:uid="{00000000-0005-0000-0000-00006D1E0000}"/>
    <cellStyle name="Migliaia 16 2 5" xfId="2616" xr:uid="{00000000-0005-0000-0000-00006E1E0000}"/>
    <cellStyle name="Migliaia 16 2 5 2" xfId="13305" xr:uid="{00000000-0005-0000-0000-00006F1E0000}"/>
    <cellStyle name="Migliaia 16 2 5 2 2" xfId="19123" xr:uid="{00000000-0005-0000-0000-0000701E0000}"/>
    <cellStyle name="Migliaia 16 2 5 2 3" xfId="24425" xr:uid="{00000000-0005-0000-0000-0000711E0000}"/>
    <cellStyle name="Migliaia 16 2 5 3" xfId="16472" xr:uid="{00000000-0005-0000-0000-0000721E0000}"/>
    <cellStyle name="Migliaia 16 2 5 4" xfId="21774" xr:uid="{00000000-0005-0000-0000-0000731E0000}"/>
    <cellStyle name="Migliaia 16 2 6" xfId="2617" xr:uid="{00000000-0005-0000-0000-0000741E0000}"/>
    <cellStyle name="Migliaia 16 2 6 2" xfId="13306" xr:uid="{00000000-0005-0000-0000-0000751E0000}"/>
    <cellStyle name="Migliaia 16 2 6 2 2" xfId="19124" xr:uid="{00000000-0005-0000-0000-0000761E0000}"/>
    <cellStyle name="Migliaia 16 2 6 2 3" xfId="24426" xr:uid="{00000000-0005-0000-0000-0000771E0000}"/>
    <cellStyle name="Migliaia 16 2 6 3" xfId="16473" xr:uid="{00000000-0005-0000-0000-0000781E0000}"/>
    <cellStyle name="Migliaia 16 2 6 4" xfId="21775"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7" xr:uid="{00000000-0005-0000-0000-00007F1E0000}"/>
    <cellStyle name="Migliaia 16 3 2 2 2 2 2" xfId="19125" xr:uid="{00000000-0005-0000-0000-0000801E0000}"/>
    <cellStyle name="Migliaia 16 3 2 2 2 2 3" xfId="24427" xr:uid="{00000000-0005-0000-0000-0000811E0000}"/>
    <cellStyle name="Migliaia 16 3 2 2 2 3" xfId="16474" xr:uid="{00000000-0005-0000-0000-0000821E0000}"/>
    <cellStyle name="Migliaia 16 3 2 2 2 4" xfId="21776" xr:uid="{00000000-0005-0000-0000-0000831E0000}"/>
    <cellStyle name="Migliaia 16 3 2 3" xfId="2622" xr:uid="{00000000-0005-0000-0000-0000841E0000}"/>
    <cellStyle name="Migliaia 16 3 2 3 2" xfId="13308" xr:uid="{00000000-0005-0000-0000-0000851E0000}"/>
    <cellStyle name="Migliaia 16 3 2 3 2 2" xfId="19126" xr:uid="{00000000-0005-0000-0000-0000861E0000}"/>
    <cellStyle name="Migliaia 16 3 2 3 2 3" xfId="24428" xr:uid="{00000000-0005-0000-0000-0000871E0000}"/>
    <cellStyle name="Migliaia 16 3 2 3 3" xfId="16475" xr:uid="{00000000-0005-0000-0000-0000881E0000}"/>
    <cellStyle name="Migliaia 16 3 2 3 4" xfId="21777" xr:uid="{00000000-0005-0000-0000-0000891E0000}"/>
    <cellStyle name="Migliaia 16 3 2 4" xfId="2623" xr:uid="{00000000-0005-0000-0000-00008A1E0000}"/>
    <cellStyle name="Migliaia 16 3 2 4 2" xfId="13309" xr:uid="{00000000-0005-0000-0000-00008B1E0000}"/>
    <cellStyle name="Migliaia 16 3 2 4 2 2" xfId="19127" xr:uid="{00000000-0005-0000-0000-00008C1E0000}"/>
    <cellStyle name="Migliaia 16 3 2 4 2 3" xfId="24429" xr:uid="{00000000-0005-0000-0000-00008D1E0000}"/>
    <cellStyle name="Migliaia 16 3 2 4 3" xfId="16476" xr:uid="{00000000-0005-0000-0000-00008E1E0000}"/>
    <cellStyle name="Migliaia 16 3 2 4 4" xfId="21778" xr:uid="{00000000-0005-0000-0000-00008F1E0000}"/>
    <cellStyle name="Migliaia 16 3 2 5" xfId="2624" xr:uid="{00000000-0005-0000-0000-0000901E0000}"/>
    <cellStyle name="Migliaia 16 3 2 5 2" xfId="13310" xr:uid="{00000000-0005-0000-0000-0000911E0000}"/>
    <cellStyle name="Migliaia 16 3 2 5 2 2" xfId="19128" xr:uid="{00000000-0005-0000-0000-0000921E0000}"/>
    <cellStyle name="Migliaia 16 3 2 5 2 3" xfId="24430" xr:uid="{00000000-0005-0000-0000-0000931E0000}"/>
    <cellStyle name="Migliaia 16 3 2 5 3" xfId="16477" xr:uid="{00000000-0005-0000-0000-0000941E0000}"/>
    <cellStyle name="Migliaia 16 3 2 5 4" xfId="21779" xr:uid="{00000000-0005-0000-0000-0000951E0000}"/>
    <cellStyle name="Migliaia 16 3 2 6" xfId="2625" xr:uid="{00000000-0005-0000-0000-0000961E0000}"/>
    <cellStyle name="Migliaia 16 3 2 6 2" xfId="13311" xr:uid="{00000000-0005-0000-0000-0000971E0000}"/>
    <cellStyle name="Migliaia 16 3 2 6 2 2" xfId="19129" xr:uid="{00000000-0005-0000-0000-0000981E0000}"/>
    <cellStyle name="Migliaia 16 3 2 6 2 3" xfId="24431" xr:uid="{00000000-0005-0000-0000-0000991E0000}"/>
    <cellStyle name="Migliaia 16 3 2 6 3" xfId="16478" xr:uid="{00000000-0005-0000-0000-00009A1E0000}"/>
    <cellStyle name="Migliaia 16 3 2 6 4" xfId="21780" xr:uid="{00000000-0005-0000-0000-00009B1E0000}"/>
    <cellStyle name="Migliaia 16 3 3" xfId="2626" xr:uid="{00000000-0005-0000-0000-00009C1E0000}"/>
    <cellStyle name="Migliaia 16 3 3 2" xfId="2627" xr:uid="{00000000-0005-0000-0000-00009D1E0000}"/>
    <cellStyle name="Migliaia 16 3 3 2 2" xfId="13313" xr:uid="{00000000-0005-0000-0000-00009E1E0000}"/>
    <cellStyle name="Migliaia 16 3 3 2 2 2" xfId="19131" xr:uid="{00000000-0005-0000-0000-00009F1E0000}"/>
    <cellStyle name="Migliaia 16 3 3 2 2 3" xfId="24433" xr:uid="{00000000-0005-0000-0000-0000A01E0000}"/>
    <cellStyle name="Migliaia 16 3 3 2 3" xfId="16480" xr:uid="{00000000-0005-0000-0000-0000A11E0000}"/>
    <cellStyle name="Migliaia 16 3 3 2 4" xfId="21782" xr:uid="{00000000-0005-0000-0000-0000A21E0000}"/>
    <cellStyle name="Migliaia 16 3 3 3" xfId="2628" xr:uid="{00000000-0005-0000-0000-0000A31E0000}"/>
    <cellStyle name="Migliaia 16 3 3 3 2" xfId="13314" xr:uid="{00000000-0005-0000-0000-0000A41E0000}"/>
    <cellStyle name="Migliaia 16 3 3 3 2 2" xfId="19132" xr:uid="{00000000-0005-0000-0000-0000A51E0000}"/>
    <cellStyle name="Migliaia 16 3 3 3 2 3" xfId="24434" xr:uid="{00000000-0005-0000-0000-0000A61E0000}"/>
    <cellStyle name="Migliaia 16 3 3 3 3" xfId="16481" xr:uid="{00000000-0005-0000-0000-0000A71E0000}"/>
    <cellStyle name="Migliaia 16 3 3 3 4" xfId="21783" xr:uid="{00000000-0005-0000-0000-0000A81E0000}"/>
    <cellStyle name="Migliaia 16 3 3 4" xfId="2629" xr:uid="{00000000-0005-0000-0000-0000A91E0000}"/>
    <cellStyle name="Migliaia 16 3 3 4 2" xfId="13315" xr:uid="{00000000-0005-0000-0000-0000AA1E0000}"/>
    <cellStyle name="Migliaia 16 3 3 4 2 2" xfId="19133" xr:uid="{00000000-0005-0000-0000-0000AB1E0000}"/>
    <cellStyle name="Migliaia 16 3 3 4 2 3" xfId="24435" xr:uid="{00000000-0005-0000-0000-0000AC1E0000}"/>
    <cellStyle name="Migliaia 16 3 3 4 3" xfId="16482" xr:uid="{00000000-0005-0000-0000-0000AD1E0000}"/>
    <cellStyle name="Migliaia 16 3 3 4 4" xfId="21784" xr:uid="{00000000-0005-0000-0000-0000AE1E0000}"/>
    <cellStyle name="Migliaia 16 3 3 5" xfId="2630" xr:uid="{00000000-0005-0000-0000-0000AF1E0000}"/>
    <cellStyle name="Migliaia 16 3 3 5 2" xfId="13316" xr:uid="{00000000-0005-0000-0000-0000B01E0000}"/>
    <cellStyle name="Migliaia 16 3 3 5 2 2" xfId="19134" xr:uid="{00000000-0005-0000-0000-0000B11E0000}"/>
    <cellStyle name="Migliaia 16 3 3 5 2 3" xfId="24436" xr:uid="{00000000-0005-0000-0000-0000B21E0000}"/>
    <cellStyle name="Migliaia 16 3 3 5 3" xfId="16483" xr:uid="{00000000-0005-0000-0000-0000B31E0000}"/>
    <cellStyle name="Migliaia 16 3 3 5 4" xfId="21785" xr:uid="{00000000-0005-0000-0000-0000B41E0000}"/>
    <cellStyle name="Migliaia 16 3 3 6" xfId="13312" xr:uid="{00000000-0005-0000-0000-0000B51E0000}"/>
    <cellStyle name="Migliaia 16 3 3 6 2" xfId="19130" xr:uid="{00000000-0005-0000-0000-0000B61E0000}"/>
    <cellStyle name="Migliaia 16 3 3 6 3" xfId="24432" xr:uid="{00000000-0005-0000-0000-0000B71E0000}"/>
    <cellStyle name="Migliaia 16 3 3 7" xfId="16479" xr:uid="{00000000-0005-0000-0000-0000B81E0000}"/>
    <cellStyle name="Migliaia 16 3 3 8" xfId="21781" xr:uid="{00000000-0005-0000-0000-0000B91E0000}"/>
    <cellStyle name="Migliaia 16 3 4" xfId="2631" xr:uid="{00000000-0005-0000-0000-0000BA1E0000}"/>
    <cellStyle name="Migliaia 16 3 4 2" xfId="11957" xr:uid="{00000000-0005-0000-0000-0000BB1E0000}"/>
    <cellStyle name="Migliaia 16 3 4 3" xfId="11958" xr:uid="{00000000-0005-0000-0000-0000BC1E0000}"/>
    <cellStyle name="Migliaia 16 3 4 3 2" xfId="15508" xr:uid="{00000000-0005-0000-0000-0000BD1E0000}"/>
    <cellStyle name="Migliaia 16 3 4 3 2 2" xfId="20854" xr:uid="{00000000-0005-0000-0000-0000BE1E0000}"/>
    <cellStyle name="Migliaia 16 3 4 3 2 3" xfId="26156" xr:uid="{00000000-0005-0000-0000-0000BF1E0000}"/>
    <cellStyle name="Migliaia 16 3 4 3 3" xfId="18203" xr:uid="{00000000-0005-0000-0000-0000C01E0000}"/>
    <cellStyle name="Migliaia 16 3 4 3 4" xfId="23505" xr:uid="{00000000-0005-0000-0000-0000C11E0000}"/>
    <cellStyle name="Migliaia 16 3 4 4" xfId="13317" xr:uid="{00000000-0005-0000-0000-0000C21E0000}"/>
    <cellStyle name="Migliaia 16 3 4 4 2" xfId="19135" xr:uid="{00000000-0005-0000-0000-0000C31E0000}"/>
    <cellStyle name="Migliaia 16 3 4 4 3" xfId="24437" xr:uid="{00000000-0005-0000-0000-0000C41E0000}"/>
    <cellStyle name="Migliaia 16 3 4 5" xfId="16484" xr:uid="{00000000-0005-0000-0000-0000C51E0000}"/>
    <cellStyle name="Migliaia 16 3 4 6" xfId="21786" xr:uid="{00000000-0005-0000-0000-0000C61E0000}"/>
    <cellStyle name="Migliaia 16 3 5" xfId="2632" xr:uid="{00000000-0005-0000-0000-0000C71E0000}"/>
    <cellStyle name="Migliaia 16 3 5 2" xfId="11959" xr:uid="{00000000-0005-0000-0000-0000C81E0000}"/>
    <cellStyle name="Migliaia 16 3 5 2 2" xfId="15509" xr:uid="{00000000-0005-0000-0000-0000C91E0000}"/>
    <cellStyle name="Migliaia 16 3 5 2 2 2" xfId="20855" xr:uid="{00000000-0005-0000-0000-0000CA1E0000}"/>
    <cellStyle name="Migliaia 16 3 5 2 2 3" xfId="26157" xr:uid="{00000000-0005-0000-0000-0000CB1E0000}"/>
    <cellStyle name="Migliaia 16 3 5 2 3" xfId="18204" xr:uid="{00000000-0005-0000-0000-0000CC1E0000}"/>
    <cellStyle name="Migliaia 16 3 5 2 4" xfId="23506" xr:uid="{00000000-0005-0000-0000-0000CD1E0000}"/>
    <cellStyle name="Migliaia 16 3 5 3" xfId="13318" xr:uid="{00000000-0005-0000-0000-0000CE1E0000}"/>
    <cellStyle name="Migliaia 16 3 5 3 2" xfId="19136" xr:uid="{00000000-0005-0000-0000-0000CF1E0000}"/>
    <cellStyle name="Migliaia 16 3 5 3 3" xfId="24438" xr:uid="{00000000-0005-0000-0000-0000D01E0000}"/>
    <cellStyle name="Migliaia 16 3 5 4" xfId="16485" xr:uid="{00000000-0005-0000-0000-0000D11E0000}"/>
    <cellStyle name="Migliaia 16 3 5 5" xfId="21787" xr:uid="{00000000-0005-0000-0000-0000D21E0000}"/>
    <cellStyle name="Migliaia 16 3 6" xfId="2633" xr:uid="{00000000-0005-0000-0000-0000D31E0000}"/>
    <cellStyle name="Migliaia 16 3 6 2" xfId="13319" xr:uid="{00000000-0005-0000-0000-0000D41E0000}"/>
    <cellStyle name="Migliaia 16 3 6 2 2" xfId="19137" xr:uid="{00000000-0005-0000-0000-0000D51E0000}"/>
    <cellStyle name="Migliaia 16 3 6 2 3" xfId="24439" xr:uid="{00000000-0005-0000-0000-0000D61E0000}"/>
    <cellStyle name="Migliaia 16 3 6 3" xfId="16486" xr:uid="{00000000-0005-0000-0000-0000D71E0000}"/>
    <cellStyle name="Migliaia 16 3 6 4" xfId="21788" xr:uid="{00000000-0005-0000-0000-0000D81E0000}"/>
    <cellStyle name="Migliaia 16 3 7" xfId="2634" xr:uid="{00000000-0005-0000-0000-0000D91E0000}"/>
    <cellStyle name="Migliaia 16 3 7 2" xfId="13320" xr:uid="{00000000-0005-0000-0000-0000DA1E0000}"/>
    <cellStyle name="Migliaia 16 3 7 2 2" xfId="19138" xr:uid="{00000000-0005-0000-0000-0000DB1E0000}"/>
    <cellStyle name="Migliaia 16 3 7 2 3" xfId="24440" xr:uid="{00000000-0005-0000-0000-0000DC1E0000}"/>
    <cellStyle name="Migliaia 16 3 7 3" xfId="16487" xr:uid="{00000000-0005-0000-0000-0000DD1E0000}"/>
    <cellStyle name="Migliaia 16 3 7 4" xfId="21789" xr:uid="{00000000-0005-0000-0000-0000DE1E0000}"/>
    <cellStyle name="Migliaia 16 3 8" xfId="2635" xr:uid="{00000000-0005-0000-0000-0000DF1E0000}"/>
    <cellStyle name="Migliaia 16 3 8 2" xfId="13321" xr:uid="{00000000-0005-0000-0000-0000E01E0000}"/>
    <cellStyle name="Migliaia 16 3 8 2 2" xfId="19139" xr:uid="{00000000-0005-0000-0000-0000E11E0000}"/>
    <cellStyle name="Migliaia 16 3 8 2 3" xfId="24441" xr:uid="{00000000-0005-0000-0000-0000E21E0000}"/>
    <cellStyle name="Migliaia 16 3 8 3" xfId="16488" xr:uid="{00000000-0005-0000-0000-0000E31E0000}"/>
    <cellStyle name="Migliaia 16 3 8 4" xfId="21790"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2" xr:uid="{00000000-0005-0000-0000-0000E81E0000}"/>
    <cellStyle name="Migliaia 16 4 2 2 2 2" xfId="19140" xr:uid="{00000000-0005-0000-0000-0000E91E0000}"/>
    <cellStyle name="Migliaia 16 4 2 2 2 3" xfId="24442" xr:uid="{00000000-0005-0000-0000-0000EA1E0000}"/>
    <cellStyle name="Migliaia 16 4 2 2 3" xfId="16489" xr:uid="{00000000-0005-0000-0000-0000EB1E0000}"/>
    <cellStyle name="Migliaia 16 4 2 2 4" xfId="21791" xr:uid="{00000000-0005-0000-0000-0000EC1E0000}"/>
    <cellStyle name="Migliaia 16 4 2 3" xfId="2639" xr:uid="{00000000-0005-0000-0000-0000ED1E0000}"/>
    <cellStyle name="Migliaia 16 4 2 3 2" xfId="13323" xr:uid="{00000000-0005-0000-0000-0000EE1E0000}"/>
    <cellStyle name="Migliaia 16 4 2 3 2 2" xfId="19141" xr:uid="{00000000-0005-0000-0000-0000EF1E0000}"/>
    <cellStyle name="Migliaia 16 4 2 3 2 3" xfId="24443" xr:uid="{00000000-0005-0000-0000-0000F01E0000}"/>
    <cellStyle name="Migliaia 16 4 2 3 3" xfId="16490" xr:uid="{00000000-0005-0000-0000-0000F11E0000}"/>
    <cellStyle name="Migliaia 16 4 2 3 4" xfId="21792" xr:uid="{00000000-0005-0000-0000-0000F21E0000}"/>
    <cellStyle name="Migliaia 16 4 3" xfId="2640" xr:uid="{00000000-0005-0000-0000-0000F31E0000}"/>
    <cellStyle name="Migliaia 16 4 3 2" xfId="13324" xr:uid="{00000000-0005-0000-0000-0000F41E0000}"/>
    <cellStyle name="Migliaia 16 4 3 2 2" xfId="19142" xr:uid="{00000000-0005-0000-0000-0000F51E0000}"/>
    <cellStyle name="Migliaia 16 4 3 2 3" xfId="24444" xr:uid="{00000000-0005-0000-0000-0000F61E0000}"/>
    <cellStyle name="Migliaia 16 4 3 3" xfId="16491" xr:uid="{00000000-0005-0000-0000-0000F71E0000}"/>
    <cellStyle name="Migliaia 16 4 3 4" xfId="21793" xr:uid="{00000000-0005-0000-0000-0000F81E0000}"/>
    <cellStyle name="Migliaia 16 4 4" xfId="2641" xr:uid="{00000000-0005-0000-0000-0000F91E0000}"/>
    <cellStyle name="Migliaia 16 4 4 2" xfId="13325" xr:uid="{00000000-0005-0000-0000-0000FA1E0000}"/>
    <cellStyle name="Migliaia 16 4 4 2 2" xfId="19143" xr:uid="{00000000-0005-0000-0000-0000FB1E0000}"/>
    <cellStyle name="Migliaia 16 4 4 2 3" xfId="24445" xr:uid="{00000000-0005-0000-0000-0000FC1E0000}"/>
    <cellStyle name="Migliaia 16 4 4 3" xfId="16492" xr:uid="{00000000-0005-0000-0000-0000FD1E0000}"/>
    <cellStyle name="Migliaia 16 4 4 4" xfId="21794" xr:uid="{00000000-0005-0000-0000-0000FE1E0000}"/>
    <cellStyle name="Migliaia 16 4 5" xfId="2642" xr:uid="{00000000-0005-0000-0000-0000FF1E0000}"/>
    <cellStyle name="Migliaia 16 4 5 2" xfId="13326" xr:uid="{00000000-0005-0000-0000-0000001F0000}"/>
    <cellStyle name="Migliaia 16 4 5 2 2" xfId="19144" xr:uid="{00000000-0005-0000-0000-0000011F0000}"/>
    <cellStyle name="Migliaia 16 4 5 2 3" xfId="24446" xr:uid="{00000000-0005-0000-0000-0000021F0000}"/>
    <cellStyle name="Migliaia 16 4 5 3" xfId="16493" xr:uid="{00000000-0005-0000-0000-0000031F0000}"/>
    <cellStyle name="Migliaia 16 4 5 4" xfId="21795" xr:uid="{00000000-0005-0000-0000-0000041F0000}"/>
    <cellStyle name="Migliaia 16 4 6" xfId="2643" xr:uid="{00000000-0005-0000-0000-0000051F0000}"/>
    <cellStyle name="Migliaia 16 4 6 2" xfId="13327" xr:uid="{00000000-0005-0000-0000-0000061F0000}"/>
    <cellStyle name="Migliaia 16 4 6 2 2" xfId="19145" xr:uid="{00000000-0005-0000-0000-0000071F0000}"/>
    <cellStyle name="Migliaia 16 4 6 2 3" xfId="24447" xr:uid="{00000000-0005-0000-0000-0000081F0000}"/>
    <cellStyle name="Migliaia 16 4 6 3" xfId="16494" xr:uid="{00000000-0005-0000-0000-0000091F0000}"/>
    <cellStyle name="Migliaia 16 4 6 4" xfId="21796" xr:uid="{00000000-0005-0000-0000-00000A1F0000}"/>
    <cellStyle name="Migliaia 16 4 7" xfId="2644" xr:uid="{00000000-0005-0000-0000-00000B1F0000}"/>
    <cellStyle name="Migliaia 16 4 7 2" xfId="13328" xr:uid="{00000000-0005-0000-0000-00000C1F0000}"/>
    <cellStyle name="Migliaia 16 4 7 2 2" xfId="19146" xr:uid="{00000000-0005-0000-0000-00000D1F0000}"/>
    <cellStyle name="Migliaia 16 4 7 2 3" xfId="24448" xr:uid="{00000000-0005-0000-0000-00000E1F0000}"/>
    <cellStyle name="Migliaia 16 4 7 3" xfId="16495" xr:uid="{00000000-0005-0000-0000-00000F1F0000}"/>
    <cellStyle name="Migliaia 16 4 7 4" xfId="21797" xr:uid="{00000000-0005-0000-0000-0000101F0000}"/>
    <cellStyle name="Migliaia 16 5" xfId="2645" xr:uid="{00000000-0005-0000-0000-0000111F0000}"/>
    <cellStyle name="Migliaia 16 5 2" xfId="2646" xr:uid="{00000000-0005-0000-0000-0000121F0000}"/>
    <cellStyle name="Migliaia 16 5 2 2" xfId="13329" xr:uid="{00000000-0005-0000-0000-0000131F0000}"/>
    <cellStyle name="Migliaia 16 5 2 2 2" xfId="19147" xr:uid="{00000000-0005-0000-0000-0000141F0000}"/>
    <cellStyle name="Migliaia 16 5 2 2 3" xfId="24449" xr:uid="{00000000-0005-0000-0000-0000151F0000}"/>
    <cellStyle name="Migliaia 16 5 2 3" xfId="16496" xr:uid="{00000000-0005-0000-0000-0000161F0000}"/>
    <cellStyle name="Migliaia 16 5 2 4" xfId="21798" xr:uid="{00000000-0005-0000-0000-0000171F0000}"/>
    <cellStyle name="Migliaia 16 5 3" xfId="2647" xr:uid="{00000000-0005-0000-0000-0000181F0000}"/>
    <cellStyle name="Migliaia 16 5 3 2" xfId="13330" xr:uid="{00000000-0005-0000-0000-0000191F0000}"/>
    <cellStyle name="Migliaia 16 5 3 2 2" xfId="19148" xr:uid="{00000000-0005-0000-0000-00001A1F0000}"/>
    <cellStyle name="Migliaia 16 5 3 2 3" xfId="24450" xr:uid="{00000000-0005-0000-0000-00001B1F0000}"/>
    <cellStyle name="Migliaia 16 5 3 3" xfId="16497" xr:uid="{00000000-0005-0000-0000-00001C1F0000}"/>
    <cellStyle name="Migliaia 16 5 3 4" xfId="21799" xr:uid="{00000000-0005-0000-0000-00001D1F0000}"/>
    <cellStyle name="Migliaia 16 5 4" xfId="2648" xr:uid="{00000000-0005-0000-0000-00001E1F0000}"/>
    <cellStyle name="Migliaia 16 5 4 2" xfId="13331" xr:uid="{00000000-0005-0000-0000-00001F1F0000}"/>
    <cellStyle name="Migliaia 16 5 4 2 2" xfId="19149" xr:uid="{00000000-0005-0000-0000-0000201F0000}"/>
    <cellStyle name="Migliaia 16 5 4 2 3" xfId="24451" xr:uid="{00000000-0005-0000-0000-0000211F0000}"/>
    <cellStyle name="Migliaia 16 5 4 3" xfId="16498" xr:uid="{00000000-0005-0000-0000-0000221F0000}"/>
    <cellStyle name="Migliaia 16 5 4 4" xfId="21800" xr:uid="{00000000-0005-0000-0000-0000231F0000}"/>
    <cellStyle name="Migliaia 16 5 5" xfId="2649" xr:uid="{00000000-0005-0000-0000-0000241F0000}"/>
    <cellStyle name="Migliaia 16 5 5 2" xfId="13332" xr:uid="{00000000-0005-0000-0000-0000251F0000}"/>
    <cellStyle name="Migliaia 16 5 5 2 2" xfId="19150" xr:uid="{00000000-0005-0000-0000-0000261F0000}"/>
    <cellStyle name="Migliaia 16 5 5 2 3" xfId="24452" xr:uid="{00000000-0005-0000-0000-0000271F0000}"/>
    <cellStyle name="Migliaia 16 5 5 3" xfId="16499" xr:uid="{00000000-0005-0000-0000-0000281F0000}"/>
    <cellStyle name="Migliaia 16 5 5 4" xfId="21801" xr:uid="{00000000-0005-0000-0000-0000291F0000}"/>
    <cellStyle name="Migliaia 16 5 6" xfId="2650" xr:uid="{00000000-0005-0000-0000-00002A1F0000}"/>
    <cellStyle name="Migliaia 16 5 6 2" xfId="13333" xr:uid="{00000000-0005-0000-0000-00002B1F0000}"/>
    <cellStyle name="Migliaia 16 5 6 2 2" xfId="19151" xr:uid="{00000000-0005-0000-0000-00002C1F0000}"/>
    <cellStyle name="Migliaia 16 5 6 2 3" xfId="24453" xr:uid="{00000000-0005-0000-0000-00002D1F0000}"/>
    <cellStyle name="Migliaia 16 5 6 3" xfId="16500" xr:uid="{00000000-0005-0000-0000-00002E1F0000}"/>
    <cellStyle name="Migliaia 16 5 6 4" xfId="21802" xr:uid="{00000000-0005-0000-0000-00002F1F0000}"/>
    <cellStyle name="Migliaia 16 6" xfId="2651" xr:uid="{00000000-0005-0000-0000-0000301F0000}"/>
    <cellStyle name="Migliaia 16 6 2" xfId="11960" xr:uid="{00000000-0005-0000-0000-0000311F0000}"/>
    <cellStyle name="Migliaia 16 6 3" xfId="11961" xr:uid="{00000000-0005-0000-0000-0000321F0000}"/>
    <cellStyle name="Migliaia 16 6 3 2" xfId="15510" xr:uid="{00000000-0005-0000-0000-0000331F0000}"/>
    <cellStyle name="Migliaia 16 6 3 2 2" xfId="20856" xr:uid="{00000000-0005-0000-0000-0000341F0000}"/>
    <cellStyle name="Migliaia 16 6 3 2 3" xfId="26158" xr:uid="{00000000-0005-0000-0000-0000351F0000}"/>
    <cellStyle name="Migliaia 16 6 3 3" xfId="18205" xr:uid="{00000000-0005-0000-0000-0000361F0000}"/>
    <cellStyle name="Migliaia 16 6 3 4" xfId="23507" xr:uid="{00000000-0005-0000-0000-0000371F0000}"/>
    <cellStyle name="Migliaia 16 6 4" xfId="13334" xr:uid="{00000000-0005-0000-0000-0000381F0000}"/>
    <cellStyle name="Migliaia 16 6 4 2" xfId="19152" xr:uid="{00000000-0005-0000-0000-0000391F0000}"/>
    <cellStyle name="Migliaia 16 6 4 3" xfId="24454" xr:uid="{00000000-0005-0000-0000-00003A1F0000}"/>
    <cellStyle name="Migliaia 16 6 5" xfId="16501" xr:uid="{00000000-0005-0000-0000-00003B1F0000}"/>
    <cellStyle name="Migliaia 16 6 6" xfId="21803" xr:uid="{00000000-0005-0000-0000-00003C1F0000}"/>
    <cellStyle name="Migliaia 16 7" xfId="2652" xr:uid="{00000000-0005-0000-0000-00003D1F0000}"/>
    <cellStyle name="Migliaia 16 7 2" xfId="11962" xr:uid="{00000000-0005-0000-0000-00003E1F0000}"/>
    <cellStyle name="Migliaia 16 7 2 2" xfId="15511" xr:uid="{00000000-0005-0000-0000-00003F1F0000}"/>
    <cellStyle name="Migliaia 16 7 2 2 2" xfId="20857" xr:uid="{00000000-0005-0000-0000-0000401F0000}"/>
    <cellStyle name="Migliaia 16 7 2 2 3" xfId="26159" xr:uid="{00000000-0005-0000-0000-0000411F0000}"/>
    <cellStyle name="Migliaia 16 7 2 3" xfId="18206" xr:uid="{00000000-0005-0000-0000-0000421F0000}"/>
    <cellStyle name="Migliaia 16 7 2 4" xfId="23508" xr:uid="{00000000-0005-0000-0000-0000431F0000}"/>
    <cellStyle name="Migliaia 16 7 3" xfId="13335" xr:uid="{00000000-0005-0000-0000-0000441F0000}"/>
    <cellStyle name="Migliaia 16 7 3 2" xfId="19153" xr:uid="{00000000-0005-0000-0000-0000451F0000}"/>
    <cellStyle name="Migliaia 16 7 3 3" xfId="24455" xr:uid="{00000000-0005-0000-0000-0000461F0000}"/>
    <cellStyle name="Migliaia 16 7 4" xfId="16502" xr:uid="{00000000-0005-0000-0000-0000471F0000}"/>
    <cellStyle name="Migliaia 16 7 5" xfId="21804" xr:uid="{00000000-0005-0000-0000-0000481F0000}"/>
    <cellStyle name="Migliaia 16 8" xfId="2653" xr:uid="{00000000-0005-0000-0000-0000491F0000}"/>
    <cellStyle name="Migliaia 16 8 2" xfId="11963" xr:uid="{00000000-0005-0000-0000-00004A1F0000}"/>
    <cellStyle name="Migliaia 16 8 2 2" xfId="15512" xr:uid="{00000000-0005-0000-0000-00004B1F0000}"/>
    <cellStyle name="Migliaia 16 8 2 2 2" xfId="20858" xr:uid="{00000000-0005-0000-0000-00004C1F0000}"/>
    <cellStyle name="Migliaia 16 8 2 2 3" xfId="26160" xr:uid="{00000000-0005-0000-0000-00004D1F0000}"/>
    <cellStyle name="Migliaia 16 8 2 3" xfId="18207" xr:uid="{00000000-0005-0000-0000-00004E1F0000}"/>
    <cellStyle name="Migliaia 16 8 2 4" xfId="23509" xr:uid="{00000000-0005-0000-0000-00004F1F0000}"/>
    <cellStyle name="Migliaia 16 8 3" xfId="13336" xr:uid="{00000000-0005-0000-0000-0000501F0000}"/>
    <cellStyle name="Migliaia 16 8 3 2" xfId="19154" xr:uid="{00000000-0005-0000-0000-0000511F0000}"/>
    <cellStyle name="Migliaia 16 8 3 3" xfId="24456" xr:uid="{00000000-0005-0000-0000-0000521F0000}"/>
    <cellStyle name="Migliaia 16 8 4" xfId="16503" xr:uid="{00000000-0005-0000-0000-0000531F0000}"/>
    <cellStyle name="Migliaia 16 8 5" xfId="21805" xr:uid="{00000000-0005-0000-0000-0000541F0000}"/>
    <cellStyle name="Migliaia 16 9" xfId="2654" xr:uid="{00000000-0005-0000-0000-0000551F0000}"/>
    <cellStyle name="Migliaia 16 9 2" xfId="13337" xr:uid="{00000000-0005-0000-0000-0000561F0000}"/>
    <cellStyle name="Migliaia 16 9 2 2" xfId="19155" xr:uid="{00000000-0005-0000-0000-0000571F0000}"/>
    <cellStyle name="Migliaia 16 9 2 3" xfId="24457" xr:uid="{00000000-0005-0000-0000-0000581F0000}"/>
    <cellStyle name="Migliaia 16 9 3" xfId="16504" xr:uid="{00000000-0005-0000-0000-0000591F0000}"/>
    <cellStyle name="Migliaia 16 9 4" xfId="21806" xr:uid="{00000000-0005-0000-0000-00005A1F0000}"/>
    <cellStyle name="Migliaia 17" xfId="261" xr:uid="{00000000-0005-0000-0000-00005B1F0000}"/>
    <cellStyle name="Migliaia 17 10" xfId="13338" xr:uid="{00000000-0005-0000-0000-00005C1F0000}"/>
    <cellStyle name="Migliaia 17 10 2" xfId="19156" xr:uid="{00000000-0005-0000-0000-00005D1F0000}"/>
    <cellStyle name="Migliaia 17 10 3" xfId="24458" xr:uid="{00000000-0005-0000-0000-00005E1F0000}"/>
    <cellStyle name="Migliaia 17 11" xfId="16505" xr:uid="{00000000-0005-0000-0000-00005F1F0000}"/>
    <cellStyle name="Migliaia 17 12" xfId="21807"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9" xr:uid="{00000000-0005-0000-0000-0000651F0000}"/>
    <cellStyle name="Migliaia 17 2 2 2 2 2" xfId="19157" xr:uid="{00000000-0005-0000-0000-0000661F0000}"/>
    <cellStyle name="Migliaia 17 2 2 2 2 3" xfId="24459" xr:uid="{00000000-0005-0000-0000-0000671F0000}"/>
    <cellStyle name="Migliaia 17 2 2 2 3" xfId="16506" xr:uid="{00000000-0005-0000-0000-0000681F0000}"/>
    <cellStyle name="Migliaia 17 2 2 2 4" xfId="21808" xr:uid="{00000000-0005-0000-0000-0000691F0000}"/>
    <cellStyle name="Migliaia 17 2 2 3" xfId="11964" xr:uid="{00000000-0005-0000-0000-00006A1F0000}"/>
    <cellStyle name="Migliaia 17 2 2 3 2" xfId="15513" xr:uid="{00000000-0005-0000-0000-00006B1F0000}"/>
    <cellStyle name="Migliaia 17 2 2 3 2 2" xfId="20859" xr:uid="{00000000-0005-0000-0000-00006C1F0000}"/>
    <cellStyle name="Migliaia 17 2 2 3 2 3" xfId="26161" xr:uid="{00000000-0005-0000-0000-00006D1F0000}"/>
    <cellStyle name="Migliaia 17 2 2 3 3" xfId="18208" xr:uid="{00000000-0005-0000-0000-00006E1F0000}"/>
    <cellStyle name="Migliaia 17 2 2 3 4" xfId="23510" xr:uid="{00000000-0005-0000-0000-00006F1F0000}"/>
    <cellStyle name="Migliaia 17 2 3" xfId="2659" xr:uid="{00000000-0005-0000-0000-0000701F0000}"/>
    <cellStyle name="Migliaia 17 2 3 2" xfId="11965" xr:uid="{00000000-0005-0000-0000-0000711F0000}"/>
    <cellStyle name="Migliaia 17 2 3 2 2" xfId="15514" xr:uid="{00000000-0005-0000-0000-0000721F0000}"/>
    <cellStyle name="Migliaia 17 2 3 2 2 2" xfId="20860" xr:uid="{00000000-0005-0000-0000-0000731F0000}"/>
    <cellStyle name="Migliaia 17 2 3 2 2 3" xfId="26162" xr:uid="{00000000-0005-0000-0000-0000741F0000}"/>
    <cellStyle name="Migliaia 17 2 3 2 3" xfId="18209" xr:uid="{00000000-0005-0000-0000-0000751F0000}"/>
    <cellStyle name="Migliaia 17 2 3 2 4" xfId="23511" xr:uid="{00000000-0005-0000-0000-0000761F0000}"/>
    <cellStyle name="Migliaia 17 2 3 3" xfId="13340" xr:uid="{00000000-0005-0000-0000-0000771F0000}"/>
    <cellStyle name="Migliaia 17 2 3 3 2" xfId="19158" xr:uid="{00000000-0005-0000-0000-0000781F0000}"/>
    <cellStyle name="Migliaia 17 2 3 3 3" xfId="24460" xr:uid="{00000000-0005-0000-0000-0000791F0000}"/>
    <cellStyle name="Migliaia 17 2 3 4" xfId="16507" xr:uid="{00000000-0005-0000-0000-00007A1F0000}"/>
    <cellStyle name="Migliaia 17 2 3 5" xfId="21809" xr:uid="{00000000-0005-0000-0000-00007B1F0000}"/>
    <cellStyle name="Migliaia 17 2 4" xfId="2660" xr:uid="{00000000-0005-0000-0000-00007C1F0000}"/>
    <cellStyle name="Migliaia 17 2 4 2" xfId="13341" xr:uid="{00000000-0005-0000-0000-00007D1F0000}"/>
    <cellStyle name="Migliaia 17 2 4 2 2" xfId="19159" xr:uid="{00000000-0005-0000-0000-00007E1F0000}"/>
    <cellStyle name="Migliaia 17 2 4 2 3" xfId="24461" xr:uid="{00000000-0005-0000-0000-00007F1F0000}"/>
    <cellStyle name="Migliaia 17 2 4 3" xfId="16508" xr:uid="{00000000-0005-0000-0000-0000801F0000}"/>
    <cellStyle name="Migliaia 17 2 4 4" xfId="21810" xr:uid="{00000000-0005-0000-0000-0000811F0000}"/>
    <cellStyle name="Migliaia 17 2 5" xfId="2661" xr:uid="{00000000-0005-0000-0000-0000821F0000}"/>
    <cellStyle name="Migliaia 17 2 5 2" xfId="13342" xr:uid="{00000000-0005-0000-0000-0000831F0000}"/>
    <cellStyle name="Migliaia 17 2 5 2 2" xfId="19160" xr:uid="{00000000-0005-0000-0000-0000841F0000}"/>
    <cellStyle name="Migliaia 17 2 5 2 3" xfId="24462" xr:uid="{00000000-0005-0000-0000-0000851F0000}"/>
    <cellStyle name="Migliaia 17 2 5 3" xfId="16509" xr:uid="{00000000-0005-0000-0000-0000861F0000}"/>
    <cellStyle name="Migliaia 17 2 5 4" xfId="21811" xr:uid="{00000000-0005-0000-0000-0000871F0000}"/>
    <cellStyle name="Migliaia 17 2 6" xfId="2662" xr:uid="{00000000-0005-0000-0000-0000881F0000}"/>
    <cellStyle name="Migliaia 17 2 6 2" xfId="13343" xr:uid="{00000000-0005-0000-0000-0000891F0000}"/>
    <cellStyle name="Migliaia 17 2 6 2 2" xfId="19161" xr:uid="{00000000-0005-0000-0000-00008A1F0000}"/>
    <cellStyle name="Migliaia 17 2 6 2 3" xfId="24463" xr:uid="{00000000-0005-0000-0000-00008B1F0000}"/>
    <cellStyle name="Migliaia 17 2 6 3" xfId="16510" xr:uid="{00000000-0005-0000-0000-00008C1F0000}"/>
    <cellStyle name="Migliaia 17 2 6 4" xfId="21812"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4" xr:uid="{00000000-0005-0000-0000-0000931F0000}"/>
    <cellStyle name="Migliaia 17 3 2 2 2 2 2" xfId="19162" xr:uid="{00000000-0005-0000-0000-0000941F0000}"/>
    <cellStyle name="Migliaia 17 3 2 2 2 2 3" xfId="24464" xr:uid="{00000000-0005-0000-0000-0000951F0000}"/>
    <cellStyle name="Migliaia 17 3 2 2 2 3" xfId="16511" xr:uid="{00000000-0005-0000-0000-0000961F0000}"/>
    <cellStyle name="Migliaia 17 3 2 2 2 4" xfId="21813" xr:uid="{00000000-0005-0000-0000-0000971F0000}"/>
    <cellStyle name="Migliaia 17 3 2 3" xfId="2667" xr:uid="{00000000-0005-0000-0000-0000981F0000}"/>
    <cellStyle name="Migliaia 17 3 2 3 2" xfId="13345" xr:uid="{00000000-0005-0000-0000-0000991F0000}"/>
    <cellStyle name="Migliaia 17 3 2 3 2 2" xfId="19163" xr:uid="{00000000-0005-0000-0000-00009A1F0000}"/>
    <cellStyle name="Migliaia 17 3 2 3 2 3" xfId="24465" xr:uid="{00000000-0005-0000-0000-00009B1F0000}"/>
    <cellStyle name="Migliaia 17 3 2 3 3" xfId="16512" xr:uid="{00000000-0005-0000-0000-00009C1F0000}"/>
    <cellStyle name="Migliaia 17 3 2 3 4" xfId="21814" xr:uid="{00000000-0005-0000-0000-00009D1F0000}"/>
    <cellStyle name="Migliaia 17 3 2 4" xfId="2668" xr:uid="{00000000-0005-0000-0000-00009E1F0000}"/>
    <cellStyle name="Migliaia 17 3 2 4 2" xfId="13346" xr:uid="{00000000-0005-0000-0000-00009F1F0000}"/>
    <cellStyle name="Migliaia 17 3 2 4 2 2" xfId="19164" xr:uid="{00000000-0005-0000-0000-0000A01F0000}"/>
    <cellStyle name="Migliaia 17 3 2 4 2 3" xfId="24466" xr:uid="{00000000-0005-0000-0000-0000A11F0000}"/>
    <cellStyle name="Migliaia 17 3 2 4 3" xfId="16513" xr:uid="{00000000-0005-0000-0000-0000A21F0000}"/>
    <cellStyle name="Migliaia 17 3 2 4 4" xfId="21815" xr:uid="{00000000-0005-0000-0000-0000A31F0000}"/>
    <cellStyle name="Migliaia 17 3 2 5" xfId="2669" xr:uid="{00000000-0005-0000-0000-0000A41F0000}"/>
    <cellStyle name="Migliaia 17 3 2 5 2" xfId="13347" xr:uid="{00000000-0005-0000-0000-0000A51F0000}"/>
    <cellStyle name="Migliaia 17 3 2 5 2 2" xfId="19165" xr:uid="{00000000-0005-0000-0000-0000A61F0000}"/>
    <cellStyle name="Migliaia 17 3 2 5 2 3" xfId="24467" xr:uid="{00000000-0005-0000-0000-0000A71F0000}"/>
    <cellStyle name="Migliaia 17 3 2 5 3" xfId="16514" xr:uid="{00000000-0005-0000-0000-0000A81F0000}"/>
    <cellStyle name="Migliaia 17 3 2 5 4" xfId="21816" xr:uid="{00000000-0005-0000-0000-0000A91F0000}"/>
    <cellStyle name="Migliaia 17 3 2 6" xfId="2670" xr:uid="{00000000-0005-0000-0000-0000AA1F0000}"/>
    <cellStyle name="Migliaia 17 3 2 6 2" xfId="13348" xr:uid="{00000000-0005-0000-0000-0000AB1F0000}"/>
    <cellStyle name="Migliaia 17 3 2 6 2 2" xfId="19166" xr:uid="{00000000-0005-0000-0000-0000AC1F0000}"/>
    <cellStyle name="Migliaia 17 3 2 6 2 3" xfId="24468" xr:uid="{00000000-0005-0000-0000-0000AD1F0000}"/>
    <cellStyle name="Migliaia 17 3 2 6 3" xfId="16515" xr:uid="{00000000-0005-0000-0000-0000AE1F0000}"/>
    <cellStyle name="Migliaia 17 3 2 6 4" xfId="21817" xr:uid="{00000000-0005-0000-0000-0000AF1F0000}"/>
    <cellStyle name="Migliaia 17 3 3" xfId="2671" xr:uid="{00000000-0005-0000-0000-0000B01F0000}"/>
    <cellStyle name="Migliaia 17 3 3 2" xfId="2672" xr:uid="{00000000-0005-0000-0000-0000B11F0000}"/>
    <cellStyle name="Migliaia 17 3 3 2 2" xfId="13350" xr:uid="{00000000-0005-0000-0000-0000B21F0000}"/>
    <cellStyle name="Migliaia 17 3 3 2 2 2" xfId="19168" xr:uid="{00000000-0005-0000-0000-0000B31F0000}"/>
    <cellStyle name="Migliaia 17 3 3 2 2 3" xfId="24470" xr:uid="{00000000-0005-0000-0000-0000B41F0000}"/>
    <cellStyle name="Migliaia 17 3 3 2 3" xfId="16517" xr:uid="{00000000-0005-0000-0000-0000B51F0000}"/>
    <cellStyle name="Migliaia 17 3 3 2 4" xfId="21819" xr:uid="{00000000-0005-0000-0000-0000B61F0000}"/>
    <cellStyle name="Migliaia 17 3 3 3" xfId="2673" xr:uid="{00000000-0005-0000-0000-0000B71F0000}"/>
    <cellStyle name="Migliaia 17 3 3 3 2" xfId="13351" xr:uid="{00000000-0005-0000-0000-0000B81F0000}"/>
    <cellStyle name="Migliaia 17 3 3 3 2 2" xfId="19169" xr:uid="{00000000-0005-0000-0000-0000B91F0000}"/>
    <cellStyle name="Migliaia 17 3 3 3 2 3" xfId="24471" xr:uid="{00000000-0005-0000-0000-0000BA1F0000}"/>
    <cellStyle name="Migliaia 17 3 3 3 3" xfId="16518" xr:uid="{00000000-0005-0000-0000-0000BB1F0000}"/>
    <cellStyle name="Migliaia 17 3 3 3 4" xfId="21820" xr:uid="{00000000-0005-0000-0000-0000BC1F0000}"/>
    <cellStyle name="Migliaia 17 3 3 4" xfId="2674" xr:uid="{00000000-0005-0000-0000-0000BD1F0000}"/>
    <cellStyle name="Migliaia 17 3 3 4 2" xfId="13352" xr:uid="{00000000-0005-0000-0000-0000BE1F0000}"/>
    <cellStyle name="Migliaia 17 3 3 4 2 2" xfId="19170" xr:uid="{00000000-0005-0000-0000-0000BF1F0000}"/>
    <cellStyle name="Migliaia 17 3 3 4 2 3" xfId="24472" xr:uid="{00000000-0005-0000-0000-0000C01F0000}"/>
    <cellStyle name="Migliaia 17 3 3 4 3" xfId="16519" xr:uid="{00000000-0005-0000-0000-0000C11F0000}"/>
    <cellStyle name="Migliaia 17 3 3 4 4" xfId="21821" xr:uid="{00000000-0005-0000-0000-0000C21F0000}"/>
    <cellStyle name="Migliaia 17 3 3 5" xfId="2675" xr:uid="{00000000-0005-0000-0000-0000C31F0000}"/>
    <cellStyle name="Migliaia 17 3 3 5 2" xfId="13353" xr:uid="{00000000-0005-0000-0000-0000C41F0000}"/>
    <cellStyle name="Migliaia 17 3 3 5 2 2" xfId="19171" xr:uid="{00000000-0005-0000-0000-0000C51F0000}"/>
    <cellStyle name="Migliaia 17 3 3 5 2 3" xfId="24473" xr:uid="{00000000-0005-0000-0000-0000C61F0000}"/>
    <cellStyle name="Migliaia 17 3 3 5 3" xfId="16520" xr:uid="{00000000-0005-0000-0000-0000C71F0000}"/>
    <cellStyle name="Migliaia 17 3 3 5 4" xfId="21822" xr:uid="{00000000-0005-0000-0000-0000C81F0000}"/>
    <cellStyle name="Migliaia 17 3 3 6" xfId="13349" xr:uid="{00000000-0005-0000-0000-0000C91F0000}"/>
    <cellStyle name="Migliaia 17 3 3 6 2" xfId="19167" xr:uid="{00000000-0005-0000-0000-0000CA1F0000}"/>
    <cellStyle name="Migliaia 17 3 3 6 3" xfId="24469" xr:uid="{00000000-0005-0000-0000-0000CB1F0000}"/>
    <cellStyle name="Migliaia 17 3 3 7" xfId="16516" xr:uid="{00000000-0005-0000-0000-0000CC1F0000}"/>
    <cellStyle name="Migliaia 17 3 3 8" xfId="21818" xr:uid="{00000000-0005-0000-0000-0000CD1F0000}"/>
    <cellStyle name="Migliaia 17 3 4" xfId="2676" xr:uid="{00000000-0005-0000-0000-0000CE1F0000}"/>
    <cellStyle name="Migliaia 17 3 4 2" xfId="11966" xr:uid="{00000000-0005-0000-0000-0000CF1F0000}"/>
    <cellStyle name="Migliaia 17 3 4 3" xfId="11967" xr:uid="{00000000-0005-0000-0000-0000D01F0000}"/>
    <cellStyle name="Migliaia 17 3 4 3 2" xfId="15515" xr:uid="{00000000-0005-0000-0000-0000D11F0000}"/>
    <cellStyle name="Migliaia 17 3 4 3 2 2" xfId="20861" xr:uid="{00000000-0005-0000-0000-0000D21F0000}"/>
    <cellStyle name="Migliaia 17 3 4 3 2 3" xfId="26163" xr:uid="{00000000-0005-0000-0000-0000D31F0000}"/>
    <cellStyle name="Migliaia 17 3 4 3 3" xfId="18210" xr:uid="{00000000-0005-0000-0000-0000D41F0000}"/>
    <cellStyle name="Migliaia 17 3 4 3 4" xfId="23512" xr:uid="{00000000-0005-0000-0000-0000D51F0000}"/>
    <cellStyle name="Migliaia 17 3 4 4" xfId="13354" xr:uid="{00000000-0005-0000-0000-0000D61F0000}"/>
    <cellStyle name="Migliaia 17 3 4 4 2" xfId="19172" xr:uid="{00000000-0005-0000-0000-0000D71F0000}"/>
    <cellStyle name="Migliaia 17 3 4 4 3" xfId="24474" xr:uid="{00000000-0005-0000-0000-0000D81F0000}"/>
    <cellStyle name="Migliaia 17 3 4 5" xfId="16521" xr:uid="{00000000-0005-0000-0000-0000D91F0000}"/>
    <cellStyle name="Migliaia 17 3 4 6" xfId="21823" xr:uid="{00000000-0005-0000-0000-0000DA1F0000}"/>
    <cellStyle name="Migliaia 17 3 5" xfId="2677" xr:uid="{00000000-0005-0000-0000-0000DB1F0000}"/>
    <cellStyle name="Migliaia 17 3 5 2" xfId="11968" xr:uid="{00000000-0005-0000-0000-0000DC1F0000}"/>
    <cellStyle name="Migliaia 17 3 5 2 2" xfId="15516" xr:uid="{00000000-0005-0000-0000-0000DD1F0000}"/>
    <cellStyle name="Migliaia 17 3 5 2 2 2" xfId="20862" xr:uid="{00000000-0005-0000-0000-0000DE1F0000}"/>
    <cellStyle name="Migliaia 17 3 5 2 2 3" xfId="26164" xr:uid="{00000000-0005-0000-0000-0000DF1F0000}"/>
    <cellStyle name="Migliaia 17 3 5 2 3" xfId="18211" xr:uid="{00000000-0005-0000-0000-0000E01F0000}"/>
    <cellStyle name="Migliaia 17 3 5 2 4" xfId="23513" xr:uid="{00000000-0005-0000-0000-0000E11F0000}"/>
    <cellStyle name="Migliaia 17 3 5 3" xfId="13355" xr:uid="{00000000-0005-0000-0000-0000E21F0000}"/>
    <cellStyle name="Migliaia 17 3 5 3 2" xfId="19173" xr:uid="{00000000-0005-0000-0000-0000E31F0000}"/>
    <cellStyle name="Migliaia 17 3 5 3 3" xfId="24475" xr:uid="{00000000-0005-0000-0000-0000E41F0000}"/>
    <cellStyle name="Migliaia 17 3 5 4" xfId="16522" xr:uid="{00000000-0005-0000-0000-0000E51F0000}"/>
    <cellStyle name="Migliaia 17 3 5 5" xfId="21824" xr:uid="{00000000-0005-0000-0000-0000E61F0000}"/>
    <cellStyle name="Migliaia 17 3 6" xfId="2678" xr:uid="{00000000-0005-0000-0000-0000E71F0000}"/>
    <cellStyle name="Migliaia 17 3 6 2" xfId="13356" xr:uid="{00000000-0005-0000-0000-0000E81F0000}"/>
    <cellStyle name="Migliaia 17 3 6 2 2" xfId="19174" xr:uid="{00000000-0005-0000-0000-0000E91F0000}"/>
    <cellStyle name="Migliaia 17 3 6 2 3" xfId="24476" xr:uid="{00000000-0005-0000-0000-0000EA1F0000}"/>
    <cellStyle name="Migliaia 17 3 6 3" xfId="16523" xr:uid="{00000000-0005-0000-0000-0000EB1F0000}"/>
    <cellStyle name="Migliaia 17 3 6 4" xfId="21825" xr:uid="{00000000-0005-0000-0000-0000EC1F0000}"/>
    <cellStyle name="Migliaia 17 3 7" xfId="2679" xr:uid="{00000000-0005-0000-0000-0000ED1F0000}"/>
    <cellStyle name="Migliaia 17 3 7 2" xfId="13357" xr:uid="{00000000-0005-0000-0000-0000EE1F0000}"/>
    <cellStyle name="Migliaia 17 3 7 2 2" xfId="19175" xr:uid="{00000000-0005-0000-0000-0000EF1F0000}"/>
    <cellStyle name="Migliaia 17 3 7 2 3" xfId="24477" xr:uid="{00000000-0005-0000-0000-0000F01F0000}"/>
    <cellStyle name="Migliaia 17 3 7 3" xfId="16524" xr:uid="{00000000-0005-0000-0000-0000F11F0000}"/>
    <cellStyle name="Migliaia 17 3 7 4" xfId="21826" xr:uid="{00000000-0005-0000-0000-0000F21F0000}"/>
    <cellStyle name="Migliaia 17 3 8" xfId="2680" xr:uid="{00000000-0005-0000-0000-0000F31F0000}"/>
    <cellStyle name="Migliaia 17 3 8 2" xfId="13358" xr:uid="{00000000-0005-0000-0000-0000F41F0000}"/>
    <cellStyle name="Migliaia 17 3 8 2 2" xfId="19176" xr:uid="{00000000-0005-0000-0000-0000F51F0000}"/>
    <cellStyle name="Migliaia 17 3 8 2 3" xfId="24478" xr:uid="{00000000-0005-0000-0000-0000F61F0000}"/>
    <cellStyle name="Migliaia 17 3 8 3" xfId="16525" xr:uid="{00000000-0005-0000-0000-0000F71F0000}"/>
    <cellStyle name="Migliaia 17 3 8 4" xfId="21827"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9" xr:uid="{00000000-0005-0000-0000-0000FC1F0000}"/>
    <cellStyle name="Migliaia 17 4 2 2 2 2" xfId="19177" xr:uid="{00000000-0005-0000-0000-0000FD1F0000}"/>
    <cellStyle name="Migliaia 17 4 2 2 2 3" xfId="24479" xr:uid="{00000000-0005-0000-0000-0000FE1F0000}"/>
    <cellStyle name="Migliaia 17 4 2 2 3" xfId="16526" xr:uid="{00000000-0005-0000-0000-0000FF1F0000}"/>
    <cellStyle name="Migliaia 17 4 2 2 4" xfId="21828" xr:uid="{00000000-0005-0000-0000-000000200000}"/>
    <cellStyle name="Migliaia 17 4 2 3" xfId="2684" xr:uid="{00000000-0005-0000-0000-000001200000}"/>
    <cellStyle name="Migliaia 17 4 2 3 2" xfId="13360" xr:uid="{00000000-0005-0000-0000-000002200000}"/>
    <cellStyle name="Migliaia 17 4 2 3 2 2" xfId="19178" xr:uid="{00000000-0005-0000-0000-000003200000}"/>
    <cellStyle name="Migliaia 17 4 2 3 2 3" xfId="24480" xr:uid="{00000000-0005-0000-0000-000004200000}"/>
    <cellStyle name="Migliaia 17 4 2 3 3" xfId="16527" xr:uid="{00000000-0005-0000-0000-000005200000}"/>
    <cellStyle name="Migliaia 17 4 2 3 4" xfId="21829" xr:uid="{00000000-0005-0000-0000-000006200000}"/>
    <cellStyle name="Migliaia 17 4 3" xfId="2685" xr:uid="{00000000-0005-0000-0000-000007200000}"/>
    <cellStyle name="Migliaia 17 4 3 2" xfId="13361" xr:uid="{00000000-0005-0000-0000-000008200000}"/>
    <cellStyle name="Migliaia 17 4 3 2 2" xfId="19179" xr:uid="{00000000-0005-0000-0000-000009200000}"/>
    <cellStyle name="Migliaia 17 4 3 2 3" xfId="24481" xr:uid="{00000000-0005-0000-0000-00000A200000}"/>
    <cellStyle name="Migliaia 17 4 3 3" xfId="16528" xr:uid="{00000000-0005-0000-0000-00000B200000}"/>
    <cellStyle name="Migliaia 17 4 3 4" xfId="21830" xr:uid="{00000000-0005-0000-0000-00000C200000}"/>
    <cellStyle name="Migliaia 17 4 4" xfId="2686" xr:uid="{00000000-0005-0000-0000-00000D200000}"/>
    <cellStyle name="Migliaia 17 4 4 2" xfId="13362" xr:uid="{00000000-0005-0000-0000-00000E200000}"/>
    <cellStyle name="Migliaia 17 4 4 2 2" xfId="19180" xr:uid="{00000000-0005-0000-0000-00000F200000}"/>
    <cellStyle name="Migliaia 17 4 4 2 3" xfId="24482" xr:uid="{00000000-0005-0000-0000-000010200000}"/>
    <cellStyle name="Migliaia 17 4 4 3" xfId="16529" xr:uid="{00000000-0005-0000-0000-000011200000}"/>
    <cellStyle name="Migliaia 17 4 4 4" xfId="21831" xr:uid="{00000000-0005-0000-0000-000012200000}"/>
    <cellStyle name="Migliaia 17 4 5" xfId="2687" xr:uid="{00000000-0005-0000-0000-000013200000}"/>
    <cellStyle name="Migliaia 17 4 5 2" xfId="13363" xr:uid="{00000000-0005-0000-0000-000014200000}"/>
    <cellStyle name="Migliaia 17 4 5 2 2" xfId="19181" xr:uid="{00000000-0005-0000-0000-000015200000}"/>
    <cellStyle name="Migliaia 17 4 5 2 3" xfId="24483" xr:uid="{00000000-0005-0000-0000-000016200000}"/>
    <cellStyle name="Migliaia 17 4 5 3" xfId="16530" xr:uid="{00000000-0005-0000-0000-000017200000}"/>
    <cellStyle name="Migliaia 17 4 5 4" xfId="21832" xr:uid="{00000000-0005-0000-0000-000018200000}"/>
    <cellStyle name="Migliaia 17 4 6" xfId="2688" xr:uid="{00000000-0005-0000-0000-000019200000}"/>
    <cellStyle name="Migliaia 17 4 6 2" xfId="13364" xr:uid="{00000000-0005-0000-0000-00001A200000}"/>
    <cellStyle name="Migliaia 17 4 6 2 2" xfId="19182" xr:uid="{00000000-0005-0000-0000-00001B200000}"/>
    <cellStyle name="Migliaia 17 4 6 2 3" xfId="24484" xr:uid="{00000000-0005-0000-0000-00001C200000}"/>
    <cellStyle name="Migliaia 17 4 6 3" xfId="16531" xr:uid="{00000000-0005-0000-0000-00001D200000}"/>
    <cellStyle name="Migliaia 17 4 6 4" xfId="21833" xr:uid="{00000000-0005-0000-0000-00001E200000}"/>
    <cellStyle name="Migliaia 17 4 7" xfId="2689" xr:uid="{00000000-0005-0000-0000-00001F200000}"/>
    <cellStyle name="Migliaia 17 4 7 2" xfId="13365" xr:uid="{00000000-0005-0000-0000-000020200000}"/>
    <cellStyle name="Migliaia 17 4 7 2 2" xfId="19183" xr:uid="{00000000-0005-0000-0000-000021200000}"/>
    <cellStyle name="Migliaia 17 4 7 2 3" xfId="24485" xr:uid="{00000000-0005-0000-0000-000022200000}"/>
    <cellStyle name="Migliaia 17 4 7 3" xfId="16532" xr:uid="{00000000-0005-0000-0000-000023200000}"/>
    <cellStyle name="Migliaia 17 4 7 4" xfId="21834" xr:uid="{00000000-0005-0000-0000-000024200000}"/>
    <cellStyle name="Migliaia 17 5" xfId="2690" xr:uid="{00000000-0005-0000-0000-000025200000}"/>
    <cellStyle name="Migliaia 17 5 2" xfId="2691" xr:uid="{00000000-0005-0000-0000-000026200000}"/>
    <cellStyle name="Migliaia 17 5 2 2" xfId="13366" xr:uid="{00000000-0005-0000-0000-000027200000}"/>
    <cellStyle name="Migliaia 17 5 2 2 2" xfId="19184" xr:uid="{00000000-0005-0000-0000-000028200000}"/>
    <cellStyle name="Migliaia 17 5 2 2 3" xfId="24486" xr:uid="{00000000-0005-0000-0000-000029200000}"/>
    <cellStyle name="Migliaia 17 5 2 3" xfId="16533" xr:uid="{00000000-0005-0000-0000-00002A200000}"/>
    <cellStyle name="Migliaia 17 5 2 4" xfId="21835" xr:uid="{00000000-0005-0000-0000-00002B200000}"/>
    <cellStyle name="Migliaia 17 5 3" xfId="2692" xr:uid="{00000000-0005-0000-0000-00002C200000}"/>
    <cellStyle name="Migliaia 17 5 3 2" xfId="13367" xr:uid="{00000000-0005-0000-0000-00002D200000}"/>
    <cellStyle name="Migliaia 17 5 3 2 2" xfId="19185" xr:uid="{00000000-0005-0000-0000-00002E200000}"/>
    <cellStyle name="Migliaia 17 5 3 2 3" xfId="24487" xr:uid="{00000000-0005-0000-0000-00002F200000}"/>
    <cellStyle name="Migliaia 17 5 3 3" xfId="16534" xr:uid="{00000000-0005-0000-0000-000030200000}"/>
    <cellStyle name="Migliaia 17 5 3 4" xfId="21836" xr:uid="{00000000-0005-0000-0000-000031200000}"/>
    <cellStyle name="Migliaia 17 5 4" xfId="2693" xr:uid="{00000000-0005-0000-0000-000032200000}"/>
    <cellStyle name="Migliaia 17 5 4 2" xfId="13368" xr:uid="{00000000-0005-0000-0000-000033200000}"/>
    <cellStyle name="Migliaia 17 5 4 2 2" xfId="19186" xr:uid="{00000000-0005-0000-0000-000034200000}"/>
    <cellStyle name="Migliaia 17 5 4 2 3" xfId="24488" xr:uid="{00000000-0005-0000-0000-000035200000}"/>
    <cellStyle name="Migliaia 17 5 4 3" xfId="16535" xr:uid="{00000000-0005-0000-0000-000036200000}"/>
    <cellStyle name="Migliaia 17 5 4 4" xfId="21837" xr:uid="{00000000-0005-0000-0000-000037200000}"/>
    <cellStyle name="Migliaia 17 5 5" xfId="2694" xr:uid="{00000000-0005-0000-0000-000038200000}"/>
    <cellStyle name="Migliaia 17 5 5 2" xfId="13369" xr:uid="{00000000-0005-0000-0000-000039200000}"/>
    <cellStyle name="Migliaia 17 5 5 2 2" xfId="19187" xr:uid="{00000000-0005-0000-0000-00003A200000}"/>
    <cellStyle name="Migliaia 17 5 5 2 3" xfId="24489" xr:uid="{00000000-0005-0000-0000-00003B200000}"/>
    <cellStyle name="Migliaia 17 5 5 3" xfId="16536" xr:uid="{00000000-0005-0000-0000-00003C200000}"/>
    <cellStyle name="Migliaia 17 5 5 4" xfId="21838" xr:uid="{00000000-0005-0000-0000-00003D200000}"/>
    <cellStyle name="Migliaia 17 5 6" xfId="2695" xr:uid="{00000000-0005-0000-0000-00003E200000}"/>
    <cellStyle name="Migliaia 17 5 6 2" xfId="13370" xr:uid="{00000000-0005-0000-0000-00003F200000}"/>
    <cellStyle name="Migliaia 17 5 6 2 2" xfId="19188" xr:uid="{00000000-0005-0000-0000-000040200000}"/>
    <cellStyle name="Migliaia 17 5 6 2 3" xfId="24490" xr:uid="{00000000-0005-0000-0000-000041200000}"/>
    <cellStyle name="Migliaia 17 5 6 3" xfId="16537" xr:uid="{00000000-0005-0000-0000-000042200000}"/>
    <cellStyle name="Migliaia 17 5 6 4" xfId="21839" xr:uid="{00000000-0005-0000-0000-000043200000}"/>
    <cellStyle name="Migliaia 17 6" xfId="2696" xr:uid="{00000000-0005-0000-0000-000044200000}"/>
    <cellStyle name="Migliaia 17 6 2" xfId="11969" xr:uid="{00000000-0005-0000-0000-000045200000}"/>
    <cellStyle name="Migliaia 17 6 3" xfId="11970" xr:uid="{00000000-0005-0000-0000-000046200000}"/>
    <cellStyle name="Migliaia 17 6 3 2" xfId="15517" xr:uid="{00000000-0005-0000-0000-000047200000}"/>
    <cellStyle name="Migliaia 17 6 3 2 2" xfId="20863" xr:uid="{00000000-0005-0000-0000-000048200000}"/>
    <cellStyle name="Migliaia 17 6 3 2 3" xfId="26165" xr:uid="{00000000-0005-0000-0000-000049200000}"/>
    <cellStyle name="Migliaia 17 6 3 3" xfId="18212" xr:uid="{00000000-0005-0000-0000-00004A200000}"/>
    <cellStyle name="Migliaia 17 6 3 4" xfId="23514" xr:uid="{00000000-0005-0000-0000-00004B200000}"/>
    <cellStyle name="Migliaia 17 6 4" xfId="13371" xr:uid="{00000000-0005-0000-0000-00004C200000}"/>
    <cellStyle name="Migliaia 17 6 4 2" xfId="19189" xr:uid="{00000000-0005-0000-0000-00004D200000}"/>
    <cellStyle name="Migliaia 17 6 4 3" xfId="24491" xr:uid="{00000000-0005-0000-0000-00004E200000}"/>
    <cellStyle name="Migliaia 17 6 5" xfId="16538" xr:uid="{00000000-0005-0000-0000-00004F200000}"/>
    <cellStyle name="Migliaia 17 6 6" xfId="21840" xr:uid="{00000000-0005-0000-0000-000050200000}"/>
    <cellStyle name="Migliaia 17 7" xfId="2697" xr:uid="{00000000-0005-0000-0000-000051200000}"/>
    <cellStyle name="Migliaia 17 7 2" xfId="11971" xr:uid="{00000000-0005-0000-0000-000052200000}"/>
    <cellStyle name="Migliaia 17 7 2 2" xfId="15518" xr:uid="{00000000-0005-0000-0000-000053200000}"/>
    <cellStyle name="Migliaia 17 7 2 2 2" xfId="20864" xr:uid="{00000000-0005-0000-0000-000054200000}"/>
    <cellStyle name="Migliaia 17 7 2 2 3" xfId="26166" xr:uid="{00000000-0005-0000-0000-000055200000}"/>
    <cellStyle name="Migliaia 17 7 2 3" xfId="18213" xr:uid="{00000000-0005-0000-0000-000056200000}"/>
    <cellStyle name="Migliaia 17 7 2 4" xfId="23515" xr:uid="{00000000-0005-0000-0000-000057200000}"/>
    <cellStyle name="Migliaia 17 7 3" xfId="13372" xr:uid="{00000000-0005-0000-0000-000058200000}"/>
    <cellStyle name="Migliaia 17 7 3 2" xfId="19190" xr:uid="{00000000-0005-0000-0000-000059200000}"/>
    <cellStyle name="Migliaia 17 7 3 3" xfId="24492" xr:uid="{00000000-0005-0000-0000-00005A200000}"/>
    <cellStyle name="Migliaia 17 7 4" xfId="16539" xr:uid="{00000000-0005-0000-0000-00005B200000}"/>
    <cellStyle name="Migliaia 17 7 5" xfId="21841" xr:uid="{00000000-0005-0000-0000-00005C200000}"/>
    <cellStyle name="Migliaia 17 8" xfId="2698" xr:uid="{00000000-0005-0000-0000-00005D200000}"/>
    <cellStyle name="Migliaia 17 8 2" xfId="11972" xr:uid="{00000000-0005-0000-0000-00005E200000}"/>
    <cellStyle name="Migliaia 17 8 2 2" xfId="15519" xr:uid="{00000000-0005-0000-0000-00005F200000}"/>
    <cellStyle name="Migliaia 17 8 2 2 2" xfId="20865" xr:uid="{00000000-0005-0000-0000-000060200000}"/>
    <cellStyle name="Migliaia 17 8 2 2 3" xfId="26167" xr:uid="{00000000-0005-0000-0000-000061200000}"/>
    <cellStyle name="Migliaia 17 8 2 3" xfId="18214" xr:uid="{00000000-0005-0000-0000-000062200000}"/>
    <cellStyle name="Migliaia 17 8 2 4" xfId="23516" xr:uid="{00000000-0005-0000-0000-000063200000}"/>
    <cellStyle name="Migliaia 17 8 3" xfId="13373" xr:uid="{00000000-0005-0000-0000-000064200000}"/>
    <cellStyle name="Migliaia 17 8 3 2" xfId="19191" xr:uid="{00000000-0005-0000-0000-000065200000}"/>
    <cellStyle name="Migliaia 17 8 3 3" xfId="24493" xr:uid="{00000000-0005-0000-0000-000066200000}"/>
    <cellStyle name="Migliaia 17 8 4" xfId="16540" xr:uid="{00000000-0005-0000-0000-000067200000}"/>
    <cellStyle name="Migliaia 17 8 5" xfId="21842" xr:uid="{00000000-0005-0000-0000-000068200000}"/>
    <cellStyle name="Migliaia 17 9" xfId="2699" xr:uid="{00000000-0005-0000-0000-000069200000}"/>
    <cellStyle name="Migliaia 17 9 2" xfId="13374" xr:uid="{00000000-0005-0000-0000-00006A200000}"/>
    <cellStyle name="Migliaia 17 9 2 2" xfId="19192" xr:uid="{00000000-0005-0000-0000-00006B200000}"/>
    <cellStyle name="Migliaia 17 9 2 3" xfId="24494" xr:uid="{00000000-0005-0000-0000-00006C200000}"/>
    <cellStyle name="Migliaia 17 9 3" xfId="16541" xr:uid="{00000000-0005-0000-0000-00006D200000}"/>
    <cellStyle name="Migliaia 17 9 4" xfId="21843" xr:uid="{00000000-0005-0000-0000-00006E200000}"/>
    <cellStyle name="Migliaia 18" xfId="263" xr:uid="{00000000-0005-0000-0000-00006F200000}"/>
    <cellStyle name="Migliaia 18 10" xfId="13375" xr:uid="{00000000-0005-0000-0000-000070200000}"/>
    <cellStyle name="Migliaia 18 10 2" xfId="19193" xr:uid="{00000000-0005-0000-0000-000071200000}"/>
    <cellStyle name="Migliaia 18 10 3" xfId="24495" xr:uid="{00000000-0005-0000-0000-000072200000}"/>
    <cellStyle name="Migliaia 18 11" xfId="16542" xr:uid="{00000000-0005-0000-0000-000073200000}"/>
    <cellStyle name="Migliaia 18 12" xfId="21844"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6" xr:uid="{00000000-0005-0000-0000-000079200000}"/>
    <cellStyle name="Migliaia 18 2 2 2 2 2" xfId="19194" xr:uid="{00000000-0005-0000-0000-00007A200000}"/>
    <cellStyle name="Migliaia 18 2 2 2 2 3" xfId="24496" xr:uid="{00000000-0005-0000-0000-00007B200000}"/>
    <cellStyle name="Migliaia 18 2 2 2 3" xfId="16543" xr:uid="{00000000-0005-0000-0000-00007C200000}"/>
    <cellStyle name="Migliaia 18 2 2 2 4" xfId="21845" xr:uid="{00000000-0005-0000-0000-00007D200000}"/>
    <cellStyle name="Migliaia 18 2 2 3" xfId="11973" xr:uid="{00000000-0005-0000-0000-00007E200000}"/>
    <cellStyle name="Migliaia 18 2 2 3 2" xfId="15520" xr:uid="{00000000-0005-0000-0000-00007F200000}"/>
    <cellStyle name="Migliaia 18 2 2 3 2 2" xfId="20866" xr:uid="{00000000-0005-0000-0000-000080200000}"/>
    <cellStyle name="Migliaia 18 2 2 3 2 3" xfId="26168" xr:uid="{00000000-0005-0000-0000-000081200000}"/>
    <cellStyle name="Migliaia 18 2 2 3 3" xfId="18215" xr:uid="{00000000-0005-0000-0000-000082200000}"/>
    <cellStyle name="Migliaia 18 2 2 3 4" xfId="23517" xr:uid="{00000000-0005-0000-0000-000083200000}"/>
    <cellStyle name="Migliaia 18 2 3" xfId="2704" xr:uid="{00000000-0005-0000-0000-000084200000}"/>
    <cellStyle name="Migliaia 18 2 3 2" xfId="11974" xr:uid="{00000000-0005-0000-0000-000085200000}"/>
    <cellStyle name="Migliaia 18 2 3 2 2" xfId="15521" xr:uid="{00000000-0005-0000-0000-000086200000}"/>
    <cellStyle name="Migliaia 18 2 3 2 2 2" xfId="20867" xr:uid="{00000000-0005-0000-0000-000087200000}"/>
    <cellStyle name="Migliaia 18 2 3 2 2 3" xfId="26169" xr:uid="{00000000-0005-0000-0000-000088200000}"/>
    <cellStyle name="Migliaia 18 2 3 2 3" xfId="18216" xr:uid="{00000000-0005-0000-0000-000089200000}"/>
    <cellStyle name="Migliaia 18 2 3 2 4" xfId="23518" xr:uid="{00000000-0005-0000-0000-00008A200000}"/>
    <cellStyle name="Migliaia 18 2 3 3" xfId="13377" xr:uid="{00000000-0005-0000-0000-00008B200000}"/>
    <cellStyle name="Migliaia 18 2 3 3 2" xfId="19195" xr:uid="{00000000-0005-0000-0000-00008C200000}"/>
    <cellStyle name="Migliaia 18 2 3 3 3" xfId="24497" xr:uid="{00000000-0005-0000-0000-00008D200000}"/>
    <cellStyle name="Migliaia 18 2 3 4" xfId="16544" xr:uid="{00000000-0005-0000-0000-00008E200000}"/>
    <cellStyle name="Migliaia 18 2 3 5" xfId="21846" xr:uid="{00000000-0005-0000-0000-00008F200000}"/>
    <cellStyle name="Migliaia 18 2 4" xfId="2705" xr:uid="{00000000-0005-0000-0000-000090200000}"/>
    <cellStyle name="Migliaia 18 2 4 2" xfId="13378" xr:uid="{00000000-0005-0000-0000-000091200000}"/>
    <cellStyle name="Migliaia 18 2 4 2 2" xfId="19196" xr:uid="{00000000-0005-0000-0000-000092200000}"/>
    <cellStyle name="Migliaia 18 2 4 2 3" xfId="24498" xr:uid="{00000000-0005-0000-0000-000093200000}"/>
    <cellStyle name="Migliaia 18 2 4 3" xfId="16545" xr:uid="{00000000-0005-0000-0000-000094200000}"/>
    <cellStyle name="Migliaia 18 2 4 4" xfId="21847" xr:uid="{00000000-0005-0000-0000-000095200000}"/>
    <cellStyle name="Migliaia 18 2 5" xfId="2706" xr:uid="{00000000-0005-0000-0000-000096200000}"/>
    <cellStyle name="Migliaia 18 2 5 2" xfId="13379" xr:uid="{00000000-0005-0000-0000-000097200000}"/>
    <cellStyle name="Migliaia 18 2 5 2 2" xfId="19197" xr:uid="{00000000-0005-0000-0000-000098200000}"/>
    <cellStyle name="Migliaia 18 2 5 2 3" xfId="24499" xr:uid="{00000000-0005-0000-0000-000099200000}"/>
    <cellStyle name="Migliaia 18 2 5 3" xfId="16546" xr:uid="{00000000-0005-0000-0000-00009A200000}"/>
    <cellStyle name="Migliaia 18 2 5 4" xfId="21848" xr:uid="{00000000-0005-0000-0000-00009B200000}"/>
    <cellStyle name="Migliaia 18 2 6" xfId="2707" xr:uid="{00000000-0005-0000-0000-00009C200000}"/>
    <cellStyle name="Migliaia 18 2 6 2" xfId="13380" xr:uid="{00000000-0005-0000-0000-00009D200000}"/>
    <cellStyle name="Migliaia 18 2 6 2 2" xfId="19198" xr:uid="{00000000-0005-0000-0000-00009E200000}"/>
    <cellStyle name="Migliaia 18 2 6 2 3" xfId="24500" xr:uid="{00000000-0005-0000-0000-00009F200000}"/>
    <cellStyle name="Migliaia 18 2 6 3" xfId="16547" xr:uid="{00000000-0005-0000-0000-0000A0200000}"/>
    <cellStyle name="Migliaia 18 2 6 4" xfId="21849"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1" xr:uid="{00000000-0005-0000-0000-0000A7200000}"/>
    <cellStyle name="Migliaia 18 3 2 2 2 2 2" xfId="19199" xr:uid="{00000000-0005-0000-0000-0000A8200000}"/>
    <cellStyle name="Migliaia 18 3 2 2 2 2 3" xfId="24501" xr:uid="{00000000-0005-0000-0000-0000A9200000}"/>
    <cellStyle name="Migliaia 18 3 2 2 2 3" xfId="16548" xr:uid="{00000000-0005-0000-0000-0000AA200000}"/>
    <cellStyle name="Migliaia 18 3 2 2 2 4" xfId="21850" xr:uid="{00000000-0005-0000-0000-0000AB200000}"/>
    <cellStyle name="Migliaia 18 3 2 3" xfId="2712" xr:uid="{00000000-0005-0000-0000-0000AC200000}"/>
    <cellStyle name="Migliaia 18 3 2 3 2" xfId="13382" xr:uid="{00000000-0005-0000-0000-0000AD200000}"/>
    <cellStyle name="Migliaia 18 3 2 3 2 2" xfId="19200" xr:uid="{00000000-0005-0000-0000-0000AE200000}"/>
    <cellStyle name="Migliaia 18 3 2 3 2 3" xfId="24502" xr:uid="{00000000-0005-0000-0000-0000AF200000}"/>
    <cellStyle name="Migliaia 18 3 2 3 3" xfId="16549" xr:uid="{00000000-0005-0000-0000-0000B0200000}"/>
    <cellStyle name="Migliaia 18 3 2 3 4" xfId="21851" xr:uid="{00000000-0005-0000-0000-0000B1200000}"/>
    <cellStyle name="Migliaia 18 3 2 4" xfId="2713" xr:uid="{00000000-0005-0000-0000-0000B2200000}"/>
    <cellStyle name="Migliaia 18 3 2 4 2" xfId="13383" xr:uid="{00000000-0005-0000-0000-0000B3200000}"/>
    <cellStyle name="Migliaia 18 3 2 4 2 2" xfId="19201" xr:uid="{00000000-0005-0000-0000-0000B4200000}"/>
    <cellStyle name="Migliaia 18 3 2 4 2 3" xfId="24503" xr:uid="{00000000-0005-0000-0000-0000B5200000}"/>
    <cellStyle name="Migliaia 18 3 2 4 3" xfId="16550" xr:uid="{00000000-0005-0000-0000-0000B6200000}"/>
    <cellStyle name="Migliaia 18 3 2 4 4" xfId="21852" xr:uid="{00000000-0005-0000-0000-0000B7200000}"/>
    <cellStyle name="Migliaia 18 3 2 5" xfId="2714" xr:uid="{00000000-0005-0000-0000-0000B8200000}"/>
    <cellStyle name="Migliaia 18 3 2 5 2" xfId="13384" xr:uid="{00000000-0005-0000-0000-0000B9200000}"/>
    <cellStyle name="Migliaia 18 3 2 5 2 2" xfId="19202" xr:uid="{00000000-0005-0000-0000-0000BA200000}"/>
    <cellStyle name="Migliaia 18 3 2 5 2 3" xfId="24504" xr:uid="{00000000-0005-0000-0000-0000BB200000}"/>
    <cellStyle name="Migliaia 18 3 2 5 3" xfId="16551" xr:uid="{00000000-0005-0000-0000-0000BC200000}"/>
    <cellStyle name="Migliaia 18 3 2 5 4" xfId="21853" xr:uid="{00000000-0005-0000-0000-0000BD200000}"/>
    <cellStyle name="Migliaia 18 3 2 6" xfId="2715" xr:uid="{00000000-0005-0000-0000-0000BE200000}"/>
    <cellStyle name="Migliaia 18 3 2 6 2" xfId="13385" xr:uid="{00000000-0005-0000-0000-0000BF200000}"/>
    <cellStyle name="Migliaia 18 3 2 6 2 2" xfId="19203" xr:uid="{00000000-0005-0000-0000-0000C0200000}"/>
    <cellStyle name="Migliaia 18 3 2 6 2 3" xfId="24505" xr:uid="{00000000-0005-0000-0000-0000C1200000}"/>
    <cellStyle name="Migliaia 18 3 2 6 3" xfId="16552" xr:uid="{00000000-0005-0000-0000-0000C2200000}"/>
    <cellStyle name="Migliaia 18 3 2 6 4" xfId="21854" xr:uid="{00000000-0005-0000-0000-0000C3200000}"/>
    <cellStyle name="Migliaia 18 3 3" xfId="2716" xr:uid="{00000000-0005-0000-0000-0000C4200000}"/>
    <cellStyle name="Migliaia 18 3 3 2" xfId="2717" xr:uid="{00000000-0005-0000-0000-0000C5200000}"/>
    <cellStyle name="Migliaia 18 3 3 2 2" xfId="13387" xr:uid="{00000000-0005-0000-0000-0000C6200000}"/>
    <cellStyle name="Migliaia 18 3 3 2 2 2" xfId="19205" xr:uid="{00000000-0005-0000-0000-0000C7200000}"/>
    <cellStyle name="Migliaia 18 3 3 2 2 3" xfId="24507" xr:uid="{00000000-0005-0000-0000-0000C8200000}"/>
    <cellStyle name="Migliaia 18 3 3 2 3" xfId="16554" xr:uid="{00000000-0005-0000-0000-0000C9200000}"/>
    <cellStyle name="Migliaia 18 3 3 2 4" xfId="21856" xr:uid="{00000000-0005-0000-0000-0000CA200000}"/>
    <cellStyle name="Migliaia 18 3 3 3" xfId="2718" xr:uid="{00000000-0005-0000-0000-0000CB200000}"/>
    <cellStyle name="Migliaia 18 3 3 3 2" xfId="13388" xr:uid="{00000000-0005-0000-0000-0000CC200000}"/>
    <cellStyle name="Migliaia 18 3 3 3 2 2" xfId="19206" xr:uid="{00000000-0005-0000-0000-0000CD200000}"/>
    <cellStyle name="Migliaia 18 3 3 3 2 3" xfId="24508" xr:uid="{00000000-0005-0000-0000-0000CE200000}"/>
    <cellStyle name="Migliaia 18 3 3 3 3" xfId="16555" xr:uid="{00000000-0005-0000-0000-0000CF200000}"/>
    <cellStyle name="Migliaia 18 3 3 3 4" xfId="21857" xr:uid="{00000000-0005-0000-0000-0000D0200000}"/>
    <cellStyle name="Migliaia 18 3 3 4" xfId="2719" xr:uid="{00000000-0005-0000-0000-0000D1200000}"/>
    <cellStyle name="Migliaia 18 3 3 4 2" xfId="13389" xr:uid="{00000000-0005-0000-0000-0000D2200000}"/>
    <cellStyle name="Migliaia 18 3 3 4 2 2" xfId="19207" xr:uid="{00000000-0005-0000-0000-0000D3200000}"/>
    <cellStyle name="Migliaia 18 3 3 4 2 3" xfId="24509" xr:uid="{00000000-0005-0000-0000-0000D4200000}"/>
    <cellStyle name="Migliaia 18 3 3 4 3" xfId="16556" xr:uid="{00000000-0005-0000-0000-0000D5200000}"/>
    <cellStyle name="Migliaia 18 3 3 4 4" xfId="21858" xr:uid="{00000000-0005-0000-0000-0000D6200000}"/>
    <cellStyle name="Migliaia 18 3 3 5" xfId="2720" xr:uid="{00000000-0005-0000-0000-0000D7200000}"/>
    <cellStyle name="Migliaia 18 3 3 5 2" xfId="13390" xr:uid="{00000000-0005-0000-0000-0000D8200000}"/>
    <cellStyle name="Migliaia 18 3 3 5 2 2" xfId="19208" xr:uid="{00000000-0005-0000-0000-0000D9200000}"/>
    <cellStyle name="Migliaia 18 3 3 5 2 3" xfId="24510" xr:uid="{00000000-0005-0000-0000-0000DA200000}"/>
    <cellStyle name="Migliaia 18 3 3 5 3" xfId="16557" xr:uid="{00000000-0005-0000-0000-0000DB200000}"/>
    <cellStyle name="Migliaia 18 3 3 5 4" xfId="21859" xr:uid="{00000000-0005-0000-0000-0000DC200000}"/>
    <cellStyle name="Migliaia 18 3 3 6" xfId="13386" xr:uid="{00000000-0005-0000-0000-0000DD200000}"/>
    <cellStyle name="Migliaia 18 3 3 6 2" xfId="19204" xr:uid="{00000000-0005-0000-0000-0000DE200000}"/>
    <cellStyle name="Migliaia 18 3 3 6 3" xfId="24506" xr:uid="{00000000-0005-0000-0000-0000DF200000}"/>
    <cellStyle name="Migliaia 18 3 3 7" xfId="16553" xr:uid="{00000000-0005-0000-0000-0000E0200000}"/>
    <cellStyle name="Migliaia 18 3 3 8" xfId="21855" xr:uid="{00000000-0005-0000-0000-0000E1200000}"/>
    <cellStyle name="Migliaia 18 3 4" xfId="2721" xr:uid="{00000000-0005-0000-0000-0000E2200000}"/>
    <cellStyle name="Migliaia 18 3 4 2" xfId="11975" xr:uid="{00000000-0005-0000-0000-0000E3200000}"/>
    <cellStyle name="Migliaia 18 3 4 3" xfId="11976" xr:uid="{00000000-0005-0000-0000-0000E4200000}"/>
    <cellStyle name="Migliaia 18 3 4 3 2" xfId="15522" xr:uid="{00000000-0005-0000-0000-0000E5200000}"/>
    <cellStyle name="Migliaia 18 3 4 3 2 2" xfId="20868" xr:uid="{00000000-0005-0000-0000-0000E6200000}"/>
    <cellStyle name="Migliaia 18 3 4 3 2 3" xfId="26170" xr:uid="{00000000-0005-0000-0000-0000E7200000}"/>
    <cellStyle name="Migliaia 18 3 4 3 3" xfId="18217" xr:uid="{00000000-0005-0000-0000-0000E8200000}"/>
    <cellStyle name="Migliaia 18 3 4 3 4" xfId="23519" xr:uid="{00000000-0005-0000-0000-0000E9200000}"/>
    <cellStyle name="Migliaia 18 3 4 4" xfId="13391" xr:uid="{00000000-0005-0000-0000-0000EA200000}"/>
    <cellStyle name="Migliaia 18 3 4 4 2" xfId="19209" xr:uid="{00000000-0005-0000-0000-0000EB200000}"/>
    <cellStyle name="Migliaia 18 3 4 4 3" xfId="24511" xr:uid="{00000000-0005-0000-0000-0000EC200000}"/>
    <cellStyle name="Migliaia 18 3 4 5" xfId="16558" xr:uid="{00000000-0005-0000-0000-0000ED200000}"/>
    <cellStyle name="Migliaia 18 3 4 6" xfId="21860" xr:uid="{00000000-0005-0000-0000-0000EE200000}"/>
    <cellStyle name="Migliaia 18 3 5" xfId="2722" xr:uid="{00000000-0005-0000-0000-0000EF200000}"/>
    <cellStyle name="Migliaia 18 3 5 2" xfId="11977" xr:uid="{00000000-0005-0000-0000-0000F0200000}"/>
    <cellStyle name="Migliaia 18 3 5 2 2" xfId="15523" xr:uid="{00000000-0005-0000-0000-0000F1200000}"/>
    <cellStyle name="Migliaia 18 3 5 2 2 2" xfId="20869" xr:uid="{00000000-0005-0000-0000-0000F2200000}"/>
    <cellStyle name="Migliaia 18 3 5 2 2 3" xfId="26171" xr:uid="{00000000-0005-0000-0000-0000F3200000}"/>
    <cellStyle name="Migliaia 18 3 5 2 3" xfId="18218" xr:uid="{00000000-0005-0000-0000-0000F4200000}"/>
    <cellStyle name="Migliaia 18 3 5 2 4" xfId="23520" xr:uid="{00000000-0005-0000-0000-0000F5200000}"/>
    <cellStyle name="Migliaia 18 3 5 3" xfId="13392" xr:uid="{00000000-0005-0000-0000-0000F6200000}"/>
    <cellStyle name="Migliaia 18 3 5 3 2" xfId="19210" xr:uid="{00000000-0005-0000-0000-0000F7200000}"/>
    <cellStyle name="Migliaia 18 3 5 3 3" xfId="24512" xr:uid="{00000000-0005-0000-0000-0000F8200000}"/>
    <cellStyle name="Migliaia 18 3 5 4" xfId="16559" xr:uid="{00000000-0005-0000-0000-0000F9200000}"/>
    <cellStyle name="Migliaia 18 3 5 5" xfId="21861" xr:uid="{00000000-0005-0000-0000-0000FA200000}"/>
    <cellStyle name="Migliaia 18 3 6" xfId="2723" xr:uid="{00000000-0005-0000-0000-0000FB200000}"/>
    <cellStyle name="Migliaia 18 3 6 2" xfId="13393" xr:uid="{00000000-0005-0000-0000-0000FC200000}"/>
    <cellStyle name="Migliaia 18 3 6 2 2" xfId="19211" xr:uid="{00000000-0005-0000-0000-0000FD200000}"/>
    <cellStyle name="Migliaia 18 3 6 2 3" xfId="24513" xr:uid="{00000000-0005-0000-0000-0000FE200000}"/>
    <cellStyle name="Migliaia 18 3 6 3" xfId="16560" xr:uid="{00000000-0005-0000-0000-0000FF200000}"/>
    <cellStyle name="Migliaia 18 3 6 4" xfId="21862" xr:uid="{00000000-0005-0000-0000-000000210000}"/>
    <cellStyle name="Migliaia 18 3 7" xfId="2724" xr:uid="{00000000-0005-0000-0000-000001210000}"/>
    <cellStyle name="Migliaia 18 3 7 2" xfId="13394" xr:uid="{00000000-0005-0000-0000-000002210000}"/>
    <cellStyle name="Migliaia 18 3 7 2 2" xfId="19212" xr:uid="{00000000-0005-0000-0000-000003210000}"/>
    <cellStyle name="Migliaia 18 3 7 2 3" xfId="24514" xr:uid="{00000000-0005-0000-0000-000004210000}"/>
    <cellStyle name="Migliaia 18 3 7 3" xfId="16561" xr:uid="{00000000-0005-0000-0000-000005210000}"/>
    <cellStyle name="Migliaia 18 3 7 4" xfId="21863" xr:uid="{00000000-0005-0000-0000-000006210000}"/>
    <cellStyle name="Migliaia 18 3 8" xfId="2725" xr:uid="{00000000-0005-0000-0000-000007210000}"/>
    <cellStyle name="Migliaia 18 3 8 2" xfId="13395" xr:uid="{00000000-0005-0000-0000-000008210000}"/>
    <cellStyle name="Migliaia 18 3 8 2 2" xfId="19213" xr:uid="{00000000-0005-0000-0000-000009210000}"/>
    <cellStyle name="Migliaia 18 3 8 2 3" xfId="24515" xr:uid="{00000000-0005-0000-0000-00000A210000}"/>
    <cellStyle name="Migliaia 18 3 8 3" xfId="16562" xr:uid="{00000000-0005-0000-0000-00000B210000}"/>
    <cellStyle name="Migliaia 18 3 8 4" xfId="21864"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6" xr:uid="{00000000-0005-0000-0000-000010210000}"/>
    <cellStyle name="Migliaia 18 4 2 2 2 2" xfId="19214" xr:uid="{00000000-0005-0000-0000-000011210000}"/>
    <cellStyle name="Migliaia 18 4 2 2 2 3" xfId="24516" xr:uid="{00000000-0005-0000-0000-000012210000}"/>
    <cellStyle name="Migliaia 18 4 2 2 3" xfId="16563" xr:uid="{00000000-0005-0000-0000-000013210000}"/>
    <cellStyle name="Migliaia 18 4 2 2 4" xfId="21865" xr:uid="{00000000-0005-0000-0000-000014210000}"/>
    <cellStyle name="Migliaia 18 4 2 3" xfId="2729" xr:uid="{00000000-0005-0000-0000-000015210000}"/>
    <cellStyle name="Migliaia 18 4 2 3 2" xfId="13397" xr:uid="{00000000-0005-0000-0000-000016210000}"/>
    <cellStyle name="Migliaia 18 4 2 3 2 2" xfId="19215" xr:uid="{00000000-0005-0000-0000-000017210000}"/>
    <cellStyle name="Migliaia 18 4 2 3 2 3" xfId="24517" xr:uid="{00000000-0005-0000-0000-000018210000}"/>
    <cellStyle name="Migliaia 18 4 2 3 3" xfId="16564" xr:uid="{00000000-0005-0000-0000-000019210000}"/>
    <cellStyle name="Migliaia 18 4 2 3 4" xfId="21866" xr:uid="{00000000-0005-0000-0000-00001A210000}"/>
    <cellStyle name="Migliaia 18 4 3" xfId="2730" xr:uid="{00000000-0005-0000-0000-00001B210000}"/>
    <cellStyle name="Migliaia 18 4 3 2" xfId="13398" xr:uid="{00000000-0005-0000-0000-00001C210000}"/>
    <cellStyle name="Migliaia 18 4 3 2 2" xfId="19216" xr:uid="{00000000-0005-0000-0000-00001D210000}"/>
    <cellStyle name="Migliaia 18 4 3 2 3" xfId="24518" xr:uid="{00000000-0005-0000-0000-00001E210000}"/>
    <cellStyle name="Migliaia 18 4 3 3" xfId="16565" xr:uid="{00000000-0005-0000-0000-00001F210000}"/>
    <cellStyle name="Migliaia 18 4 3 4" xfId="21867" xr:uid="{00000000-0005-0000-0000-000020210000}"/>
    <cellStyle name="Migliaia 18 4 4" xfId="2731" xr:uid="{00000000-0005-0000-0000-000021210000}"/>
    <cellStyle name="Migliaia 18 4 4 2" xfId="13399" xr:uid="{00000000-0005-0000-0000-000022210000}"/>
    <cellStyle name="Migliaia 18 4 4 2 2" xfId="19217" xr:uid="{00000000-0005-0000-0000-000023210000}"/>
    <cellStyle name="Migliaia 18 4 4 2 3" xfId="24519" xr:uid="{00000000-0005-0000-0000-000024210000}"/>
    <cellStyle name="Migliaia 18 4 4 3" xfId="16566" xr:uid="{00000000-0005-0000-0000-000025210000}"/>
    <cellStyle name="Migliaia 18 4 4 4" xfId="21868" xr:uid="{00000000-0005-0000-0000-000026210000}"/>
    <cellStyle name="Migliaia 18 4 5" xfId="2732" xr:uid="{00000000-0005-0000-0000-000027210000}"/>
    <cellStyle name="Migliaia 18 4 5 2" xfId="13400" xr:uid="{00000000-0005-0000-0000-000028210000}"/>
    <cellStyle name="Migliaia 18 4 5 2 2" xfId="19218" xr:uid="{00000000-0005-0000-0000-000029210000}"/>
    <cellStyle name="Migliaia 18 4 5 2 3" xfId="24520" xr:uid="{00000000-0005-0000-0000-00002A210000}"/>
    <cellStyle name="Migliaia 18 4 5 3" xfId="16567" xr:uid="{00000000-0005-0000-0000-00002B210000}"/>
    <cellStyle name="Migliaia 18 4 5 4" xfId="21869" xr:uid="{00000000-0005-0000-0000-00002C210000}"/>
    <cellStyle name="Migliaia 18 4 6" xfId="2733" xr:uid="{00000000-0005-0000-0000-00002D210000}"/>
    <cellStyle name="Migliaia 18 4 6 2" xfId="13401" xr:uid="{00000000-0005-0000-0000-00002E210000}"/>
    <cellStyle name="Migliaia 18 4 6 2 2" xfId="19219" xr:uid="{00000000-0005-0000-0000-00002F210000}"/>
    <cellStyle name="Migliaia 18 4 6 2 3" xfId="24521" xr:uid="{00000000-0005-0000-0000-000030210000}"/>
    <cellStyle name="Migliaia 18 4 6 3" xfId="16568" xr:uid="{00000000-0005-0000-0000-000031210000}"/>
    <cellStyle name="Migliaia 18 4 6 4" xfId="21870" xr:uid="{00000000-0005-0000-0000-000032210000}"/>
    <cellStyle name="Migliaia 18 4 7" xfId="2734" xr:uid="{00000000-0005-0000-0000-000033210000}"/>
    <cellStyle name="Migliaia 18 4 7 2" xfId="13402" xr:uid="{00000000-0005-0000-0000-000034210000}"/>
    <cellStyle name="Migliaia 18 4 7 2 2" xfId="19220" xr:uid="{00000000-0005-0000-0000-000035210000}"/>
    <cellStyle name="Migliaia 18 4 7 2 3" xfId="24522" xr:uid="{00000000-0005-0000-0000-000036210000}"/>
    <cellStyle name="Migliaia 18 4 7 3" xfId="16569" xr:uid="{00000000-0005-0000-0000-000037210000}"/>
    <cellStyle name="Migliaia 18 4 7 4" xfId="21871" xr:uid="{00000000-0005-0000-0000-000038210000}"/>
    <cellStyle name="Migliaia 18 5" xfId="2735" xr:uid="{00000000-0005-0000-0000-000039210000}"/>
    <cellStyle name="Migliaia 18 5 2" xfId="2736" xr:uid="{00000000-0005-0000-0000-00003A210000}"/>
    <cellStyle name="Migliaia 18 5 2 2" xfId="13403" xr:uid="{00000000-0005-0000-0000-00003B210000}"/>
    <cellStyle name="Migliaia 18 5 2 2 2" xfId="19221" xr:uid="{00000000-0005-0000-0000-00003C210000}"/>
    <cellStyle name="Migliaia 18 5 2 2 3" xfId="24523" xr:uid="{00000000-0005-0000-0000-00003D210000}"/>
    <cellStyle name="Migliaia 18 5 2 3" xfId="16570" xr:uid="{00000000-0005-0000-0000-00003E210000}"/>
    <cellStyle name="Migliaia 18 5 2 4" xfId="21872" xr:uid="{00000000-0005-0000-0000-00003F210000}"/>
    <cellStyle name="Migliaia 18 5 3" xfId="2737" xr:uid="{00000000-0005-0000-0000-000040210000}"/>
    <cellStyle name="Migliaia 18 5 3 2" xfId="13404" xr:uid="{00000000-0005-0000-0000-000041210000}"/>
    <cellStyle name="Migliaia 18 5 3 2 2" xfId="19222" xr:uid="{00000000-0005-0000-0000-000042210000}"/>
    <cellStyle name="Migliaia 18 5 3 2 3" xfId="24524" xr:uid="{00000000-0005-0000-0000-000043210000}"/>
    <cellStyle name="Migliaia 18 5 3 3" xfId="16571" xr:uid="{00000000-0005-0000-0000-000044210000}"/>
    <cellStyle name="Migliaia 18 5 3 4" xfId="21873" xr:uid="{00000000-0005-0000-0000-000045210000}"/>
    <cellStyle name="Migliaia 18 5 4" xfId="2738" xr:uid="{00000000-0005-0000-0000-000046210000}"/>
    <cellStyle name="Migliaia 18 5 4 2" xfId="13405" xr:uid="{00000000-0005-0000-0000-000047210000}"/>
    <cellStyle name="Migliaia 18 5 4 2 2" xfId="19223" xr:uid="{00000000-0005-0000-0000-000048210000}"/>
    <cellStyle name="Migliaia 18 5 4 2 3" xfId="24525" xr:uid="{00000000-0005-0000-0000-000049210000}"/>
    <cellStyle name="Migliaia 18 5 4 3" xfId="16572" xr:uid="{00000000-0005-0000-0000-00004A210000}"/>
    <cellStyle name="Migliaia 18 5 4 4" xfId="21874" xr:uid="{00000000-0005-0000-0000-00004B210000}"/>
    <cellStyle name="Migliaia 18 5 5" xfId="2739" xr:uid="{00000000-0005-0000-0000-00004C210000}"/>
    <cellStyle name="Migliaia 18 5 5 2" xfId="13406" xr:uid="{00000000-0005-0000-0000-00004D210000}"/>
    <cellStyle name="Migliaia 18 5 5 2 2" xfId="19224" xr:uid="{00000000-0005-0000-0000-00004E210000}"/>
    <cellStyle name="Migliaia 18 5 5 2 3" xfId="24526" xr:uid="{00000000-0005-0000-0000-00004F210000}"/>
    <cellStyle name="Migliaia 18 5 5 3" xfId="16573" xr:uid="{00000000-0005-0000-0000-000050210000}"/>
    <cellStyle name="Migliaia 18 5 5 4" xfId="21875" xr:uid="{00000000-0005-0000-0000-000051210000}"/>
    <cellStyle name="Migliaia 18 5 6" xfId="2740" xr:uid="{00000000-0005-0000-0000-000052210000}"/>
    <cellStyle name="Migliaia 18 5 6 2" xfId="13407" xr:uid="{00000000-0005-0000-0000-000053210000}"/>
    <cellStyle name="Migliaia 18 5 6 2 2" xfId="19225" xr:uid="{00000000-0005-0000-0000-000054210000}"/>
    <cellStyle name="Migliaia 18 5 6 2 3" xfId="24527" xr:uid="{00000000-0005-0000-0000-000055210000}"/>
    <cellStyle name="Migliaia 18 5 6 3" xfId="16574" xr:uid="{00000000-0005-0000-0000-000056210000}"/>
    <cellStyle name="Migliaia 18 5 6 4" xfId="21876" xr:uid="{00000000-0005-0000-0000-000057210000}"/>
    <cellStyle name="Migliaia 18 6" xfId="2741" xr:uid="{00000000-0005-0000-0000-000058210000}"/>
    <cellStyle name="Migliaia 18 6 2" xfId="11978" xr:uid="{00000000-0005-0000-0000-000059210000}"/>
    <cellStyle name="Migliaia 18 6 3" xfId="11979" xr:uid="{00000000-0005-0000-0000-00005A210000}"/>
    <cellStyle name="Migliaia 18 6 3 2" xfId="15524" xr:uid="{00000000-0005-0000-0000-00005B210000}"/>
    <cellStyle name="Migliaia 18 6 3 2 2" xfId="20870" xr:uid="{00000000-0005-0000-0000-00005C210000}"/>
    <cellStyle name="Migliaia 18 6 3 2 3" xfId="26172" xr:uid="{00000000-0005-0000-0000-00005D210000}"/>
    <cellStyle name="Migliaia 18 6 3 3" xfId="18219" xr:uid="{00000000-0005-0000-0000-00005E210000}"/>
    <cellStyle name="Migliaia 18 6 3 4" xfId="23521" xr:uid="{00000000-0005-0000-0000-00005F210000}"/>
    <cellStyle name="Migliaia 18 6 4" xfId="13408" xr:uid="{00000000-0005-0000-0000-000060210000}"/>
    <cellStyle name="Migliaia 18 6 4 2" xfId="19226" xr:uid="{00000000-0005-0000-0000-000061210000}"/>
    <cellStyle name="Migliaia 18 6 4 3" xfId="24528" xr:uid="{00000000-0005-0000-0000-000062210000}"/>
    <cellStyle name="Migliaia 18 6 5" xfId="16575" xr:uid="{00000000-0005-0000-0000-000063210000}"/>
    <cellStyle name="Migliaia 18 6 6" xfId="21877" xr:uid="{00000000-0005-0000-0000-000064210000}"/>
    <cellStyle name="Migliaia 18 7" xfId="2742" xr:uid="{00000000-0005-0000-0000-000065210000}"/>
    <cellStyle name="Migliaia 18 7 2" xfId="11980" xr:uid="{00000000-0005-0000-0000-000066210000}"/>
    <cellStyle name="Migliaia 18 7 2 2" xfId="15525" xr:uid="{00000000-0005-0000-0000-000067210000}"/>
    <cellStyle name="Migliaia 18 7 2 2 2" xfId="20871" xr:uid="{00000000-0005-0000-0000-000068210000}"/>
    <cellStyle name="Migliaia 18 7 2 2 3" xfId="26173" xr:uid="{00000000-0005-0000-0000-000069210000}"/>
    <cellStyle name="Migliaia 18 7 2 3" xfId="18220" xr:uid="{00000000-0005-0000-0000-00006A210000}"/>
    <cellStyle name="Migliaia 18 7 2 4" xfId="23522" xr:uid="{00000000-0005-0000-0000-00006B210000}"/>
    <cellStyle name="Migliaia 18 7 3" xfId="13409" xr:uid="{00000000-0005-0000-0000-00006C210000}"/>
    <cellStyle name="Migliaia 18 7 3 2" xfId="19227" xr:uid="{00000000-0005-0000-0000-00006D210000}"/>
    <cellStyle name="Migliaia 18 7 3 3" xfId="24529" xr:uid="{00000000-0005-0000-0000-00006E210000}"/>
    <cellStyle name="Migliaia 18 7 4" xfId="16576" xr:uid="{00000000-0005-0000-0000-00006F210000}"/>
    <cellStyle name="Migliaia 18 7 5" xfId="21878" xr:uid="{00000000-0005-0000-0000-000070210000}"/>
    <cellStyle name="Migliaia 18 8" xfId="2743" xr:uid="{00000000-0005-0000-0000-000071210000}"/>
    <cellStyle name="Migliaia 18 8 2" xfId="11981" xr:uid="{00000000-0005-0000-0000-000072210000}"/>
    <cellStyle name="Migliaia 18 8 2 2" xfId="15526" xr:uid="{00000000-0005-0000-0000-000073210000}"/>
    <cellStyle name="Migliaia 18 8 2 2 2" xfId="20872" xr:uid="{00000000-0005-0000-0000-000074210000}"/>
    <cellStyle name="Migliaia 18 8 2 2 3" xfId="26174" xr:uid="{00000000-0005-0000-0000-000075210000}"/>
    <cellStyle name="Migliaia 18 8 2 3" xfId="18221" xr:uid="{00000000-0005-0000-0000-000076210000}"/>
    <cellStyle name="Migliaia 18 8 2 4" xfId="23523" xr:uid="{00000000-0005-0000-0000-000077210000}"/>
    <cellStyle name="Migliaia 18 8 3" xfId="13410" xr:uid="{00000000-0005-0000-0000-000078210000}"/>
    <cellStyle name="Migliaia 18 8 3 2" xfId="19228" xr:uid="{00000000-0005-0000-0000-000079210000}"/>
    <cellStyle name="Migliaia 18 8 3 3" xfId="24530" xr:uid="{00000000-0005-0000-0000-00007A210000}"/>
    <cellStyle name="Migliaia 18 8 4" xfId="16577" xr:uid="{00000000-0005-0000-0000-00007B210000}"/>
    <cellStyle name="Migliaia 18 8 5" xfId="21879" xr:uid="{00000000-0005-0000-0000-00007C210000}"/>
    <cellStyle name="Migliaia 18 9" xfId="2744" xr:uid="{00000000-0005-0000-0000-00007D210000}"/>
    <cellStyle name="Migliaia 18 9 2" xfId="13411" xr:uid="{00000000-0005-0000-0000-00007E210000}"/>
    <cellStyle name="Migliaia 18 9 2 2" xfId="19229" xr:uid="{00000000-0005-0000-0000-00007F210000}"/>
    <cellStyle name="Migliaia 18 9 2 3" xfId="24531" xr:uid="{00000000-0005-0000-0000-000080210000}"/>
    <cellStyle name="Migliaia 18 9 3" xfId="16578" xr:uid="{00000000-0005-0000-0000-000081210000}"/>
    <cellStyle name="Migliaia 18 9 4" xfId="21880" xr:uid="{00000000-0005-0000-0000-000082210000}"/>
    <cellStyle name="Migliaia 19" xfId="265" xr:uid="{00000000-0005-0000-0000-000083210000}"/>
    <cellStyle name="Migliaia 19 10" xfId="13412" xr:uid="{00000000-0005-0000-0000-000084210000}"/>
    <cellStyle name="Migliaia 19 10 2" xfId="19230" xr:uid="{00000000-0005-0000-0000-000085210000}"/>
    <cellStyle name="Migliaia 19 10 3" xfId="24532" xr:uid="{00000000-0005-0000-0000-000086210000}"/>
    <cellStyle name="Migliaia 19 11" xfId="16579" xr:uid="{00000000-0005-0000-0000-000087210000}"/>
    <cellStyle name="Migliaia 19 12" xfId="21881"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3" xr:uid="{00000000-0005-0000-0000-00008D210000}"/>
    <cellStyle name="Migliaia 19 2 2 2 2 2" xfId="19231" xr:uid="{00000000-0005-0000-0000-00008E210000}"/>
    <cellStyle name="Migliaia 19 2 2 2 2 3" xfId="24533" xr:uid="{00000000-0005-0000-0000-00008F210000}"/>
    <cellStyle name="Migliaia 19 2 2 2 3" xfId="16580" xr:uid="{00000000-0005-0000-0000-000090210000}"/>
    <cellStyle name="Migliaia 19 2 2 2 4" xfId="21882" xr:uid="{00000000-0005-0000-0000-000091210000}"/>
    <cellStyle name="Migliaia 19 2 2 3" xfId="11982" xr:uid="{00000000-0005-0000-0000-000092210000}"/>
    <cellStyle name="Migliaia 19 2 2 3 2" xfId="15527" xr:uid="{00000000-0005-0000-0000-000093210000}"/>
    <cellStyle name="Migliaia 19 2 2 3 2 2" xfId="20873" xr:uid="{00000000-0005-0000-0000-000094210000}"/>
    <cellStyle name="Migliaia 19 2 2 3 2 3" xfId="26175" xr:uid="{00000000-0005-0000-0000-000095210000}"/>
    <cellStyle name="Migliaia 19 2 2 3 3" xfId="18222" xr:uid="{00000000-0005-0000-0000-000096210000}"/>
    <cellStyle name="Migliaia 19 2 2 3 4" xfId="23524" xr:uid="{00000000-0005-0000-0000-000097210000}"/>
    <cellStyle name="Migliaia 19 2 3" xfId="2749" xr:uid="{00000000-0005-0000-0000-000098210000}"/>
    <cellStyle name="Migliaia 19 2 3 2" xfId="11983" xr:uid="{00000000-0005-0000-0000-000099210000}"/>
    <cellStyle name="Migliaia 19 2 3 2 2" xfId="15528" xr:uid="{00000000-0005-0000-0000-00009A210000}"/>
    <cellStyle name="Migliaia 19 2 3 2 2 2" xfId="20874" xr:uid="{00000000-0005-0000-0000-00009B210000}"/>
    <cellStyle name="Migliaia 19 2 3 2 2 3" xfId="26176" xr:uid="{00000000-0005-0000-0000-00009C210000}"/>
    <cellStyle name="Migliaia 19 2 3 2 3" xfId="18223" xr:uid="{00000000-0005-0000-0000-00009D210000}"/>
    <cellStyle name="Migliaia 19 2 3 2 4" xfId="23525" xr:uid="{00000000-0005-0000-0000-00009E210000}"/>
    <cellStyle name="Migliaia 19 2 3 3" xfId="13414" xr:uid="{00000000-0005-0000-0000-00009F210000}"/>
    <cellStyle name="Migliaia 19 2 3 3 2" xfId="19232" xr:uid="{00000000-0005-0000-0000-0000A0210000}"/>
    <cellStyle name="Migliaia 19 2 3 3 3" xfId="24534" xr:uid="{00000000-0005-0000-0000-0000A1210000}"/>
    <cellStyle name="Migliaia 19 2 3 4" xfId="16581" xr:uid="{00000000-0005-0000-0000-0000A2210000}"/>
    <cellStyle name="Migliaia 19 2 3 5" xfId="21883" xr:uid="{00000000-0005-0000-0000-0000A3210000}"/>
    <cellStyle name="Migliaia 19 2 4" xfId="2750" xr:uid="{00000000-0005-0000-0000-0000A4210000}"/>
    <cellStyle name="Migliaia 19 2 4 2" xfId="13415" xr:uid="{00000000-0005-0000-0000-0000A5210000}"/>
    <cellStyle name="Migliaia 19 2 4 2 2" xfId="19233" xr:uid="{00000000-0005-0000-0000-0000A6210000}"/>
    <cellStyle name="Migliaia 19 2 4 2 3" xfId="24535" xr:uid="{00000000-0005-0000-0000-0000A7210000}"/>
    <cellStyle name="Migliaia 19 2 4 3" xfId="16582" xr:uid="{00000000-0005-0000-0000-0000A8210000}"/>
    <cellStyle name="Migliaia 19 2 4 4" xfId="21884" xr:uid="{00000000-0005-0000-0000-0000A9210000}"/>
    <cellStyle name="Migliaia 19 2 5" xfId="2751" xr:uid="{00000000-0005-0000-0000-0000AA210000}"/>
    <cellStyle name="Migliaia 19 2 5 2" xfId="13416" xr:uid="{00000000-0005-0000-0000-0000AB210000}"/>
    <cellStyle name="Migliaia 19 2 5 2 2" xfId="19234" xr:uid="{00000000-0005-0000-0000-0000AC210000}"/>
    <cellStyle name="Migliaia 19 2 5 2 3" xfId="24536" xr:uid="{00000000-0005-0000-0000-0000AD210000}"/>
    <cellStyle name="Migliaia 19 2 5 3" xfId="16583" xr:uid="{00000000-0005-0000-0000-0000AE210000}"/>
    <cellStyle name="Migliaia 19 2 5 4" xfId="21885" xr:uid="{00000000-0005-0000-0000-0000AF210000}"/>
    <cellStyle name="Migliaia 19 2 6" xfId="2752" xr:uid="{00000000-0005-0000-0000-0000B0210000}"/>
    <cellStyle name="Migliaia 19 2 6 2" xfId="13417" xr:uid="{00000000-0005-0000-0000-0000B1210000}"/>
    <cellStyle name="Migliaia 19 2 6 2 2" xfId="19235" xr:uid="{00000000-0005-0000-0000-0000B2210000}"/>
    <cellStyle name="Migliaia 19 2 6 2 3" xfId="24537" xr:uid="{00000000-0005-0000-0000-0000B3210000}"/>
    <cellStyle name="Migliaia 19 2 6 3" xfId="16584" xr:uid="{00000000-0005-0000-0000-0000B4210000}"/>
    <cellStyle name="Migliaia 19 2 6 4" xfId="21886"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8" xr:uid="{00000000-0005-0000-0000-0000BB210000}"/>
    <cellStyle name="Migliaia 19 3 2 2 2 2 2" xfId="19236" xr:uid="{00000000-0005-0000-0000-0000BC210000}"/>
    <cellStyle name="Migliaia 19 3 2 2 2 2 3" xfId="24538" xr:uid="{00000000-0005-0000-0000-0000BD210000}"/>
    <cellStyle name="Migliaia 19 3 2 2 2 3" xfId="16585" xr:uid="{00000000-0005-0000-0000-0000BE210000}"/>
    <cellStyle name="Migliaia 19 3 2 2 2 4" xfId="21887" xr:uid="{00000000-0005-0000-0000-0000BF210000}"/>
    <cellStyle name="Migliaia 19 3 2 3" xfId="2757" xr:uid="{00000000-0005-0000-0000-0000C0210000}"/>
    <cellStyle name="Migliaia 19 3 2 3 2" xfId="13419" xr:uid="{00000000-0005-0000-0000-0000C1210000}"/>
    <cellStyle name="Migliaia 19 3 2 3 2 2" xfId="19237" xr:uid="{00000000-0005-0000-0000-0000C2210000}"/>
    <cellStyle name="Migliaia 19 3 2 3 2 3" xfId="24539" xr:uid="{00000000-0005-0000-0000-0000C3210000}"/>
    <cellStyle name="Migliaia 19 3 2 3 3" xfId="16586" xr:uid="{00000000-0005-0000-0000-0000C4210000}"/>
    <cellStyle name="Migliaia 19 3 2 3 4" xfId="21888" xr:uid="{00000000-0005-0000-0000-0000C5210000}"/>
    <cellStyle name="Migliaia 19 3 2 4" xfId="2758" xr:uid="{00000000-0005-0000-0000-0000C6210000}"/>
    <cellStyle name="Migliaia 19 3 2 4 2" xfId="13420" xr:uid="{00000000-0005-0000-0000-0000C7210000}"/>
    <cellStyle name="Migliaia 19 3 2 4 2 2" xfId="19238" xr:uid="{00000000-0005-0000-0000-0000C8210000}"/>
    <cellStyle name="Migliaia 19 3 2 4 2 3" xfId="24540" xr:uid="{00000000-0005-0000-0000-0000C9210000}"/>
    <cellStyle name="Migliaia 19 3 2 4 3" xfId="16587" xr:uid="{00000000-0005-0000-0000-0000CA210000}"/>
    <cellStyle name="Migliaia 19 3 2 4 4" xfId="21889" xr:uid="{00000000-0005-0000-0000-0000CB210000}"/>
    <cellStyle name="Migliaia 19 3 2 5" xfId="2759" xr:uid="{00000000-0005-0000-0000-0000CC210000}"/>
    <cellStyle name="Migliaia 19 3 2 5 2" xfId="13421" xr:uid="{00000000-0005-0000-0000-0000CD210000}"/>
    <cellStyle name="Migliaia 19 3 2 5 2 2" xfId="19239" xr:uid="{00000000-0005-0000-0000-0000CE210000}"/>
    <cellStyle name="Migliaia 19 3 2 5 2 3" xfId="24541" xr:uid="{00000000-0005-0000-0000-0000CF210000}"/>
    <cellStyle name="Migliaia 19 3 2 5 3" xfId="16588" xr:uid="{00000000-0005-0000-0000-0000D0210000}"/>
    <cellStyle name="Migliaia 19 3 2 5 4" xfId="21890" xr:uid="{00000000-0005-0000-0000-0000D1210000}"/>
    <cellStyle name="Migliaia 19 3 2 6" xfId="2760" xr:uid="{00000000-0005-0000-0000-0000D2210000}"/>
    <cellStyle name="Migliaia 19 3 2 6 2" xfId="13422" xr:uid="{00000000-0005-0000-0000-0000D3210000}"/>
    <cellStyle name="Migliaia 19 3 2 6 2 2" xfId="19240" xr:uid="{00000000-0005-0000-0000-0000D4210000}"/>
    <cellStyle name="Migliaia 19 3 2 6 2 3" xfId="24542" xr:uid="{00000000-0005-0000-0000-0000D5210000}"/>
    <cellStyle name="Migliaia 19 3 2 6 3" xfId="16589" xr:uid="{00000000-0005-0000-0000-0000D6210000}"/>
    <cellStyle name="Migliaia 19 3 2 6 4" xfId="21891" xr:uid="{00000000-0005-0000-0000-0000D7210000}"/>
    <cellStyle name="Migliaia 19 3 3" xfId="2761" xr:uid="{00000000-0005-0000-0000-0000D8210000}"/>
    <cellStyle name="Migliaia 19 3 3 2" xfId="2762" xr:uid="{00000000-0005-0000-0000-0000D9210000}"/>
    <cellStyle name="Migliaia 19 3 3 2 2" xfId="13424" xr:uid="{00000000-0005-0000-0000-0000DA210000}"/>
    <cellStyle name="Migliaia 19 3 3 2 2 2" xfId="19242" xr:uid="{00000000-0005-0000-0000-0000DB210000}"/>
    <cellStyle name="Migliaia 19 3 3 2 2 3" xfId="24544" xr:uid="{00000000-0005-0000-0000-0000DC210000}"/>
    <cellStyle name="Migliaia 19 3 3 2 3" xfId="16591" xr:uid="{00000000-0005-0000-0000-0000DD210000}"/>
    <cellStyle name="Migliaia 19 3 3 2 4" xfId="21893" xr:uid="{00000000-0005-0000-0000-0000DE210000}"/>
    <cellStyle name="Migliaia 19 3 3 3" xfId="2763" xr:uid="{00000000-0005-0000-0000-0000DF210000}"/>
    <cellStyle name="Migliaia 19 3 3 3 2" xfId="13425" xr:uid="{00000000-0005-0000-0000-0000E0210000}"/>
    <cellStyle name="Migliaia 19 3 3 3 2 2" xfId="19243" xr:uid="{00000000-0005-0000-0000-0000E1210000}"/>
    <cellStyle name="Migliaia 19 3 3 3 2 3" xfId="24545" xr:uid="{00000000-0005-0000-0000-0000E2210000}"/>
    <cellStyle name="Migliaia 19 3 3 3 3" xfId="16592" xr:uid="{00000000-0005-0000-0000-0000E3210000}"/>
    <cellStyle name="Migliaia 19 3 3 3 4" xfId="21894" xr:uid="{00000000-0005-0000-0000-0000E4210000}"/>
    <cellStyle name="Migliaia 19 3 3 4" xfId="2764" xr:uid="{00000000-0005-0000-0000-0000E5210000}"/>
    <cellStyle name="Migliaia 19 3 3 4 2" xfId="13426" xr:uid="{00000000-0005-0000-0000-0000E6210000}"/>
    <cellStyle name="Migliaia 19 3 3 4 2 2" xfId="19244" xr:uid="{00000000-0005-0000-0000-0000E7210000}"/>
    <cellStyle name="Migliaia 19 3 3 4 2 3" xfId="24546" xr:uid="{00000000-0005-0000-0000-0000E8210000}"/>
    <cellStyle name="Migliaia 19 3 3 4 3" xfId="16593" xr:uid="{00000000-0005-0000-0000-0000E9210000}"/>
    <cellStyle name="Migliaia 19 3 3 4 4" xfId="21895" xr:uid="{00000000-0005-0000-0000-0000EA210000}"/>
    <cellStyle name="Migliaia 19 3 3 5" xfId="2765" xr:uid="{00000000-0005-0000-0000-0000EB210000}"/>
    <cellStyle name="Migliaia 19 3 3 5 2" xfId="13427" xr:uid="{00000000-0005-0000-0000-0000EC210000}"/>
    <cellStyle name="Migliaia 19 3 3 5 2 2" xfId="19245" xr:uid="{00000000-0005-0000-0000-0000ED210000}"/>
    <cellStyle name="Migliaia 19 3 3 5 2 3" xfId="24547" xr:uid="{00000000-0005-0000-0000-0000EE210000}"/>
    <cellStyle name="Migliaia 19 3 3 5 3" xfId="16594" xr:uid="{00000000-0005-0000-0000-0000EF210000}"/>
    <cellStyle name="Migliaia 19 3 3 5 4" xfId="21896" xr:uid="{00000000-0005-0000-0000-0000F0210000}"/>
    <cellStyle name="Migliaia 19 3 3 6" xfId="13423" xr:uid="{00000000-0005-0000-0000-0000F1210000}"/>
    <cellStyle name="Migliaia 19 3 3 6 2" xfId="19241" xr:uid="{00000000-0005-0000-0000-0000F2210000}"/>
    <cellStyle name="Migliaia 19 3 3 6 3" xfId="24543" xr:uid="{00000000-0005-0000-0000-0000F3210000}"/>
    <cellStyle name="Migliaia 19 3 3 7" xfId="16590" xr:uid="{00000000-0005-0000-0000-0000F4210000}"/>
    <cellStyle name="Migliaia 19 3 3 8" xfId="21892" xr:uid="{00000000-0005-0000-0000-0000F5210000}"/>
    <cellStyle name="Migliaia 19 3 4" xfId="2766" xr:uid="{00000000-0005-0000-0000-0000F6210000}"/>
    <cellStyle name="Migliaia 19 3 4 2" xfId="11984" xr:uid="{00000000-0005-0000-0000-0000F7210000}"/>
    <cellStyle name="Migliaia 19 3 4 3" xfId="11985" xr:uid="{00000000-0005-0000-0000-0000F8210000}"/>
    <cellStyle name="Migliaia 19 3 4 3 2" xfId="15529" xr:uid="{00000000-0005-0000-0000-0000F9210000}"/>
    <cellStyle name="Migliaia 19 3 4 3 2 2" xfId="20875" xr:uid="{00000000-0005-0000-0000-0000FA210000}"/>
    <cellStyle name="Migliaia 19 3 4 3 2 3" xfId="26177" xr:uid="{00000000-0005-0000-0000-0000FB210000}"/>
    <cellStyle name="Migliaia 19 3 4 3 3" xfId="18224" xr:uid="{00000000-0005-0000-0000-0000FC210000}"/>
    <cellStyle name="Migliaia 19 3 4 3 4" xfId="23526" xr:uid="{00000000-0005-0000-0000-0000FD210000}"/>
    <cellStyle name="Migliaia 19 3 4 4" xfId="13428" xr:uid="{00000000-0005-0000-0000-0000FE210000}"/>
    <cellStyle name="Migliaia 19 3 4 4 2" xfId="19246" xr:uid="{00000000-0005-0000-0000-0000FF210000}"/>
    <cellStyle name="Migliaia 19 3 4 4 3" xfId="24548" xr:uid="{00000000-0005-0000-0000-000000220000}"/>
    <cellStyle name="Migliaia 19 3 4 5" xfId="16595" xr:uid="{00000000-0005-0000-0000-000001220000}"/>
    <cellStyle name="Migliaia 19 3 4 6" xfId="21897" xr:uid="{00000000-0005-0000-0000-000002220000}"/>
    <cellStyle name="Migliaia 19 3 5" xfId="2767" xr:uid="{00000000-0005-0000-0000-000003220000}"/>
    <cellStyle name="Migliaia 19 3 5 2" xfId="11986" xr:uid="{00000000-0005-0000-0000-000004220000}"/>
    <cellStyle name="Migliaia 19 3 5 2 2" xfId="15530" xr:uid="{00000000-0005-0000-0000-000005220000}"/>
    <cellStyle name="Migliaia 19 3 5 2 2 2" xfId="20876" xr:uid="{00000000-0005-0000-0000-000006220000}"/>
    <cellStyle name="Migliaia 19 3 5 2 2 3" xfId="26178" xr:uid="{00000000-0005-0000-0000-000007220000}"/>
    <cellStyle name="Migliaia 19 3 5 2 3" xfId="18225" xr:uid="{00000000-0005-0000-0000-000008220000}"/>
    <cellStyle name="Migliaia 19 3 5 2 4" xfId="23527" xr:uid="{00000000-0005-0000-0000-000009220000}"/>
    <cellStyle name="Migliaia 19 3 5 3" xfId="13429" xr:uid="{00000000-0005-0000-0000-00000A220000}"/>
    <cellStyle name="Migliaia 19 3 5 3 2" xfId="19247" xr:uid="{00000000-0005-0000-0000-00000B220000}"/>
    <cellStyle name="Migliaia 19 3 5 3 3" xfId="24549" xr:uid="{00000000-0005-0000-0000-00000C220000}"/>
    <cellStyle name="Migliaia 19 3 5 4" xfId="16596" xr:uid="{00000000-0005-0000-0000-00000D220000}"/>
    <cellStyle name="Migliaia 19 3 5 5" xfId="21898" xr:uid="{00000000-0005-0000-0000-00000E220000}"/>
    <cellStyle name="Migliaia 19 3 6" xfId="2768" xr:uid="{00000000-0005-0000-0000-00000F220000}"/>
    <cellStyle name="Migliaia 19 3 6 2" xfId="13430" xr:uid="{00000000-0005-0000-0000-000010220000}"/>
    <cellStyle name="Migliaia 19 3 6 2 2" xfId="19248" xr:uid="{00000000-0005-0000-0000-000011220000}"/>
    <cellStyle name="Migliaia 19 3 6 2 3" xfId="24550" xr:uid="{00000000-0005-0000-0000-000012220000}"/>
    <cellStyle name="Migliaia 19 3 6 3" xfId="16597" xr:uid="{00000000-0005-0000-0000-000013220000}"/>
    <cellStyle name="Migliaia 19 3 6 4" xfId="21899" xr:uid="{00000000-0005-0000-0000-000014220000}"/>
    <cellStyle name="Migliaia 19 3 7" xfId="2769" xr:uid="{00000000-0005-0000-0000-000015220000}"/>
    <cellStyle name="Migliaia 19 3 7 2" xfId="13431" xr:uid="{00000000-0005-0000-0000-000016220000}"/>
    <cellStyle name="Migliaia 19 3 7 2 2" xfId="19249" xr:uid="{00000000-0005-0000-0000-000017220000}"/>
    <cellStyle name="Migliaia 19 3 7 2 3" xfId="24551" xr:uid="{00000000-0005-0000-0000-000018220000}"/>
    <cellStyle name="Migliaia 19 3 7 3" xfId="16598" xr:uid="{00000000-0005-0000-0000-000019220000}"/>
    <cellStyle name="Migliaia 19 3 7 4" xfId="21900" xr:uid="{00000000-0005-0000-0000-00001A220000}"/>
    <cellStyle name="Migliaia 19 3 8" xfId="2770" xr:uid="{00000000-0005-0000-0000-00001B220000}"/>
    <cellStyle name="Migliaia 19 3 8 2" xfId="13432" xr:uid="{00000000-0005-0000-0000-00001C220000}"/>
    <cellStyle name="Migliaia 19 3 8 2 2" xfId="19250" xr:uid="{00000000-0005-0000-0000-00001D220000}"/>
    <cellStyle name="Migliaia 19 3 8 2 3" xfId="24552" xr:uid="{00000000-0005-0000-0000-00001E220000}"/>
    <cellStyle name="Migliaia 19 3 8 3" xfId="16599" xr:uid="{00000000-0005-0000-0000-00001F220000}"/>
    <cellStyle name="Migliaia 19 3 8 4" xfId="21901"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3" xr:uid="{00000000-0005-0000-0000-000024220000}"/>
    <cellStyle name="Migliaia 19 4 2 2 2 2" xfId="19251" xr:uid="{00000000-0005-0000-0000-000025220000}"/>
    <cellStyle name="Migliaia 19 4 2 2 2 3" xfId="24553" xr:uid="{00000000-0005-0000-0000-000026220000}"/>
    <cellStyle name="Migliaia 19 4 2 2 3" xfId="16600" xr:uid="{00000000-0005-0000-0000-000027220000}"/>
    <cellStyle name="Migliaia 19 4 2 2 4" xfId="21902" xr:uid="{00000000-0005-0000-0000-000028220000}"/>
    <cellStyle name="Migliaia 19 4 2 3" xfId="2774" xr:uid="{00000000-0005-0000-0000-000029220000}"/>
    <cellStyle name="Migliaia 19 4 2 3 2" xfId="13434" xr:uid="{00000000-0005-0000-0000-00002A220000}"/>
    <cellStyle name="Migliaia 19 4 2 3 2 2" xfId="19252" xr:uid="{00000000-0005-0000-0000-00002B220000}"/>
    <cellStyle name="Migliaia 19 4 2 3 2 3" xfId="24554" xr:uid="{00000000-0005-0000-0000-00002C220000}"/>
    <cellStyle name="Migliaia 19 4 2 3 3" xfId="16601" xr:uid="{00000000-0005-0000-0000-00002D220000}"/>
    <cellStyle name="Migliaia 19 4 2 3 4" xfId="21903" xr:uid="{00000000-0005-0000-0000-00002E220000}"/>
    <cellStyle name="Migliaia 19 4 3" xfId="2775" xr:uid="{00000000-0005-0000-0000-00002F220000}"/>
    <cellStyle name="Migliaia 19 4 3 2" xfId="13435" xr:uid="{00000000-0005-0000-0000-000030220000}"/>
    <cellStyle name="Migliaia 19 4 3 2 2" xfId="19253" xr:uid="{00000000-0005-0000-0000-000031220000}"/>
    <cellStyle name="Migliaia 19 4 3 2 3" xfId="24555" xr:uid="{00000000-0005-0000-0000-000032220000}"/>
    <cellStyle name="Migliaia 19 4 3 3" xfId="16602" xr:uid="{00000000-0005-0000-0000-000033220000}"/>
    <cellStyle name="Migliaia 19 4 3 4" xfId="21904" xr:uid="{00000000-0005-0000-0000-000034220000}"/>
    <cellStyle name="Migliaia 19 4 4" xfId="2776" xr:uid="{00000000-0005-0000-0000-000035220000}"/>
    <cellStyle name="Migliaia 19 4 4 2" xfId="13436" xr:uid="{00000000-0005-0000-0000-000036220000}"/>
    <cellStyle name="Migliaia 19 4 4 2 2" xfId="19254" xr:uid="{00000000-0005-0000-0000-000037220000}"/>
    <cellStyle name="Migliaia 19 4 4 2 3" xfId="24556" xr:uid="{00000000-0005-0000-0000-000038220000}"/>
    <cellStyle name="Migliaia 19 4 4 3" xfId="16603" xr:uid="{00000000-0005-0000-0000-000039220000}"/>
    <cellStyle name="Migliaia 19 4 4 4" xfId="21905" xr:uid="{00000000-0005-0000-0000-00003A220000}"/>
    <cellStyle name="Migliaia 19 4 5" xfId="2777" xr:uid="{00000000-0005-0000-0000-00003B220000}"/>
    <cellStyle name="Migliaia 19 4 5 2" xfId="13437" xr:uid="{00000000-0005-0000-0000-00003C220000}"/>
    <cellStyle name="Migliaia 19 4 5 2 2" xfId="19255" xr:uid="{00000000-0005-0000-0000-00003D220000}"/>
    <cellStyle name="Migliaia 19 4 5 2 3" xfId="24557" xr:uid="{00000000-0005-0000-0000-00003E220000}"/>
    <cellStyle name="Migliaia 19 4 5 3" xfId="16604" xr:uid="{00000000-0005-0000-0000-00003F220000}"/>
    <cellStyle name="Migliaia 19 4 5 4" xfId="21906" xr:uid="{00000000-0005-0000-0000-000040220000}"/>
    <cellStyle name="Migliaia 19 4 6" xfId="2778" xr:uid="{00000000-0005-0000-0000-000041220000}"/>
    <cellStyle name="Migliaia 19 4 6 2" xfId="13438" xr:uid="{00000000-0005-0000-0000-000042220000}"/>
    <cellStyle name="Migliaia 19 4 6 2 2" xfId="19256" xr:uid="{00000000-0005-0000-0000-000043220000}"/>
    <cellStyle name="Migliaia 19 4 6 2 3" xfId="24558" xr:uid="{00000000-0005-0000-0000-000044220000}"/>
    <cellStyle name="Migliaia 19 4 6 3" xfId="16605" xr:uid="{00000000-0005-0000-0000-000045220000}"/>
    <cellStyle name="Migliaia 19 4 6 4" xfId="21907" xr:uid="{00000000-0005-0000-0000-000046220000}"/>
    <cellStyle name="Migliaia 19 4 7" xfId="2779" xr:uid="{00000000-0005-0000-0000-000047220000}"/>
    <cellStyle name="Migliaia 19 4 7 2" xfId="13439" xr:uid="{00000000-0005-0000-0000-000048220000}"/>
    <cellStyle name="Migliaia 19 4 7 2 2" xfId="19257" xr:uid="{00000000-0005-0000-0000-000049220000}"/>
    <cellStyle name="Migliaia 19 4 7 2 3" xfId="24559" xr:uid="{00000000-0005-0000-0000-00004A220000}"/>
    <cellStyle name="Migliaia 19 4 7 3" xfId="16606" xr:uid="{00000000-0005-0000-0000-00004B220000}"/>
    <cellStyle name="Migliaia 19 4 7 4" xfId="21908" xr:uid="{00000000-0005-0000-0000-00004C220000}"/>
    <cellStyle name="Migliaia 19 5" xfId="2780" xr:uid="{00000000-0005-0000-0000-00004D220000}"/>
    <cellStyle name="Migliaia 19 5 2" xfId="2781" xr:uid="{00000000-0005-0000-0000-00004E220000}"/>
    <cellStyle name="Migliaia 19 5 2 2" xfId="13440" xr:uid="{00000000-0005-0000-0000-00004F220000}"/>
    <cellStyle name="Migliaia 19 5 2 2 2" xfId="19258" xr:uid="{00000000-0005-0000-0000-000050220000}"/>
    <cellStyle name="Migliaia 19 5 2 2 3" xfId="24560" xr:uid="{00000000-0005-0000-0000-000051220000}"/>
    <cellStyle name="Migliaia 19 5 2 3" xfId="16607" xr:uid="{00000000-0005-0000-0000-000052220000}"/>
    <cellStyle name="Migliaia 19 5 2 4" xfId="21909" xr:uid="{00000000-0005-0000-0000-000053220000}"/>
    <cellStyle name="Migliaia 19 5 3" xfId="2782" xr:uid="{00000000-0005-0000-0000-000054220000}"/>
    <cellStyle name="Migliaia 19 5 3 2" xfId="13441" xr:uid="{00000000-0005-0000-0000-000055220000}"/>
    <cellStyle name="Migliaia 19 5 3 2 2" xfId="19259" xr:uid="{00000000-0005-0000-0000-000056220000}"/>
    <cellStyle name="Migliaia 19 5 3 2 3" xfId="24561" xr:uid="{00000000-0005-0000-0000-000057220000}"/>
    <cellStyle name="Migliaia 19 5 3 3" xfId="16608" xr:uid="{00000000-0005-0000-0000-000058220000}"/>
    <cellStyle name="Migliaia 19 5 3 4" xfId="21910" xr:uid="{00000000-0005-0000-0000-000059220000}"/>
    <cellStyle name="Migliaia 19 5 4" xfId="2783" xr:uid="{00000000-0005-0000-0000-00005A220000}"/>
    <cellStyle name="Migliaia 19 5 4 2" xfId="13442" xr:uid="{00000000-0005-0000-0000-00005B220000}"/>
    <cellStyle name="Migliaia 19 5 4 2 2" xfId="19260" xr:uid="{00000000-0005-0000-0000-00005C220000}"/>
    <cellStyle name="Migliaia 19 5 4 2 3" xfId="24562" xr:uid="{00000000-0005-0000-0000-00005D220000}"/>
    <cellStyle name="Migliaia 19 5 4 3" xfId="16609" xr:uid="{00000000-0005-0000-0000-00005E220000}"/>
    <cellStyle name="Migliaia 19 5 4 4" xfId="21911" xr:uid="{00000000-0005-0000-0000-00005F220000}"/>
    <cellStyle name="Migliaia 19 5 5" xfId="2784" xr:uid="{00000000-0005-0000-0000-000060220000}"/>
    <cellStyle name="Migliaia 19 5 5 2" xfId="13443" xr:uid="{00000000-0005-0000-0000-000061220000}"/>
    <cellStyle name="Migliaia 19 5 5 2 2" xfId="19261" xr:uid="{00000000-0005-0000-0000-000062220000}"/>
    <cellStyle name="Migliaia 19 5 5 2 3" xfId="24563" xr:uid="{00000000-0005-0000-0000-000063220000}"/>
    <cellStyle name="Migliaia 19 5 5 3" xfId="16610" xr:uid="{00000000-0005-0000-0000-000064220000}"/>
    <cellStyle name="Migliaia 19 5 5 4" xfId="21912" xr:uid="{00000000-0005-0000-0000-000065220000}"/>
    <cellStyle name="Migliaia 19 5 6" xfId="2785" xr:uid="{00000000-0005-0000-0000-000066220000}"/>
    <cellStyle name="Migliaia 19 5 6 2" xfId="13444" xr:uid="{00000000-0005-0000-0000-000067220000}"/>
    <cellStyle name="Migliaia 19 5 6 2 2" xfId="19262" xr:uid="{00000000-0005-0000-0000-000068220000}"/>
    <cellStyle name="Migliaia 19 5 6 2 3" xfId="24564" xr:uid="{00000000-0005-0000-0000-000069220000}"/>
    <cellStyle name="Migliaia 19 5 6 3" xfId="16611" xr:uid="{00000000-0005-0000-0000-00006A220000}"/>
    <cellStyle name="Migliaia 19 5 6 4" xfId="21913" xr:uid="{00000000-0005-0000-0000-00006B220000}"/>
    <cellStyle name="Migliaia 19 6" xfId="2786" xr:uid="{00000000-0005-0000-0000-00006C220000}"/>
    <cellStyle name="Migliaia 19 6 2" xfId="11987" xr:uid="{00000000-0005-0000-0000-00006D220000}"/>
    <cellStyle name="Migliaia 19 6 3" xfId="11988" xr:uid="{00000000-0005-0000-0000-00006E220000}"/>
    <cellStyle name="Migliaia 19 6 3 2" xfId="15531" xr:uid="{00000000-0005-0000-0000-00006F220000}"/>
    <cellStyle name="Migliaia 19 6 3 2 2" xfId="20877" xr:uid="{00000000-0005-0000-0000-000070220000}"/>
    <cellStyle name="Migliaia 19 6 3 2 3" xfId="26179" xr:uid="{00000000-0005-0000-0000-000071220000}"/>
    <cellStyle name="Migliaia 19 6 3 3" xfId="18226" xr:uid="{00000000-0005-0000-0000-000072220000}"/>
    <cellStyle name="Migliaia 19 6 3 4" xfId="23528" xr:uid="{00000000-0005-0000-0000-000073220000}"/>
    <cellStyle name="Migliaia 19 6 4" xfId="13445" xr:uid="{00000000-0005-0000-0000-000074220000}"/>
    <cellStyle name="Migliaia 19 6 4 2" xfId="19263" xr:uid="{00000000-0005-0000-0000-000075220000}"/>
    <cellStyle name="Migliaia 19 6 4 3" xfId="24565" xr:uid="{00000000-0005-0000-0000-000076220000}"/>
    <cellStyle name="Migliaia 19 6 5" xfId="16612" xr:uid="{00000000-0005-0000-0000-000077220000}"/>
    <cellStyle name="Migliaia 19 6 6" xfId="21914" xr:uid="{00000000-0005-0000-0000-000078220000}"/>
    <cellStyle name="Migliaia 19 7" xfId="2787" xr:uid="{00000000-0005-0000-0000-000079220000}"/>
    <cellStyle name="Migliaia 19 7 2" xfId="11989" xr:uid="{00000000-0005-0000-0000-00007A220000}"/>
    <cellStyle name="Migliaia 19 7 2 2" xfId="15532" xr:uid="{00000000-0005-0000-0000-00007B220000}"/>
    <cellStyle name="Migliaia 19 7 2 2 2" xfId="20878" xr:uid="{00000000-0005-0000-0000-00007C220000}"/>
    <cellStyle name="Migliaia 19 7 2 2 3" xfId="26180" xr:uid="{00000000-0005-0000-0000-00007D220000}"/>
    <cellStyle name="Migliaia 19 7 2 3" xfId="18227" xr:uid="{00000000-0005-0000-0000-00007E220000}"/>
    <cellStyle name="Migliaia 19 7 2 4" xfId="23529" xr:uid="{00000000-0005-0000-0000-00007F220000}"/>
    <cellStyle name="Migliaia 19 7 3" xfId="13446" xr:uid="{00000000-0005-0000-0000-000080220000}"/>
    <cellStyle name="Migliaia 19 7 3 2" xfId="19264" xr:uid="{00000000-0005-0000-0000-000081220000}"/>
    <cellStyle name="Migliaia 19 7 3 3" xfId="24566" xr:uid="{00000000-0005-0000-0000-000082220000}"/>
    <cellStyle name="Migliaia 19 7 4" xfId="16613" xr:uid="{00000000-0005-0000-0000-000083220000}"/>
    <cellStyle name="Migliaia 19 7 5" xfId="21915" xr:uid="{00000000-0005-0000-0000-000084220000}"/>
    <cellStyle name="Migliaia 19 8" xfId="2788" xr:uid="{00000000-0005-0000-0000-000085220000}"/>
    <cellStyle name="Migliaia 19 8 2" xfId="11990" xr:uid="{00000000-0005-0000-0000-000086220000}"/>
    <cellStyle name="Migliaia 19 8 2 2" xfId="15533" xr:uid="{00000000-0005-0000-0000-000087220000}"/>
    <cellStyle name="Migliaia 19 8 2 2 2" xfId="20879" xr:uid="{00000000-0005-0000-0000-000088220000}"/>
    <cellStyle name="Migliaia 19 8 2 2 3" xfId="26181" xr:uid="{00000000-0005-0000-0000-000089220000}"/>
    <cellStyle name="Migliaia 19 8 2 3" xfId="18228" xr:uid="{00000000-0005-0000-0000-00008A220000}"/>
    <cellStyle name="Migliaia 19 8 2 4" xfId="23530" xr:uid="{00000000-0005-0000-0000-00008B220000}"/>
    <cellStyle name="Migliaia 19 8 3" xfId="13447" xr:uid="{00000000-0005-0000-0000-00008C220000}"/>
    <cellStyle name="Migliaia 19 8 3 2" xfId="19265" xr:uid="{00000000-0005-0000-0000-00008D220000}"/>
    <cellStyle name="Migliaia 19 8 3 3" xfId="24567" xr:uid="{00000000-0005-0000-0000-00008E220000}"/>
    <cellStyle name="Migliaia 19 8 4" xfId="16614" xr:uid="{00000000-0005-0000-0000-00008F220000}"/>
    <cellStyle name="Migliaia 19 8 5" xfId="21916" xr:uid="{00000000-0005-0000-0000-000090220000}"/>
    <cellStyle name="Migliaia 19 9" xfId="2789" xr:uid="{00000000-0005-0000-0000-000091220000}"/>
    <cellStyle name="Migliaia 19 9 2" xfId="13448" xr:uid="{00000000-0005-0000-0000-000092220000}"/>
    <cellStyle name="Migliaia 19 9 2 2" xfId="19266" xr:uid="{00000000-0005-0000-0000-000093220000}"/>
    <cellStyle name="Migliaia 19 9 2 3" xfId="24568" xr:uid="{00000000-0005-0000-0000-000094220000}"/>
    <cellStyle name="Migliaia 19 9 3" xfId="16615" xr:uid="{00000000-0005-0000-0000-000095220000}"/>
    <cellStyle name="Migliaia 19 9 4" xfId="21917" xr:uid="{00000000-0005-0000-0000-000096220000}"/>
    <cellStyle name="Migliaia 2" xfId="267" xr:uid="{00000000-0005-0000-0000-000097220000}"/>
    <cellStyle name="Migliaia 2 10" xfId="2791" xr:uid="{00000000-0005-0000-0000-000098220000}"/>
    <cellStyle name="Migliaia 2 10 2" xfId="13450" xr:uid="{00000000-0005-0000-0000-000099220000}"/>
    <cellStyle name="Migliaia 2 10 2 2" xfId="19268" xr:uid="{00000000-0005-0000-0000-00009A220000}"/>
    <cellStyle name="Migliaia 2 10 2 3" xfId="24570" xr:uid="{00000000-0005-0000-0000-00009B220000}"/>
    <cellStyle name="Migliaia 2 10 3" xfId="16617" xr:uid="{00000000-0005-0000-0000-00009C220000}"/>
    <cellStyle name="Migliaia 2 10 4" xfId="21919" xr:uid="{00000000-0005-0000-0000-00009D220000}"/>
    <cellStyle name="Migliaia 2 11" xfId="13449" xr:uid="{00000000-0005-0000-0000-00009E220000}"/>
    <cellStyle name="Migliaia 2 11 2" xfId="19267" xr:uid="{00000000-0005-0000-0000-00009F220000}"/>
    <cellStyle name="Migliaia 2 11 3" xfId="24569" xr:uid="{00000000-0005-0000-0000-0000A0220000}"/>
    <cellStyle name="Migliaia 2 12" xfId="16616" xr:uid="{00000000-0005-0000-0000-0000A1220000}"/>
    <cellStyle name="Migliaia 2 13" xfId="21918"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1" xr:uid="{00000000-0005-0000-0000-0000A7220000}"/>
    <cellStyle name="Migliaia 2 2 2 2 2 2" xfId="15534" xr:uid="{00000000-0005-0000-0000-0000A8220000}"/>
    <cellStyle name="Migliaia 2 2 2 2 2 2 2" xfId="20880" xr:uid="{00000000-0005-0000-0000-0000A9220000}"/>
    <cellStyle name="Migliaia 2 2 2 2 2 2 3" xfId="26182" xr:uid="{00000000-0005-0000-0000-0000AA220000}"/>
    <cellStyle name="Migliaia 2 2 2 2 2 3" xfId="18229" xr:uid="{00000000-0005-0000-0000-0000AB220000}"/>
    <cellStyle name="Migliaia 2 2 2 2 2 4" xfId="23531" xr:uid="{00000000-0005-0000-0000-0000AC220000}"/>
    <cellStyle name="Migliaia 2 2 2 3" xfId="2795" xr:uid="{00000000-0005-0000-0000-0000AD220000}"/>
    <cellStyle name="Migliaia 2 2 2 3 2" xfId="13452" xr:uid="{00000000-0005-0000-0000-0000AE220000}"/>
    <cellStyle name="Migliaia 2 2 2 3 2 2" xfId="19270" xr:uid="{00000000-0005-0000-0000-0000AF220000}"/>
    <cellStyle name="Migliaia 2 2 2 3 2 3" xfId="24572" xr:uid="{00000000-0005-0000-0000-0000B0220000}"/>
    <cellStyle name="Migliaia 2 2 2 3 3" xfId="16619" xr:uid="{00000000-0005-0000-0000-0000B1220000}"/>
    <cellStyle name="Migliaia 2 2 2 3 4" xfId="21921" xr:uid="{00000000-0005-0000-0000-0000B2220000}"/>
    <cellStyle name="Migliaia 2 2 2 4" xfId="11992" xr:uid="{00000000-0005-0000-0000-0000B3220000}"/>
    <cellStyle name="Migliaia 2 2 2 4 2" xfId="15535" xr:uid="{00000000-0005-0000-0000-0000B4220000}"/>
    <cellStyle name="Migliaia 2 2 2 4 2 2" xfId="20881" xr:uid="{00000000-0005-0000-0000-0000B5220000}"/>
    <cellStyle name="Migliaia 2 2 2 4 2 3" xfId="26183" xr:uid="{00000000-0005-0000-0000-0000B6220000}"/>
    <cellStyle name="Migliaia 2 2 2 4 3" xfId="18230" xr:uid="{00000000-0005-0000-0000-0000B7220000}"/>
    <cellStyle name="Migliaia 2 2 2 4 4" xfId="23532"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3" xr:uid="{00000000-0005-0000-0000-0000BC220000}"/>
    <cellStyle name="Migliaia 2 2 3 2 2 2" xfId="19271" xr:uid="{00000000-0005-0000-0000-0000BD220000}"/>
    <cellStyle name="Migliaia 2 2 3 2 2 3" xfId="24573" xr:uid="{00000000-0005-0000-0000-0000BE220000}"/>
    <cellStyle name="Migliaia 2 2 3 2 3" xfId="16620" xr:uid="{00000000-0005-0000-0000-0000BF220000}"/>
    <cellStyle name="Migliaia 2 2 3 2 4" xfId="21922" xr:uid="{00000000-0005-0000-0000-0000C0220000}"/>
    <cellStyle name="Migliaia 2 2 4" xfId="2798" xr:uid="{00000000-0005-0000-0000-0000C1220000}"/>
    <cellStyle name="Migliaia 2 2 4 2" xfId="11993" xr:uid="{00000000-0005-0000-0000-0000C2220000}"/>
    <cellStyle name="Migliaia 2 2 4 2 2" xfId="15536" xr:uid="{00000000-0005-0000-0000-0000C3220000}"/>
    <cellStyle name="Migliaia 2 2 4 2 2 2" xfId="20882" xr:uid="{00000000-0005-0000-0000-0000C4220000}"/>
    <cellStyle name="Migliaia 2 2 4 2 2 3" xfId="26184" xr:uid="{00000000-0005-0000-0000-0000C5220000}"/>
    <cellStyle name="Migliaia 2 2 4 2 3" xfId="18231" xr:uid="{00000000-0005-0000-0000-0000C6220000}"/>
    <cellStyle name="Migliaia 2 2 4 2 4" xfId="23533" xr:uid="{00000000-0005-0000-0000-0000C7220000}"/>
    <cellStyle name="Migliaia 2 2 4 3" xfId="13454" xr:uid="{00000000-0005-0000-0000-0000C8220000}"/>
    <cellStyle name="Migliaia 2 2 4 3 2" xfId="19272" xr:uid="{00000000-0005-0000-0000-0000C9220000}"/>
    <cellStyle name="Migliaia 2 2 4 3 3" xfId="24574" xr:uid="{00000000-0005-0000-0000-0000CA220000}"/>
    <cellStyle name="Migliaia 2 2 4 4" xfId="16621" xr:uid="{00000000-0005-0000-0000-0000CB220000}"/>
    <cellStyle name="Migliaia 2 2 4 5" xfId="21923" xr:uid="{00000000-0005-0000-0000-0000CC220000}"/>
    <cellStyle name="Migliaia 2 2 5" xfId="2799" xr:uid="{00000000-0005-0000-0000-0000CD220000}"/>
    <cellStyle name="Migliaia 2 2 5 2" xfId="13455" xr:uid="{00000000-0005-0000-0000-0000CE220000}"/>
    <cellStyle name="Migliaia 2 2 5 2 2" xfId="19273" xr:uid="{00000000-0005-0000-0000-0000CF220000}"/>
    <cellStyle name="Migliaia 2 2 5 2 3" xfId="24575" xr:uid="{00000000-0005-0000-0000-0000D0220000}"/>
    <cellStyle name="Migliaia 2 2 5 3" xfId="16622" xr:uid="{00000000-0005-0000-0000-0000D1220000}"/>
    <cellStyle name="Migliaia 2 2 5 4" xfId="21924" xr:uid="{00000000-0005-0000-0000-0000D2220000}"/>
    <cellStyle name="Migliaia 2 2 6" xfId="13451" xr:uid="{00000000-0005-0000-0000-0000D3220000}"/>
    <cellStyle name="Migliaia 2 2 6 2" xfId="19269" xr:uid="{00000000-0005-0000-0000-0000D4220000}"/>
    <cellStyle name="Migliaia 2 2 6 3" xfId="24571" xr:uid="{00000000-0005-0000-0000-0000D5220000}"/>
    <cellStyle name="Migliaia 2 2 7" xfId="16618" xr:uid="{00000000-0005-0000-0000-0000D6220000}"/>
    <cellStyle name="Migliaia 2 2 8" xfId="21920"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4" xr:uid="{00000000-0005-0000-0000-0000DC220000}"/>
    <cellStyle name="Migliaia 2 3 2 2 2 2" xfId="15537" xr:uid="{00000000-0005-0000-0000-0000DD220000}"/>
    <cellStyle name="Migliaia 2 3 2 2 2 2 2" xfId="20883" xr:uid="{00000000-0005-0000-0000-0000DE220000}"/>
    <cellStyle name="Migliaia 2 3 2 2 2 2 3" xfId="26185" xr:uid="{00000000-0005-0000-0000-0000DF220000}"/>
    <cellStyle name="Migliaia 2 3 2 2 2 3" xfId="18232" xr:uid="{00000000-0005-0000-0000-0000E0220000}"/>
    <cellStyle name="Migliaia 2 3 2 2 2 4" xfId="23534" xr:uid="{00000000-0005-0000-0000-0000E1220000}"/>
    <cellStyle name="Migliaia 2 3 2 3" xfId="2803" xr:uid="{00000000-0005-0000-0000-0000E2220000}"/>
    <cellStyle name="Migliaia 2 3 2 3 2" xfId="13457" xr:uid="{00000000-0005-0000-0000-0000E3220000}"/>
    <cellStyle name="Migliaia 2 3 2 3 2 2" xfId="19275" xr:uid="{00000000-0005-0000-0000-0000E4220000}"/>
    <cellStyle name="Migliaia 2 3 2 3 2 3" xfId="24577" xr:uid="{00000000-0005-0000-0000-0000E5220000}"/>
    <cellStyle name="Migliaia 2 3 2 3 3" xfId="16624" xr:uid="{00000000-0005-0000-0000-0000E6220000}"/>
    <cellStyle name="Migliaia 2 3 2 3 4" xfId="21926" xr:uid="{00000000-0005-0000-0000-0000E7220000}"/>
    <cellStyle name="Migliaia 2 3 2 4" xfId="11995" xr:uid="{00000000-0005-0000-0000-0000E8220000}"/>
    <cellStyle name="Migliaia 2 3 2 4 2" xfId="15538" xr:uid="{00000000-0005-0000-0000-0000E9220000}"/>
    <cellStyle name="Migliaia 2 3 2 4 2 2" xfId="20884" xr:uid="{00000000-0005-0000-0000-0000EA220000}"/>
    <cellStyle name="Migliaia 2 3 2 4 2 3" xfId="26186" xr:uid="{00000000-0005-0000-0000-0000EB220000}"/>
    <cellStyle name="Migliaia 2 3 2 4 3" xfId="18233" xr:uid="{00000000-0005-0000-0000-0000EC220000}"/>
    <cellStyle name="Migliaia 2 3 2 4 4" xfId="23535"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8" xr:uid="{00000000-0005-0000-0000-0000F1220000}"/>
    <cellStyle name="Migliaia 2 3 3 2 2 2" xfId="19276" xr:uid="{00000000-0005-0000-0000-0000F2220000}"/>
    <cellStyle name="Migliaia 2 3 3 2 2 3" xfId="24578" xr:uid="{00000000-0005-0000-0000-0000F3220000}"/>
    <cellStyle name="Migliaia 2 3 3 2 3" xfId="16625" xr:uid="{00000000-0005-0000-0000-0000F4220000}"/>
    <cellStyle name="Migliaia 2 3 3 2 4" xfId="21927" xr:uid="{00000000-0005-0000-0000-0000F5220000}"/>
    <cellStyle name="Migliaia 2 3 4" xfId="2806" xr:uid="{00000000-0005-0000-0000-0000F6220000}"/>
    <cellStyle name="Migliaia 2 3 4 2" xfId="11996" xr:uid="{00000000-0005-0000-0000-0000F7220000}"/>
    <cellStyle name="Migliaia 2 3 4 2 2" xfId="15539" xr:uid="{00000000-0005-0000-0000-0000F8220000}"/>
    <cellStyle name="Migliaia 2 3 4 2 2 2" xfId="20885" xr:uid="{00000000-0005-0000-0000-0000F9220000}"/>
    <cellStyle name="Migliaia 2 3 4 2 2 3" xfId="26187" xr:uid="{00000000-0005-0000-0000-0000FA220000}"/>
    <cellStyle name="Migliaia 2 3 4 2 3" xfId="18234" xr:uid="{00000000-0005-0000-0000-0000FB220000}"/>
    <cellStyle name="Migliaia 2 3 4 2 4" xfId="23536" xr:uid="{00000000-0005-0000-0000-0000FC220000}"/>
    <cellStyle name="Migliaia 2 3 4 3" xfId="13459" xr:uid="{00000000-0005-0000-0000-0000FD220000}"/>
    <cellStyle name="Migliaia 2 3 4 3 2" xfId="19277" xr:uid="{00000000-0005-0000-0000-0000FE220000}"/>
    <cellStyle name="Migliaia 2 3 4 3 3" xfId="24579" xr:uid="{00000000-0005-0000-0000-0000FF220000}"/>
    <cellStyle name="Migliaia 2 3 4 4" xfId="16626" xr:uid="{00000000-0005-0000-0000-000000230000}"/>
    <cellStyle name="Migliaia 2 3 4 5" xfId="21928" xr:uid="{00000000-0005-0000-0000-000001230000}"/>
    <cellStyle name="Migliaia 2 3 5" xfId="2807" xr:uid="{00000000-0005-0000-0000-000002230000}"/>
    <cellStyle name="Migliaia 2 3 5 2" xfId="13460" xr:uid="{00000000-0005-0000-0000-000003230000}"/>
    <cellStyle name="Migliaia 2 3 5 2 2" xfId="19278" xr:uid="{00000000-0005-0000-0000-000004230000}"/>
    <cellStyle name="Migliaia 2 3 5 2 3" xfId="24580" xr:uid="{00000000-0005-0000-0000-000005230000}"/>
    <cellStyle name="Migliaia 2 3 5 3" xfId="16627" xr:uid="{00000000-0005-0000-0000-000006230000}"/>
    <cellStyle name="Migliaia 2 3 5 4" xfId="21929" xr:uid="{00000000-0005-0000-0000-000007230000}"/>
    <cellStyle name="Migliaia 2 3 6" xfId="13456" xr:uid="{00000000-0005-0000-0000-000008230000}"/>
    <cellStyle name="Migliaia 2 3 6 2" xfId="19274" xr:uid="{00000000-0005-0000-0000-000009230000}"/>
    <cellStyle name="Migliaia 2 3 6 3" xfId="24576" xr:uid="{00000000-0005-0000-0000-00000A230000}"/>
    <cellStyle name="Migliaia 2 3 7" xfId="16623" xr:uid="{00000000-0005-0000-0000-00000B230000}"/>
    <cellStyle name="Migliaia 2 3 8" xfId="21925"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1" xr:uid="{00000000-0005-0000-0000-000012230000}"/>
    <cellStyle name="Migliaia 2 4 2 2 2 2 2" xfId="19279" xr:uid="{00000000-0005-0000-0000-000013230000}"/>
    <cellStyle name="Migliaia 2 4 2 2 2 2 3" xfId="24581" xr:uid="{00000000-0005-0000-0000-000014230000}"/>
    <cellStyle name="Migliaia 2 4 2 2 2 3" xfId="16628" xr:uid="{00000000-0005-0000-0000-000015230000}"/>
    <cellStyle name="Migliaia 2 4 2 2 2 4" xfId="21930" xr:uid="{00000000-0005-0000-0000-000016230000}"/>
    <cellStyle name="Migliaia 2 4 2 3" xfId="2812" xr:uid="{00000000-0005-0000-0000-000017230000}"/>
    <cellStyle name="Migliaia 2 4 2 3 2" xfId="13462" xr:uid="{00000000-0005-0000-0000-000018230000}"/>
    <cellStyle name="Migliaia 2 4 2 3 2 2" xfId="19280" xr:uid="{00000000-0005-0000-0000-000019230000}"/>
    <cellStyle name="Migliaia 2 4 2 3 2 3" xfId="24582" xr:uid="{00000000-0005-0000-0000-00001A230000}"/>
    <cellStyle name="Migliaia 2 4 2 3 3" xfId="16629" xr:uid="{00000000-0005-0000-0000-00001B230000}"/>
    <cellStyle name="Migliaia 2 4 2 3 4" xfId="21931" xr:uid="{00000000-0005-0000-0000-00001C230000}"/>
    <cellStyle name="Migliaia 2 4 2 4" xfId="2813" xr:uid="{00000000-0005-0000-0000-00001D230000}"/>
    <cellStyle name="Migliaia 2 4 2 4 2" xfId="13463" xr:uid="{00000000-0005-0000-0000-00001E230000}"/>
    <cellStyle name="Migliaia 2 4 2 4 2 2" xfId="19281" xr:uid="{00000000-0005-0000-0000-00001F230000}"/>
    <cellStyle name="Migliaia 2 4 2 4 2 3" xfId="24583" xr:uid="{00000000-0005-0000-0000-000020230000}"/>
    <cellStyle name="Migliaia 2 4 2 4 3" xfId="16630" xr:uid="{00000000-0005-0000-0000-000021230000}"/>
    <cellStyle name="Migliaia 2 4 2 4 4" xfId="21932" xr:uid="{00000000-0005-0000-0000-000022230000}"/>
    <cellStyle name="Migliaia 2 4 2 5" xfId="2814" xr:uid="{00000000-0005-0000-0000-000023230000}"/>
    <cellStyle name="Migliaia 2 4 2 5 2" xfId="13464" xr:uid="{00000000-0005-0000-0000-000024230000}"/>
    <cellStyle name="Migliaia 2 4 2 5 2 2" xfId="19282" xr:uid="{00000000-0005-0000-0000-000025230000}"/>
    <cellStyle name="Migliaia 2 4 2 5 2 3" xfId="24584" xr:uid="{00000000-0005-0000-0000-000026230000}"/>
    <cellStyle name="Migliaia 2 4 2 5 3" xfId="16631" xr:uid="{00000000-0005-0000-0000-000027230000}"/>
    <cellStyle name="Migliaia 2 4 2 5 4" xfId="21933" xr:uid="{00000000-0005-0000-0000-000028230000}"/>
    <cellStyle name="Migliaia 2 4 2 6" xfId="2815" xr:uid="{00000000-0005-0000-0000-000029230000}"/>
    <cellStyle name="Migliaia 2 4 2 6 2" xfId="13465" xr:uid="{00000000-0005-0000-0000-00002A230000}"/>
    <cellStyle name="Migliaia 2 4 2 6 2 2" xfId="19283" xr:uid="{00000000-0005-0000-0000-00002B230000}"/>
    <cellStyle name="Migliaia 2 4 2 6 2 3" xfId="24585" xr:uid="{00000000-0005-0000-0000-00002C230000}"/>
    <cellStyle name="Migliaia 2 4 2 6 3" xfId="16632" xr:uid="{00000000-0005-0000-0000-00002D230000}"/>
    <cellStyle name="Migliaia 2 4 2 6 4" xfId="21934" xr:uid="{00000000-0005-0000-0000-00002E230000}"/>
    <cellStyle name="Migliaia 2 4 3" xfId="2816" xr:uid="{00000000-0005-0000-0000-00002F230000}"/>
    <cellStyle name="Migliaia 2 4 3 2" xfId="2817" xr:uid="{00000000-0005-0000-0000-000030230000}"/>
    <cellStyle name="Migliaia 2 4 3 2 2" xfId="13467" xr:uid="{00000000-0005-0000-0000-000031230000}"/>
    <cellStyle name="Migliaia 2 4 3 2 2 2" xfId="19285" xr:uid="{00000000-0005-0000-0000-000032230000}"/>
    <cellStyle name="Migliaia 2 4 3 2 2 3" xfId="24587" xr:uid="{00000000-0005-0000-0000-000033230000}"/>
    <cellStyle name="Migliaia 2 4 3 2 3" xfId="16634" xr:uid="{00000000-0005-0000-0000-000034230000}"/>
    <cellStyle name="Migliaia 2 4 3 2 4" xfId="21936" xr:uid="{00000000-0005-0000-0000-000035230000}"/>
    <cellStyle name="Migliaia 2 4 3 3" xfId="2818" xr:uid="{00000000-0005-0000-0000-000036230000}"/>
    <cellStyle name="Migliaia 2 4 3 3 2" xfId="13468" xr:uid="{00000000-0005-0000-0000-000037230000}"/>
    <cellStyle name="Migliaia 2 4 3 3 2 2" xfId="19286" xr:uid="{00000000-0005-0000-0000-000038230000}"/>
    <cellStyle name="Migliaia 2 4 3 3 2 3" xfId="24588" xr:uid="{00000000-0005-0000-0000-000039230000}"/>
    <cellStyle name="Migliaia 2 4 3 3 3" xfId="16635" xr:uid="{00000000-0005-0000-0000-00003A230000}"/>
    <cellStyle name="Migliaia 2 4 3 3 4" xfId="21937" xr:uid="{00000000-0005-0000-0000-00003B230000}"/>
    <cellStyle name="Migliaia 2 4 3 4" xfId="2819" xr:uid="{00000000-0005-0000-0000-00003C230000}"/>
    <cellStyle name="Migliaia 2 4 3 4 2" xfId="13469" xr:uid="{00000000-0005-0000-0000-00003D230000}"/>
    <cellStyle name="Migliaia 2 4 3 4 2 2" xfId="19287" xr:uid="{00000000-0005-0000-0000-00003E230000}"/>
    <cellStyle name="Migliaia 2 4 3 4 2 3" xfId="24589" xr:uid="{00000000-0005-0000-0000-00003F230000}"/>
    <cellStyle name="Migliaia 2 4 3 4 3" xfId="16636" xr:uid="{00000000-0005-0000-0000-000040230000}"/>
    <cellStyle name="Migliaia 2 4 3 4 4" xfId="21938" xr:uid="{00000000-0005-0000-0000-000041230000}"/>
    <cellStyle name="Migliaia 2 4 3 5" xfId="2820" xr:uid="{00000000-0005-0000-0000-000042230000}"/>
    <cellStyle name="Migliaia 2 4 3 5 2" xfId="13470" xr:uid="{00000000-0005-0000-0000-000043230000}"/>
    <cellStyle name="Migliaia 2 4 3 5 2 2" xfId="19288" xr:uid="{00000000-0005-0000-0000-000044230000}"/>
    <cellStyle name="Migliaia 2 4 3 5 2 3" xfId="24590" xr:uid="{00000000-0005-0000-0000-000045230000}"/>
    <cellStyle name="Migliaia 2 4 3 5 3" xfId="16637" xr:uid="{00000000-0005-0000-0000-000046230000}"/>
    <cellStyle name="Migliaia 2 4 3 5 4" xfId="21939" xr:uid="{00000000-0005-0000-0000-000047230000}"/>
    <cellStyle name="Migliaia 2 4 3 6" xfId="13466" xr:uid="{00000000-0005-0000-0000-000048230000}"/>
    <cellStyle name="Migliaia 2 4 3 6 2" xfId="19284" xr:uid="{00000000-0005-0000-0000-000049230000}"/>
    <cellStyle name="Migliaia 2 4 3 6 3" xfId="24586" xr:uid="{00000000-0005-0000-0000-00004A230000}"/>
    <cellStyle name="Migliaia 2 4 3 7" xfId="16633" xr:uid="{00000000-0005-0000-0000-00004B230000}"/>
    <cellStyle name="Migliaia 2 4 3 8" xfId="21935" xr:uid="{00000000-0005-0000-0000-00004C230000}"/>
    <cellStyle name="Migliaia 2 4 4" xfId="2821" xr:uid="{00000000-0005-0000-0000-00004D230000}"/>
    <cellStyle name="Migliaia 2 4 4 2" xfId="11997" xr:uid="{00000000-0005-0000-0000-00004E230000}"/>
    <cellStyle name="Migliaia 2 4 4 3" xfId="11998" xr:uid="{00000000-0005-0000-0000-00004F230000}"/>
    <cellStyle name="Migliaia 2 4 4 3 2" xfId="15540" xr:uid="{00000000-0005-0000-0000-000050230000}"/>
    <cellStyle name="Migliaia 2 4 4 3 2 2" xfId="20886" xr:uid="{00000000-0005-0000-0000-000051230000}"/>
    <cellStyle name="Migliaia 2 4 4 3 2 3" xfId="26188" xr:uid="{00000000-0005-0000-0000-000052230000}"/>
    <cellStyle name="Migliaia 2 4 4 3 3" xfId="18235" xr:uid="{00000000-0005-0000-0000-000053230000}"/>
    <cellStyle name="Migliaia 2 4 4 3 4" xfId="23537" xr:uid="{00000000-0005-0000-0000-000054230000}"/>
    <cellStyle name="Migliaia 2 4 4 4" xfId="13471" xr:uid="{00000000-0005-0000-0000-000055230000}"/>
    <cellStyle name="Migliaia 2 4 4 4 2" xfId="19289" xr:uid="{00000000-0005-0000-0000-000056230000}"/>
    <cellStyle name="Migliaia 2 4 4 4 3" xfId="24591" xr:uid="{00000000-0005-0000-0000-000057230000}"/>
    <cellStyle name="Migliaia 2 4 4 5" xfId="16638" xr:uid="{00000000-0005-0000-0000-000058230000}"/>
    <cellStyle name="Migliaia 2 4 4 6" xfId="21940" xr:uid="{00000000-0005-0000-0000-000059230000}"/>
    <cellStyle name="Migliaia 2 4 5" xfId="2822" xr:uid="{00000000-0005-0000-0000-00005A230000}"/>
    <cellStyle name="Migliaia 2 4 5 2" xfId="11999" xr:uid="{00000000-0005-0000-0000-00005B230000}"/>
    <cellStyle name="Migliaia 2 4 5 2 2" xfId="15541" xr:uid="{00000000-0005-0000-0000-00005C230000}"/>
    <cellStyle name="Migliaia 2 4 5 2 2 2" xfId="20887" xr:uid="{00000000-0005-0000-0000-00005D230000}"/>
    <cellStyle name="Migliaia 2 4 5 2 2 3" xfId="26189" xr:uid="{00000000-0005-0000-0000-00005E230000}"/>
    <cellStyle name="Migliaia 2 4 5 2 3" xfId="18236" xr:uid="{00000000-0005-0000-0000-00005F230000}"/>
    <cellStyle name="Migliaia 2 4 5 2 4" xfId="23538" xr:uid="{00000000-0005-0000-0000-000060230000}"/>
    <cellStyle name="Migliaia 2 4 5 3" xfId="13472" xr:uid="{00000000-0005-0000-0000-000061230000}"/>
    <cellStyle name="Migliaia 2 4 5 3 2" xfId="19290" xr:uid="{00000000-0005-0000-0000-000062230000}"/>
    <cellStyle name="Migliaia 2 4 5 3 3" xfId="24592" xr:uid="{00000000-0005-0000-0000-000063230000}"/>
    <cellStyle name="Migliaia 2 4 5 4" xfId="16639" xr:uid="{00000000-0005-0000-0000-000064230000}"/>
    <cellStyle name="Migliaia 2 4 5 5" xfId="21941" xr:uid="{00000000-0005-0000-0000-000065230000}"/>
    <cellStyle name="Migliaia 2 4 6" xfId="2823" xr:uid="{00000000-0005-0000-0000-000066230000}"/>
    <cellStyle name="Migliaia 2 4 6 2" xfId="13473" xr:uid="{00000000-0005-0000-0000-000067230000}"/>
    <cellStyle name="Migliaia 2 4 6 2 2" xfId="19291" xr:uid="{00000000-0005-0000-0000-000068230000}"/>
    <cellStyle name="Migliaia 2 4 6 2 3" xfId="24593" xr:uid="{00000000-0005-0000-0000-000069230000}"/>
    <cellStyle name="Migliaia 2 4 6 3" xfId="16640" xr:uid="{00000000-0005-0000-0000-00006A230000}"/>
    <cellStyle name="Migliaia 2 4 6 4" xfId="21942" xr:uid="{00000000-0005-0000-0000-00006B230000}"/>
    <cellStyle name="Migliaia 2 4 7" xfId="2824" xr:uid="{00000000-0005-0000-0000-00006C230000}"/>
    <cellStyle name="Migliaia 2 4 7 2" xfId="13474" xr:uid="{00000000-0005-0000-0000-00006D230000}"/>
    <cellStyle name="Migliaia 2 4 7 2 2" xfId="19292" xr:uid="{00000000-0005-0000-0000-00006E230000}"/>
    <cellStyle name="Migliaia 2 4 7 2 3" xfId="24594" xr:uid="{00000000-0005-0000-0000-00006F230000}"/>
    <cellStyle name="Migliaia 2 4 7 3" xfId="16641" xr:uid="{00000000-0005-0000-0000-000070230000}"/>
    <cellStyle name="Migliaia 2 4 7 4" xfId="21943" xr:uid="{00000000-0005-0000-0000-000071230000}"/>
    <cellStyle name="Migliaia 2 4 8" xfId="2825" xr:uid="{00000000-0005-0000-0000-000072230000}"/>
    <cellStyle name="Migliaia 2 4 8 2" xfId="13475" xr:uid="{00000000-0005-0000-0000-000073230000}"/>
    <cellStyle name="Migliaia 2 4 8 2 2" xfId="19293" xr:uid="{00000000-0005-0000-0000-000074230000}"/>
    <cellStyle name="Migliaia 2 4 8 2 3" xfId="24595" xr:uid="{00000000-0005-0000-0000-000075230000}"/>
    <cellStyle name="Migliaia 2 4 8 3" xfId="16642" xr:uid="{00000000-0005-0000-0000-000076230000}"/>
    <cellStyle name="Migliaia 2 4 8 4" xfId="21944"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6" xr:uid="{00000000-0005-0000-0000-00007C230000}"/>
    <cellStyle name="Migliaia 2 5 2 2 2 2" xfId="19294" xr:uid="{00000000-0005-0000-0000-00007D230000}"/>
    <cellStyle name="Migliaia 2 5 2 2 2 3" xfId="24596" xr:uid="{00000000-0005-0000-0000-00007E230000}"/>
    <cellStyle name="Migliaia 2 5 2 2 3" xfId="16643" xr:uid="{00000000-0005-0000-0000-00007F230000}"/>
    <cellStyle name="Migliaia 2 5 2 2 4" xfId="21945" xr:uid="{00000000-0005-0000-0000-000080230000}"/>
    <cellStyle name="Migliaia 2 5 2 3" xfId="2829" xr:uid="{00000000-0005-0000-0000-000081230000}"/>
    <cellStyle name="Migliaia 2 5 2 3 2" xfId="13477" xr:uid="{00000000-0005-0000-0000-000082230000}"/>
    <cellStyle name="Migliaia 2 5 2 3 2 2" xfId="19295" xr:uid="{00000000-0005-0000-0000-000083230000}"/>
    <cellStyle name="Migliaia 2 5 2 3 2 3" xfId="24597" xr:uid="{00000000-0005-0000-0000-000084230000}"/>
    <cellStyle name="Migliaia 2 5 2 3 3" xfId="16644" xr:uid="{00000000-0005-0000-0000-000085230000}"/>
    <cellStyle name="Migliaia 2 5 2 3 4" xfId="21946" xr:uid="{00000000-0005-0000-0000-000086230000}"/>
    <cellStyle name="Migliaia 2 5 3" xfId="2830" xr:uid="{00000000-0005-0000-0000-000087230000}"/>
    <cellStyle name="Migliaia 2 5 3 2" xfId="13478" xr:uid="{00000000-0005-0000-0000-000088230000}"/>
    <cellStyle name="Migliaia 2 5 3 2 2" xfId="19296" xr:uid="{00000000-0005-0000-0000-000089230000}"/>
    <cellStyle name="Migliaia 2 5 3 2 3" xfId="24598" xr:uid="{00000000-0005-0000-0000-00008A230000}"/>
    <cellStyle name="Migliaia 2 5 3 3" xfId="16645" xr:uid="{00000000-0005-0000-0000-00008B230000}"/>
    <cellStyle name="Migliaia 2 5 3 4" xfId="21947" xr:uid="{00000000-0005-0000-0000-00008C230000}"/>
    <cellStyle name="Migliaia 2 5 4" xfId="2831" xr:uid="{00000000-0005-0000-0000-00008D230000}"/>
    <cellStyle name="Migliaia 2 5 4 2" xfId="13479" xr:uid="{00000000-0005-0000-0000-00008E230000}"/>
    <cellStyle name="Migliaia 2 5 4 2 2" xfId="19297" xr:uid="{00000000-0005-0000-0000-00008F230000}"/>
    <cellStyle name="Migliaia 2 5 4 2 3" xfId="24599" xr:uid="{00000000-0005-0000-0000-000090230000}"/>
    <cellStyle name="Migliaia 2 5 4 3" xfId="16646" xr:uid="{00000000-0005-0000-0000-000091230000}"/>
    <cellStyle name="Migliaia 2 5 4 4" xfId="21948" xr:uid="{00000000-0005-0000-0000-000092230000}"/>
    <cellStyle name="Migliaia 2 5 5" xfId="2832" xr:uid="{00000000-0005-0000-0000-000093230000}"/>
    <cellStyle name="Migliaia 2 5 5 2" xfId="13480" xr:uid="{00000000-0005-0000-0000-000094230000}"/>
    <cellStyle name="Migliaia 2 5 5 2 2" xfId="19298" xr:uid="{00000000-0005-0000-0000-000095230000}"/>
    <cellStyle name="Migliaia 2 5 5 2 3" xfId="24600" xr:uid="{00000000-0005-0000-0000-000096230000}"/>
    <cellStyle name="Migliaia 2 5 5 3" xfId="16647" xr:uid="{00000000-0005-0000-0000-000097230000}"/>
    <cellStyle name="Migliaia 2 5 5 4" xfId="21949" xr:uid="{00000000-0005-0000-0000-000098230000}"/>
    <cellStyle name="Migliaia 2 5 6" xfId="2833" xr:uid="{00000000-0005-0000-0000-000099230000}"/>
    <cellStyle name="Migliaia 2 5 6 2" xfId="13481" xr:uid="{00000000-0005-0000-0000-00009A230000}"/>
    <cellStyle name="Migliaia 2 5 6 2 2" xfId="19299" xr:uid="{00000000-0005-0000-0000-00009B230000}"/>
    <cellStyle name="Migliaia 2 5 6 2 3" xfId="24601" xr:uid="{00000000-0005-0000-0000-00009C230000}"/>
    <cellStyle name="Migliaia 2 5 6 3" xfId="16648" xr:uid="{00000000-0005-0000-0000-00009D230000}"/>
    <cellStyle name="Migliaia 2 5 6 4" xfId="21950" xr:uid="{00000000-0005-0000-0000-00009E230000}"/>
    <cellStyle name="Migliaia 2 5 7" xfId="2834" xr:uid="{00000000-0005-0000-0000-00009F230000}"/>
    <cellStyle name="Migliaia 2 5 7 2" xfId="13482" xr:uid="{00000000-0005-0000-0000-0000A0230000}"/>
    <cellStyle name="Migliaia 2 5 7 2 2" xfId="19300" xr:uid="{00000000-0005-0000-0000-0000A1230000}"/>
    <cellStyle name="Migliaia 2 5 7 2 3" xfId="24602" xr:uid="{00000000-0005-0000-0000-0000A2230000}"/>
    <cellStyle name="Migliaia 2 5 7 3" xfId="16649" xr:uid="{00000000-0005-0000-0000-0000A3230000}"/>
    <cellStyle name="Migliaia 2 5 7 4" xfId="21951" xr:uid="{00000000-0005-0000-0000-0000A4230000}"/>
    <cellStyle name="Migliaia 2 6" xfId="2835" xr:uid="{00000000-0005-0000-0000-0000A5230000}"/>
    <cellStyle name="Migliaia 2 6 2" xfId="2836" xr:uid="{00000000-0005-0000-0000-0000A6230000}"/>
    <cellStyle name="Migliaia 2 6 2 2" xfId="13483" xr:uid="{00000000-0005-0000-0000-0000A7230000}"/>
    <cellStyle name="Migliaia 2 6 2 2 2" xfId="19301" xr:uid="{00000000-0005-0000-0000-0000A8230000}"/>
    <cellStyle name="Migliaia 2 6 2 2 3" xfId="24603" xr:uid="{00000000-0005-0000-0000-0000A9230000}"/>
    <cellStyle name="Migliaia 2 6 2 3" xfId="16650" xr:uid="{00000000-0005-0000-0000-0000AA230000}"/>
    <cellStyle name="Migliaia 2 6 2 4" xfId="21952" xr:uid="{00000000-0005-0000-0000-0000AB230000}"/>
    <cellStyle name="Migliaia 2 6 3" xfId="2837" xr:uid="{00000000-0005-0000-0000-0000AC230000}"/>
    <cellStyle name="Migliaia 2 6 3 2" xfId="13484" xr:uid="{00000000-0005-0000-0000-0000AD230000}"/>
    <cellStyle name="Migliaia 2 6 3 2 2" xfId="19302" xr:uid="{00000000-0005-0000-0000-0000AE230000}"/>
    <cellStyle name="Migliaia 2 6 3 2 3" xfId="24604" xr:uid="{00000000-0005-0000-0000-0000AF230000}"/>
    <cellStyle name="Migliaia 2 6 3 3" xfId="16651" xr:uid="{00000000-0005-0000-0000-0000B0230000}"/>
    <cellStyle name="Migliaia 2 6 3 4" xfId="21953" xr:uid="{00000000-0005-0000-0000-0000B1230000}"/>
    <cellStyle name="Migliaia 2 6 4" xfId="2838" xr:uid="{00000000-0005-0000-0000-0000B2230000}"/>
    <cellStyle name="Migliaia 2 6 4 2" xfId="13485" xr:uid="{00000000-0005-0000-0000-0000B3230000}"/>
    <cellStyle name="Migliaia 2 6 4 2 2" xfId="19303" xr:uid="{00000000-0005-0000-0000-0000B4230000}"/>
    <cellStyle name="Migliaia 2 6 4 2 3" xfId="24605" xr:uid="{00000000-0005-0000-0000-0000B5230000}"/>
    <cellStyle name="Migliaia 2 6 4 3" xfId="16652" xr:uid="{00000000-0005-0000-0000-0000B6230000}"/>
    <cellStyle name="Migliaia 2 6 4 4" xfId="21954" xr:uid="{00000000-0005-0000-0000-0000B7230000}"/>
    <cellStyle name="Migliaia 2 6 5" xfId="2839" xr:uid="{00000000-0005-0000-0000-0000B8230000}"/>
    <cellStyle name="Migliaia 2 6 5 2" xfId="13486" xr:uid="{00000000-0005-0000-0000-0000B9230000}"/>
    <cellStyle name="Migliaia 2 6 5 2 2" xfId="19304" xr:uid="{00000000-0005-0000-0000-0000BA230000}"/>
    <cellStyle name="Migliaia 2 6 5 2 3" xfId="24606" xr:uid="{00000000-0005-0000-0000-0000BB230000}"/>
    <cellStyle name="Migliaia 2 6 5 3" xfId="16653" xr:uid="{00000000-0005-0000-0000-0000BC230000}"/>
    <cellStyle name="Migliaia 2 6 5 4" xfId="21955" xr:uid="{00000000-0005-0000-0000-0000BD230000}"/>
    <cellStyle name="Migliaia 2 6 6" xfId="2840" xr:uid="{00000000-0005-0000-0000-0000BE230000}"/>
    <cellStyle name="Migliaia 2 6 6 2" xfId="13487" xr:uid="{00000000-0005-0000-0000-0000BF230000}"/>
    <cellStyle name="Migliaia 2 6 6 2 2" xfId="19305" xr:uid="{00000000-0005-0000-0000-0000C0230000}"/>
    <cellStyle name="Migliaia 2 6 6 2 3" xfId="24607" xr:uid="{00000000-0005-0000-0000-0000C1230000}"/>
    <cellStyle name="Migliaia 2 6 6 3" xfId="16654" xr:uid="{00000000-0005-0000-0000-0000C2230000}"/>
    <cellStyle name="Migliaia 2 6 6 4" xfId="21956" xr:uid="{00000000-0005-0000-0000-0000C3230000}"/>
    <cellStyle name="Migliaia 2 7" xfId="2841" xr:uid="{00000000-0005-0000-0000-0000C4230000}"/>
    <cellStyle name="Migliaia 2 7 2" xfId="12000" xr:uid="{00000000-0005-0000-0000-0000C5230000}"/>
    <cellStyle name="Migliaia 2 7 3" xfId="12001" xr:uid="{00000000-0005-0000-0000-0000C6230000}"/>
    <cellStyle name="Migliaia 2 7 3 2" xfId="15542" xr:uid="{00000000-0005-0000-0000-0000C7230000}"/>
    <cellStyle name="Migliaia 2 7 3 2 2" xfId="20888" xr:uid="{00000000-0005-0000-0000-0000C8230000}"/>
    <cellStyle name="Migliaia 2 7 3 2 3" xfId="26190" xr:uid="{00000000-0005-0000-0000-0000C9230000}"/>
    <cellStyle name="Migliaia 2 7 3 3" xfId="18237" xr:uid="{00000000-0005-0000-0000-0000CA230000}"/>
    <cellStyle name="Migliaia 2 7 3 4" xfId="23539" xr:uid="{00000000-0005-0000-0000-0000CB230000}"/>
    <cellStyle name="Migliaia 2 7 4" xfId="13488" xr:uid="{00000000-0005-0000-0000-0000CC230000}"/>
    <cellStyle name="Migliaia 2 7 4 2" xfId="19306" xr:uid="{00000000-0005-0000-0000-0000CD230000}"/>
    <cellStyle name="Migliaia 2 7 4 3" xfId="24608" xr:uid="{00000000-0005-0000-0000-0000CE230000}"/>
    <cellStyle name="Migliaia 2 7 5" xfId="16655" xr:uid="{00000000-0005-0000-0000-0000CF230000}"/>
    <cellStyle name="Migliaia 2 7 6" xfId="21957" xr:uid="{00000000-0005-0000-0000-0000D0230000}"/>
    <cellStyle name="Migliaia 2 8" xfId="2842" xr:uid="{00000000-0005-0000-0000-0000D1230000}"/>
    <cellStyle name="Migliaia 2 8 2" xfId="12002" xr:uid="{00000000-0005-0000-0000-0000D2230000}"/>
    <cellStyle name="Migliaia 2 8 2 2" xfId="15543" xr:uid="{00000000-0005-0000-0000-0000D3230000}"/>
    <cellStyle name="Migliaia 2 8 2 2 2" xfId="20889" xr:uid="{00000000-0005-0000-0000-0000D4230000}"/>
    <cellStyle name="Migliaia 2 8 2 2 3" xfId="26191" xr:uid="{00000000-0005-0000-0000-0000D5230000}"/>
    <cellStyle name="Migliaia 2 8 2 3" xfId="18238" xr:uid="{00000000-0005-0000-0000-0000D6230000}"/>
    <cellStyle name="Migliaia 2 8 2 4" xfId="23540" xr:uid="{00000000-0005-0000-0000-0000D7230000}"/>
    <cellStyle name="Migliaia 2 8 3" xfId="13489" xr:uid="{00000000-0005-0000-0000-0000D8230000}"/>
    <cellStyle name="Migliaia 2 8 3 2" xfId="19307" xr:uid="{00000000-0005-0000-0000-0000D9230000}"/>
    <cellStyle name="Migliaia 2 8 3 3" xfId="24609" xr:uid="{00000000-0005-0000-0000-0000DA230000}"/>
    <cellStyle name="Migliaia 2 8 4" xfId="16656" xr:uid="{00000000-0005-0000-0000-0000DB230000}"/>
    <cellStyle name="Migliaia 2 8 5" xfId="21958" xr:uid="{00000000-0005-0000-0000-0000DC230000}"/>
    <cellStyle name="Migliaia 2 9" xfId="2843" xr:uid="{00000000-0005-0000-0000-0000DD230000}"/>
    <cellStyle name="Migliaia 2 9 2" xfId="12003" xr:uid="{00000000-0005-0000-0000-0000DE230000}"/>
    <cellStyle name="Migliaia 2 9 2 2" xfId="15544" xr:uid="{00000000-0005-0000-0000-0000DF230000}"/>
    <cellStyle name="Migliaia 2 9 2 2 2" xfId="20890" xr:uid="{00000000-0005-0000-0000-0000E0230000}"/>
    <cellStyle name="Migliaia 2 9 2 2 3" xfId="26192" xr:uid="{00000000-0005-0000-0000-0000E1230000}"/>
    <cellStyle name="Migliaia 2 9 2 3" xfId="18239" xr:uid="{00000000-0005-0000-0000-0000E2230000}"/>
    <cellStyle name="Migliaia 2 9 2 4" xfId="23541" xr:uid="{00000000-0005-0000-0000-0000E3230000}"/>
    <cellStyle name="Migliaia 2 9 3" xfId="13490" xr:uid="{00000000-0005-0000-0000-0000E4230000}"/>
    <cellStyle name="Migliaia 2 9 3 2" xfId="19308" xr:uid="{00000000-0005-0000-0000-0000E5230000}"/>
    <cellStyle name="Migliaia 2 9 3 3" xfId="24610" xr:uid="{00000000-0005-0000-0000-0000E6230000}"/>
    <cellStyle name="Migliaia 2 9 4" xfId="16657" xr:uid="{00000000-0005-0000-0000-0000E7230000}"/>
    <cellStyle name="Migliaia 2 9 5" xfId="21959" xr:uid="{00000000-0005-0000-0000-0000E8230000}"/>
    <cellStyle name="Migliaia 2_Domestico_reg&amp;naz" xfId="273" xr:uid="{00000000-0005-0000-0000-0000E9230000}"/>
    <cellStyle name="Migliaia 20" xfId="274" xr:uid="{00000000-0005-0000-0000-0000EA230000}"/>
    <cellStyle name="Migliaia 20 10" xfId="13491" xr:uid="{00000000-0005-0000-0000-0000EB230000}"/>
    <cellStyle name="Migliaia 20 10 2" xfId="19309" xr:uid="{00000000-0005-0000-0000-0000EC230000}"/>
    <cellStyle name="Migliaia 20 10 3" xfId="24611" xr:uid="{00000000-0005-0000-0000-0000ED230000}"/>
    <cellStyle name="Migliaia 20 11" xfId="16658" xr:uid="{00000000-0005-0000-0000-0000EE230000}"/>
    <cellStyle name="Migliaia 20 12" xfId="21960"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2" xr:uid="{00000000-0005-0000-0000-0000F4230000}"/>
    <cellStyle name="Migliaia 20 2 2 2 2 2" xfId="19310" xr:uid="{00000000-0005-0000-0000-0000F5230000}"/>
    <cellStyle name="Migliaia 20 2 2 2 2 3" xfId="24612" xr:uid="{00000000-0005-0000-0000-0000F6230000}"/>
    <cellStyle name="Migliaia 20 2 2 2 3" xfId="16659" xr:uid="{00000000-0005-0000-0000-0000F7230000}"/>
    <cellStyle name="Migliaia 20 2 2 2 4" xfId="21961" xr:uid="{00000000-0005-0000-0000-0000F8230000}"/>
    <cellStyle name="Migliaia 20 2 2 3" xfId="12004" xr:uid="{00000000-0005-0000-0000-0000F9230000}"/>
    <cellStyle name="Migliaia 20 2 2 3 2" xfId="15545" xr:uid="{00000000-0005-0000-0000-0000FA230000}"/>
    <cellStyle name="Migliaia 20 2 2 3 2 2" xfId="20891" xr:uid="{00000000-0005-0000-0000-0000FB230000}"/>
    <cellStyle name="Migliaia 20 2 2 3 2 3" xfId="26193" xr:uid="{00000000-0005-0000-0000-0000FC230000}"/>
    <cellStyle name="Migliaia 20 2 2 3 3" xfId="18240" xr:uid="{00000000-0005-0000-0000-0000FD230000}"/>
    <cellStyle name="Migliaia 20 2 2 3 4" xfId="23542" xr:uid="{00000000-0005-0000-0000-0000FE230000}"/>
    <cellStyle name="Migliaia 20 2 3" xfId="2848" xr:uid="{00000000-0005-0000-0000-0000FF230000}"/>
    <cellStyle name="Migliaia 20 2 3 2" xfId="12005" xr:uid="{00000000-0005-0000-0000-000000240000}"/>
    <cellStyle name="Migliaia 20 2 3 2 2" xfId="15546" xr:uid="{00000000-0005-0000-0000-000001240000}"/>
    <cellStyle name="Migliaia 20 2 3 2 2 2" xfId="20892" xr:uid="{00000000-0005-0000-0000-000002240000}"/>
    <cellStyle name="Migliaia 20 2 3 2 2 3" xfId="26194" xr:uid="{00000000-0005-0000-0000-000003240000}"/>
    <cellStyle name="Migliaia 20 2 3 2 3" xfId="18241" xr:uid="{00000000-0005-0000-0000-000004240000}"/>
    <cellStyle name="Migliaia 20 2 3 2 4" xfId="23543" xr:uid="{00000000-0005-0000-0000-000005240000}"/>
    <cellStyle name="Migliaia 20 2 3 3" xfId="13493" xr:uid="{00000000-0005-0000-0000-000006240000}"/>
    <cellStyle name="Migliaia 20 2 3 3 2" xfId="19311" xr:uid="{00000000-0005-0000-0000-000007240000}"/>
    <cellStyle name="Migliaia 20 2 3 3 3" xfId="24613" xr:uid="{00000000-0005-0000-0000-000008240000}"/>
    <cellStyle name="Migliaia 20 2 3 4" xfId="16660" xr:uid="{00000000-0005-0000-0000-000009240000}"/>
    <cellStyle name="Migliaia 20 2 3 5" xfId="21962" xr:uid="{00000000-0005-0000-0000-00000A240000}"/>
    <cellStyle name="Migliaia 20 2 4" xfId="2849" xr:uid="{00000000-0005-0000-0000-00000B240000}"/>
    <cellStyle name="Migliaia 20 2 4 2" xfId="13494" xr:uid="{00000000-0005-0000-0000-00000C240000}"/>
    <cellStyle name="Migliaia 20 2 4 2 2" xfId="19312" xr:uid="{00000000-0005-0000-0000-00000D240000}"/>
    <cellStyle name="Migliaia 20 2 4 2 3" xfId="24614" xr:uid="{00000000-0005-0000-0000-00000E240000}"/>
    <cellStyle name="Migliaia 20 2 4 3" xfId="16661" xr:uid="{00000000-0005-0000-0000-00000F240000}"/>
    <cellStyle name="Migliaia 20 2 4 4" xfId="21963" xr:uid="{00000000-0005-0000-0000-000010240000}"/>
    <cellStyle name="Migliaia 20 2 5" xfId="2850" xr:uid="{00000000-0005-0000-0000-000011240000}"/>
    <cellStyle name="Migliaia 20 2 5 2" xfId="13495" xr:uid="{00000000-0005-0000-0000-000012240000}"/>
    <cellStyle name="Migliaia 20 2 5 2 2" xfId="19313" xr:uid="{00000000-0005-0000-0000-000013240000}"/>
    <cellStyle name="Migliaia 20 2 5 2 3" xfId="24615" xr:uid="{00000000-0005-0000-0000-000014240000}"/>
    <cellStyle name="Migliaia 20 2 5 3" xfId="16662" xr:uid="{00000000-0005-0000-0000-000015240000}"/>
    <cellStyle name="Migliaia 20 2 5 4" xfId="21964" xr:uid="{00000000-0005-0000-0000-000016240000}"/>
    <cellStyle name="Migliaia 20 2 6" xfId="2851" xr:uid="{00000000-0005-0000-0000-000017240000}"/>
    <cellStyle name="Migliaia 20 2 6 2" xfId="13496" xr:uid="{00000000-0005-0000-0000-000018240000}"/>
    <cellStyle name="Migliaia 20 2 6 2 2" xfId="19314" xr:uid="{00000000-0005-0000-0000-000019240000}"/>
    <cellStyle name="Migliaia 20 2 6 2 3" xfId="24616" xr:uid="{00000000-0005-0000-0000-00001A240000}"/>
    <cellStyle name="Migliaia 20 2 6 3" xfId="16663" xr:uid="{00000000-0005-0000-0000-00001B240000}"/>
    <cellStyle name="Migliaia 20 2 6 4" xfId="21965"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7" xr:uid="{00000000-0005-0000-0000-000022240000}"/>
    <cellStyle name="Migliaia 20 3 2 2 2 2 2" xfId="19315" xr:uid="{00000000-0005-0000-0000-000023240000}"/>
    <cellStyle name="Migliaia 20 3 2 2 2 2 3" xfId="24617" xr:uid="{00000000-0005-0000-0000-000024240000}"/>
    <cellStyle name="Migliaia 20 3 2 2 2 3" xfId="16664" xr:uid="{00000000-0005-0000-0000-000025240000}"/>
    <cellStyle name="Migliaia 20 3 2 2 2 4" xfId="21966" xr:uid="{00000000-0005-0000-0000-000026240000}"/>
    <cellStyle name="Migliaia 20 3 2 3" xfId="2856" xr:uid="{00000000-0005-0000-0000-000027240000}"/>
    <cellStyle name="Migliaia 20 3 2 3 2" xfId="13498" xr:uid="{00000000-0005-0000-0000-000028240000}"/>
    <cellStyle name="Migliaia 20 3 2 3 2 2" xfId="19316" xr:uid="{00000000-0005-0000-0000-000029240000}"/>
    <cellStyle name="Migliaia 20 3 2 3 2 3" xfId="24618" xr:uid="{00000000-0005-0000-0000-00002A240000}"/>
    <cellStyle name="Migliaia 20 3 2 3 3" xfId="16665" xr:uid="{00000000-0005-0000-0000-00002B240000}"/>
    <cellStyle name="Migliaia 20 3 2 3 4" xfId="21967" xr:uid="{00000000-0005-0000-0000-00002C240000}"/>
    <cellStyle name="Migliaia 20 3 2 4" xfId="2857" xr:uid="{00000000-0005-0000-0000-00002D240000}"/>
    <cellStyle name="Migliaia 20 3 2 4 2" xfId="13499" xr:uid="{00000000-0005-0000-0000-00002E240000}"/>
    <cellStyle name="Migliaia 20 3 2 4 2 2" xfId="19317" xr:uid="{00000000-0005-0000-0000-00002F240000}"/>
    <cellStyle name="Migliaia 20 3 2 4 2 3" xfId="24619" xr:uid="{00000000-0005-0000-0000-000030240000}"/>
    <cellStyle name="Migliaia 20 3 2 4 3" xfId="16666" xr:uid="{00000000-0005-0000-0000-000031240000}"/>
    <cellStyle name="Migliaia 20 3 2 4 4" xfId="21968" xr:uid="{00000000-0005-0000-0000-000032240000}"/>
    <cellStyle name="Migliaia 20 3 2 5" xfId="2858" xr:uid="{00000000-0005-0000-0000-000033240000}"/>
    <cellStyle name="Migliaia 20 3 2 5 2" xfId="13500" xr:uid="{00000000-0005-0000-0000-000034240000}"/>
    <cellStyle name="Migliaia 20 3 2 5 2 2" xfId="19318" xr:uid="{00000000-0005-0000-0000-000035240000}"/>
    <cellStyle name="Migliaia 20 3 2 5 2 3" xfId="24620" xr:uid="{00000000-0005-0000-0000-000036240000}"/>
    <cellStyle name="Migliaia 20 3 2 5 3" xfId="16667" xr:uid="{00000000-0005-0000-0000-000037240000}"/>
    <cellStyle name="Migliaia 20 3 2 5 4" xfId="21969" xr:uid="{00000000-0005-0000-0000-000038240000}"/>
    <cellStyle name="Migliaia 20 3 2 6" xfId="2859" xr:uid="{00000000-0005-0000-0000-000039240000}"/>
    <cellStyle name="Migliaia 20 3 2 6 2" xfId="13501" xr:uid="{00000000-0005-0000-0000-00003A240000}"/>
    <cellStyle name="Migliaia 20 3 2 6 2 2" xfId="19319" xr:uid="{00000000-0005-0000-0000-00003B240000}"/>
    <cellStyle name="Migliaia 20 3 2 6 2 3" xfId="24621" xr:uid="{00000000-0005-0000-0000-00003C240000}"/>
    <cellStyle name="Migliaia 20 3 2 6 3" xfId="16668" xr:uid="{00000000-0005-0000-0000-00003D240000}"/>
    <cellStyle name="Migliaia 20 3 2 6 4" xfId="21970" xr:uid="{00000000-0005-0000-0000-00003E240000}"/>
    <cellStyle name="Migliaia 20 3 3" xfId="2860" xr:uid="{00000000-0005-0000-0000-00003F240000}"/>
    <cellStyle name="Migliaia 20 3 3 2" xfId="2861" xr:uid="{00000000-0005-0000-0000-000040240000}"/>
    <cellStyle name="Migliaia 20 3 3 2 2" xfId="13503" xr:uid="{00000000-0005-0000-0000-000041240000}"/>
    <cellStyle name="Migliaia 20 3 3 2 2 2" xfId="19321" xr:uid="{00000000-0005-0000-0000-000042240000}"/>
    <cellStyle name="Migliaia 20 3 3 2 2 3" xfId="24623" xr:uid="{00000000-0005-0000-0000-000043240000}"/>
    <cellStyle name="Migliaia 20 3 3 2 3" xfId="16670" xr:uid="{00000000-0005-0000-0000-000044240000}"/>
    <cellStyle name="Migliaia 20 3 3 2 4" xfId="21972" xr:uid="{00000000-0005-0000-0000-000045240000}"/>
    <cellStyle name="Migliaia 20 3 3 3" xfId="2862" xr:uid="{00000000-0005-0000-0000-000046240000}"/>
    <cellStyle name="Migliaia 20 3 3 3 2" xfId="13504" xr:uid="{00000000-0005-0000-0000-000047240000}"/>
    <cellStyle name="Migliaia 20 3 3 3 2 2" xfId="19322" xr:uid="{00000000-0005-0000-0000-000048240000}"/>
    <cellStyle name="Migliaia 20 3 3 3 2 3" xfId="24624" xr:uid="{00000000-0005-0000-0000-000049240000}"/>
    <cellStyle name="Migliaia 20 3 3 3 3" xfId="16671" xr:uid="{00000000-0005-0000-0000-00004A240000}"/>
    <cellStyle name="Migliaia 20 3 3 3 4" xfId="21973" xr:uid="{00000000-0005-0000-0000-00004B240000}"/>
    <cellStyle name="Migliaia 20 3 3 4" xfId="2863" xr:uid="{00000000-0005-0000-0000-00004C240000}"/>
    <cellStyle name="Migliaia 20 3 3 4 2" xfId="13505" xr:uid="{00000000-0005-0000-0000-00004D240000}"/>
    <cellStyle name="Migliaia 20 3 3 4 2 2" xfId="19323" xr:uid="{00000000-0005-0000-0000-00004E240000}"/>
    <cellStyle name="Migliaia 20 3 3 4 2 3" xfId="24625" xr:uid="{00000000-0005-0000-0000-00004F240000}"/>
    <cellStyle name="Migliaia 20 3 3 4 3" xfId="16672" xr:uid="{00000000-0005-0000-0000-000050240000}"/>
    <cellStyle name="Migliaia 20 3 3 4 4" xfId="21974" xr:uid="{00000000-0005-0000-0000-000051240000}"/>
    <cellStyle name="Migliaia 20 3 3 5" xfId="2864" xr:uid="{00000000-0005-0000-0000-000052240000}"/>
    <cellStyle name="Migliaia 20 3 3 5 2" xfId="13506" xr:uid="{00000000-0005-0000-0000-000053240000}"/>
    <cellStyle name="Migliaia 20 3 3 5 2 2" xfId="19324" xr:uid="{00000000-0005-0000-0000-000054240000}"/>
    <cellStyle name="Migliaia 20 3 3 5 2 3" xfId="24626" xr:uid="{00000000-0005-0000-0000-000055240000}"/>
    <cellStyle name="Migliaia 20 3 3 5 3" xfId="16673" xr:uid="{00000000-0005-0000-0000-000056240000}"/>
    <cellStyle name="Migliaia 20 3 3 5 4" xfId="21975" xr:uid="{00000000-0005-0000-0000-000057240000}"/>
    <cellStyle name="Migliaia 20 3 3 6" xfId="13502" xr:uid="{00000000-0005-0000-0000-000058240000}"/>
    <cellStyle name="Migliaia 20 3 3 6 2" xfId="19320" xr:uid="{00000000-0005-0000-0000-000059240000}"/>
    <cellStyle name="Migliaia 20 3 3 6 3" xfId="24622" xr:uid="{00000000-0005-0000-0000-00005A240000}"/>
    <cellStyle name="Migliaia 20 3 3 7" xfId="16669" xr:uid="{00000000-0005-0000-0000-00005B240000}"/>
    <cellStyle name="Migliaia 20 3 3 8" xfId="21971" xr:uid="{00000000-0005-0000-0000-00005C240000}"/>
    <cellStyle name="Migliaia 20 3 4" xfId="2865" xr:uid="{00000000-0005-0000-0000-00005D240000}"/>
    <cellStyle name="Migliaia 20 3 4 2" xfId="12006" xr:uid="{00000000-0005-0000-0000-00005E240000}"/>
    <cellStyle name="Migliaia 20 3 4 3" xfId="12007" xr:uid="{00000000-0005-0000-0000-00005F240000}"/>
    <cellStyle name="Migliaia 20 3 4 3 2" xfId="15547" xr:uid="{00000000-0005-0000-0000-000060240000}"/>
    <cellStyle name="Migliaia 20 3 4 3 2 2" xfId="20893" xr:uid="{00000000-0005-0000-0000-000061240000}"/>
    <cellStyle name="Migliaia 20 3 4 3 2 3" xfId="26195" xr:uid="{00000000-0005-0000-0000-000062240000}"/>
    <cellStyle name="Migliaia 20 3 4 3 3" xfId="18242" xr:uid="{00000000-0005-0000-0000-000063240000}"/>
    <cellStyle name="Migliaia 20 3 4 3 4" xfId="23544" xr:uid="{00000000-0005-0000-0000-000064240000}"/>
    <cellStyle name="Migliaia 20 3 4 4" xfId="13507" xr:uid="{00000000-0005-0000-0000-000065240000}"/>
    <cellStyle name="Migliaia 20 3 4 4 2" xfId="19325" xr:uid="{00000000-0005-0000-0000-000066240000}"/>
    <cellStyle name="Migliaia 20 3 4 4 3" xfId="24627" xr:uid="{00000000-0005-0000-0000-000067240000}"/>
    <cellStyle name="Migliaia 20 3 4 5" xfId="16674" xr:uid="{00000000-0005-0000-0000-000068240000}"/>
    <cellStyle name="Migliaia 20 3 4 6" xfId="21976" xr:uid="{00000000-0005-0000-0000-000069240000}"/>
    <cellStyle name="Migliaia 20 3 5" xfId="2866" xr:uid="{00000000-0005-0000-0000-00006A240000}"/>
    <cellStyle name="Migliaia 20 3 5 2" xfId="12008" xr:uid="{00000000-0005-0000-0000-00006B240000}"/>
    <cellStyle name="Migliaia 20 3 5 2 2" xfId="15548" xr:uid="{00000000-0005-0000-0000-00006C240000}"/>
    <cellStyle name="Migliaia 20 3 5 2 2 2" xfId="20894" xr:uid="{00000000-0005-0000-0000-00006D240000}"/>
    <cellStyle name="Migliaia 20 3 5 2 2 3" xfId="26196" xr:uid="{00000000-0005-0000-0000-00006E240000}"/>
    <cellStyle name="Migliaia 20 3 5 2 3" xfId="18243" xr:uid="{00000000-0005-0000-0000-00006F240000}"/>
    <cellStyle name="Migliaia 20 3 5 2 4" xfId="23545" xr:uid="{00000000-0005-0000-0000-000070240000}"/>
    <cellStyle name="Migliaia 20 3 5 3" xfId="13508" xr:uid="{00000000-0005-0000-0000-000071240000}"/>
    <cellStyle name="Migliaia 20 3 5 3 2" xfId="19326" xr:uid="{00000000-0005-0000-0000-000072240000}"/>
    <cellStyle name="Migliaia 20 3 5 3 3" xfId="24628" xr:uid="{00000000-0005-0000-0000-000073240000}"/>
    <cellStyle name="Migliaia 20 3 5 4" xfId="16675" xr:uid="{00000000-0005-0000-0000-000074240000}"/>
    <cellStyle name="Migliaia 20 3 5 5" xfId="21977" xr:uid="{00000000-0005-0000-0000-000075240000}"/>
    <cellStyle name="Migliaia 20 3 6" xfId="2867" xr:uid="{00000000-0005-0000-0000-000076240000}"/>
    <cellStyle name="Migliaia 20 3 6 2" xfId="13509" xr:uid="{00000000-0005-0000-0000-000077240000}"/>
    <cellStyle name="Migliaia 20 3 6 2 2" xfId="19327" xr:uid="{00000000-0005-0000-0000-000078240000}"/>
    <cellStyle name="Migliaia 20 3 6 2 3" xfId="24629" xr:uid="{00000000-0005-0000-0000-000079240000}"/>
    <cellStyle name="Migliaia 20 3 6 3" xfId="16676" xr:uid="{00000000-0005-0000-0000-00007A240000}"/>
    <cellStyle name="Migliaia 20 3 6 4" xfId="21978" xr:uid="{00000000-0005-0000-0000-00007B240000}"/>
    <cellStyle name="Migliaia 20 3 7" xfId="2868" xr:uid="{00000000-0005-0000-0000-00007C240000}"/>
    <cellStyle name="Migliaia 20 3 7 2" xfId="13510" xr:uid="{00000000-0005-0000-0000-00007D240000}"/>
    <cellStyle name="Migliaia 20 3 7 2 2" xfId="19328" xr:uid="{00000000-0005-0000-0000-00007E240000}"/>
    <cellStyle name="Migliaia 20 3 7 2 3" xfId="24630" xr:uid="{00000000-0005-0000-0000-00007F240000}"/>
    <cellStyle name="Migliaia 20 3 7 3" xfId="16677" xr:uid="{00000000-0005-0000-0000-000080240000}"/>
    <cellStyle name="Migliaia 20 3 7 4" xfId="21979" xr:uid="{00000000-0005-0000-0000-000081240000}"/>
    <cellStyle name="Migliaia 20 3 8" xfId="2869" xr:uid="{00000000-0005-0000-0000-000082240000}"/>
    <cellStyle name="Migliaia 20 3 8 2" xfId="13511" xr:uid="{00000000-0005-0000-0000-000083240000}"/>
    <cellStyle name="Migliaia 20 3 8 2 2" xfId="19329" xr:uid="{00000000-0005-0000-0000-000084240000}"/>
    <cellStyle name="Migliaia 20 3 8 2 3" xfId="24631" xr:uid="{00000000-0005-0000-0000-000085240000}"/>
    <cellStyle name="Migliaia 20 3 8 3" xfId="16678" xr:uid="{00000000-0005-0000-0000-000086240000}"/>
    <cellStyle name="Migliaia 20 3 8 4" xfId="21980"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2" xr:uid="{00000000-0005-0000-0000-00008B240000}"/>
    <cellStyle name="Migliaia 20 4 2 2 2 2" xfId="19330" xr:uid="{00000000-0005-0000-0000-00008C240000}"/>
    <cellStyle name="Migliaia 20 4 2 2 2 3" xfId="24632" xr:uid="{00000000-0005-0000-0000-00008D240000}"/>
    <cellStyle name="Migliaia 20 4 2 2 3" xfId="16679" xr:uid="{00000000-0005-0000-0000-00008E240000}"/>
    <cellStyle name="Migliaia 20 4 2 2 4" xfId="21981" xr:uid="{00000000-0005-0000-0000-00008F240000}"/>
    <cellStyle name="Migliaia 20 4 2 3" xfId="2873" xr:uid="{00000000-0005-0000-0000-000090240000}"/>
    <cellStyle name="Migliaia 20 4 2 3 2" xfId="13513" xr:uid="{00000000-0005-0000-0000-000091240000}"/>
    <cellStyle name="Migliaia 20 4 2 3 2 2" xfId="19331" xr:uid="{00000000-0005-0000-0000-000092240000}"/>
    <cellStyle name="Migliaia 20 4 2 3 2 3" xfId="24633" xr:uid="{00000000-0005-0000-0000-000093240000}"/>
    <cellStyle name="Migliaia 20 4 2 3 3" xfId="16680" xr:uid="{00000000-0005-0000-0000-000094240000}"/>
    <cellStyle name="Migliaia 20 4 2 3 4" xfId="21982" xr:uid="{00000000-0005-0000-0000-000095240000}"/>
    <cellStyle name="Migliaia 20 4 3" xfId="2874" xr:uid="{00000000-0005-0000-0000-000096240000}"/>
    <cellStyle name="Migliaia 20 4 3 2" xfId="13514" xr:uid="{00000000-0005-0000-0000-000097240000}"/>
    <cellStyle name="Migliaia 20 4 3 2 2" xfId="19332" xr:uid="{00000000-0005-0000-0000-000098240000}"/>
    <cellStyle name="Migliaia 20 4 3 2 3" xfId="24634" xr:uid="{00000000-0005-0000-0000-000099240000}"/>
    <cellStyle name="Migliaia 20 4 3 3" xfId="16681" xr:uid="{00000000-0005-0000-0000-00009A240000}"/>
    <cellStyle name="Migliaia 20 4 3 4" xfId="21983" xr:uid="{00000000-0005-0000-0000-00009B240000}"/>
    <cellStyle name="Migliaia 20 4 4" xfId="2875" xr:uid="{00000000-0005-0000-0000-00009C240000}"/>
    <cellStyle name="Migliaia 20 4 4 2" xfId="13515" xr:uid="{00000000-0005-0000-0000-00009D240000}"/>
    <cellStyle name="Migliaia 20 4 4 2 2" xfId="19333" xr:uid="{00000000-0005-0000-0000-00009E240000}"/>
    <cellStyle name="Migliaia 20 4 4 2 3" xfId="24635" xr:uid="{00000000-0005-0000-0000-00009F240000}"/>
    <cellStyle name="Migliaia 20 4 4 3" xfId="16682" xr:uid="{00000000-0005-0000-0000-0000A0240000}"/>
    <cellStyle name="Migliaia 20 4 4 4" xfId="21984" xr:uid="{00000000-0005-0000-0000-0000A1240000}"/>
    <cellStyle name="Migliaia 20 4 5" xfId="2876" xr:uid="{00000000-0005-0000-0000-0000A2240000}"/>
    <cellStyle name="Migliaia 20 4 5 2" xfId="13516" xr:uid="{00000000-0005-0000-0000-0000A3240000}"/>
    <cellStyle name="Migliaia 20 4 5 2 2" xfId="19334" xr:uid="{00000000-0005-0000-0000-0000A4240000}"/>
    <cellStyle name="Migliaia 20 4 5 2 3" xfId="24636" xr:uid="{00000000-0005-0000-0000-0000A5240000}"/>
    <cellStyle name="Migliaia 20 4 5 3" xfId="16683" xr:uid="{00000000-0005-0000-0000-0000A6240000}"/>
    <cellStyle name="Migliaia 20 4 5 4" xfId="21985" xr:uid="{00000000-0005-0000-0000-0000A7240000}"/>
    <cellStyle name="Migliaia 20 4 6" xfId="2877" xr:uid="{00000000-0005-0000-0000-0000A8240000}"/>
    <cellStyle name="Migliaia 20 4 6 2" xfId="13517" xr:uid="{00000000-0005-0000-0000-0000A9240000}"/>
    <cellStyle name="Migliaia 20 4 6 2 2" xfId="19335" xr:uid="{00000000-0005-0000-0000-0000AA240000}"/>
    <cellStyle name="Migliaia 20 4 6 2 3" xfId="24637" xr:uid="{00000000-0005-0000-0000-0000AB240000}"/>
    <cellStyle name="Migliaia 20 4 6 3" xfId="16684" xr:uid="{00000000-0005-0000-0000-0000AC240000}"/>
    <cellStyle name="Migliaia 20 4 6 4" xfId="21986" xr:uid="{00000000-0005-0000-0000-0000AD240000}"/>
    <cellStyle name="Migliaia 20 4 7" xfId="2878" xr:uid="{00000000-0005-0000-0000-0000AE240000}"/>
    <cellStyle name="Migliaia 20 4 7 2" xfId="13518" xr:uid="{00000000-0005-0000-0000-0000AF240000}"/>
    <cellStyle name="Migliaia 20 4 7 2 2" xfId="19336" xr:uid="{00000000-0005-0000-0000-0000B0240000}"/>
    <cellStyle name="Migliaia 20 4 7 2 3" xfId="24638" xr:uid="{00000000-0005-0000-0000-0000B1240000}"/>
    <cellStyle name="Migliaia 20 4 7 3" xfId="16685" xr:uid="{00000000-0005-0000-0000-0000B2240000}"/>
    <cellStyle name="Migliaia 20 4 7 4" xfId="21987" xr:uid="{00000000-0005-0000-0000-0000B3240000}"/>
    <cellStyle name="Migliaia 20 5" xfId="2879" xr:uid="{00000000-0005-0000-0000-0000B4240000}"/>
    <cellStyle name="Migliaia 20 5 2" xfId="2880" xr:uid="{00000000-0005-0000-0000-0000B5240000}"/>
    <cellStyle name="Migliaia 20 5 2 2" xfId="13519" xr:uid="{00000000-0005-0000-0000-0000B6240000}"/>
    <cellStyle name="Migliaia 20 5 2 2 2" xfId="19337" xr:uid="{00000000-0005-0000-0000-0000B7240000}"/>
    <cellStyle name="Migliaia 20 5 2 2 3" xfId="24639" xr:uid="{00000000-0005-0000-0000-0000B8240000}"/>
    <cellStyle name="Migliaia 20 5 2 3" xfId="16686" xr:uid="{00000000-0005-0000-0000-0000B9240000}"/>
    <cellStyle name="Migliaia 20 5 2 4" xfId="21988" xr:uid="{00000000-0005-0000-0000-0000BA240000}"/>
    <cellStyle name="Migliaia 20 5 3" xfId="2881" xr:uid="{00000000-0005-0000-0000-0000BB240000}"/>
    <cellStyle name="Migliaia 20 5 3 2" xfId="13520" xr:uid="{00000000-0005-0000-0000-0000BC240000}"/>
    <cellStyle name="Migliaia 20 5 3 2 2" xfId="19338" xr:uid="{00000000-0005-0000-0000-0000BD240000}"/>
    <cellStyle name="Migliaia 20 5 3 2 3" xfId="24640" xr:uid="{00000000-0005-0000-0000-0000BE240000}"/>
    <cellStyle name="Migliaia 20 5 3 3" xfId="16687" xr:uid="{00000000-0005-0000-0000-0000BF240000}"/>
    <cellStyle name="Migliaia 20 5 3 4" xfId="21989" xr:uid="{00000000-0005-0000-0000-0000C0240000}"/>
    <cellStyle name="Migliaia 20 5 4" xfId="2882" xr:uid="{00000000-0005-0000-0000-0000C1240000}"/>
    <cellStyle name="Migliaia 20 5 4 2" xfId="13521" xr:uid="{00000000-0005-0000-0000-0000C2240000}"/>
    <cellStyle name="Migliaia 20 5 4 2 2" xfId="19339" xr:uid="{00000000-0005-0000-0000-0000C3240000}"/>
    <cellStyle name="Migliaia 20 5 4 2 3" xfId="24641" xr:uid="{00000000-0005-0000-0000-0000C4240000}"/>
    <cellStyle name="Migliaia 20 5 4 3" xfId="16688" xr:uid="{00000000-0005-0000-0000-0000C5240000}"/>
    <cellStyle name="Migliaia 20 5 4 4" xfId="21990" xr:uid="{00000000-0005-0000-0000-0000C6240000}"/>
    <cellStyle name="Migliaia 20 5 5" xfId="2883" xr:uid="{00000000-0005-0000-0000-0000C7240000}"/>
    <cellStyle name="Migliaia 20 5 5 2" xfId="13522" xr:uid="{00000000-0005-0000-0000-0000C8240000}"/>
    <cellStyle name="Migliaia 20 5 5 2 2" xfId="19340" xr:uid="{00000000-0005-0000-0000-0000C9240000}"/>
    <cellStyle name="Migliaia 20 5 5 2 3" xfId="24642" xr:uid="{00000000-0005-0000-0000-0000CA240000}"/>
    <cellStyle name="Migliaia 20 5 5 3" xfId="16689" xr:uid="{00000000-0005-0000-0000-0000CB240000}"/>
    <cellStyle name="Migliaia 20 5 5 4" xfId="21991" xr:uid="{00000000-0005-0000-0000-0000CC240000}"/>
    <cellStyle name="Migliaia 20 5 6" xfId="2884" xr:uid="{00000000-0005-0000-0000-0000CD240000}"/>
    <cellStyle name="Migliaia 20 5 6 2" xfId="13523" xr:uid="{00000000-0005-0000-0000-0000CE240000}"/>
    <cellStyle name="Migliaia 20 5 6 2 2" xfId="19341" xr:uid="{00000000-0005-0000-0000-0000CF240000}"/>
    <cellStyle name="Migliaia 20 5 6 2 3" xfId="24643" xr:uid="{00000000-0005-0000-0000-0000D0240000}"/>
    <cellStyle name="Migliaia 20 5 6 3" xfId="16690" xr:uid="{00000000-0005-0000-0000-0000D1240000}"/>
    <cellStyle name="Migliaia 20 5 6 4" xfId="21992" xr:uid="{00000000-0005-0000-0000-0000D2240000}"/>
    <cellStyle name="Migliaia 20 6" xfId="2885" xr:uid="{00000000-0005-0000-0000-0000D3240000}"/>
    <cellStyle name="Migliaia 20 6 2" xfId="12009" xr:uid="{00000000-0005-0000-0000-0000D4240000}"/>
    <cellStyle name="Migliaia 20 6 3" xfId="12010" xr:uid="{00000000-0005-0000-0000-0000D5240000}"/>
    <cellStyle name="Migliaia 20 6 3 2" xfId="15549" xr:uid="{00000000-0005-0000-0000-0000D6240000}"/>
    <cellStyle name="Migliaia 20 6 3 2 2" xfId="20895" xr:uid="{00000000-0005-0000-0000-0000D7240000}"/>
    <cellStyle name="Migliaia 20 6 3 2 3" xfId="26197" xr:uid="{00000000-0005-0000-0000-0000D8240000}"/>
    <cellStyle name="Migliaia 20 6 3 3" xfId="18244" xr:uid="{00000000-0005-0000-0000-0000D9240000}"/>
    <cellStyle name="Migliaia 20 6 3 4" xfId="23546" xr:uid="{00000000-0005-0000-0000-0000DA240000}"/>
    <cellStyle name="Migliaia 20 6 4" xfId="13524" xr:uid="{00000000-0005-0000-0000-0000DB240000}"/>
    <cellStyle name="Migliaia 20 6 4 2" xfId="19342" xr:uid="{00000000-0005-0000-0000-0000DC240000}"/>
    <cellStyle name="Migliaia 20 6 4 3" xfId="24644" xr:uid="{00000000-0005-0000-0000-0000DD240000}"/>
    <cellStyle name="Migliaia 20 6 5" xfId="16691" xr:uid="{00000000-0005-0000-0000-0000DE240000}"/>
    <cellStyle name="Migliaia 20 6 6" xfId="21993" xr:uid="{00000000-0005-0000-0000-0000DF240000}"/>
    <cellStyle name="Migliaia 20 7" xfId="2886" xr:uid="{00000000-0005-0000-0000-0000E0240000}"/>
    <cellStyle name="Migliaia 20 7 2" xfId="12011" xr:uid="{00000000-0005-0000-0000-0000E1240000}"/>
    <cellStyle name="Migliaia 20 7 2 2" xfId="15550" xr:uid="{00000000-0005-0000-0000-0000E2240000}"/>
    <cellStyle name="Migliaia 20 7 2 2 2" xfId="20896" xr:uid="{00000000-0005-0000-0000-0000E3240000}"/>
    <cellStyle name="Migliaia 20 7 2 2 3" xfId="26198" xr:uid="{00000000-0005-0000-0000-0000E4240000}"/>
    <cellStyle name="Migliaia 20 7 2 3" xfId="18245" xr:uid="{00000000-0005-0000-0000-0000E5240000}"/>
    <cellStyle name="Migliaia 20 7 2 4" xfId="23547" xr:uid="{00000000-0005-0000-0000-0000E6240000}"/>
    <cellStyle name="Migliaia 20 7 3" xfId="13525" xr:uid="{00000000-0005-0000-0000-0000E7240000}"/>
    <cellStyle name="Migliaia 20 7 3 2" xfId="19343" xr:uid="{00000000-0005-0000-0000-0000E8240000}"/>
    <cellStyle name="Migliaia 20 7 3 3" xfId="24645" xr:uid="{00000000-0005-0000-0000-0000E9240000}"/>
    <cellStyle name="Migliaia 20 7 4" xfId="16692" xr:uid="{00000000-0005-0000-0000-0000EA240000}"/>
    <cellStyle name="Migliaia 20 7 5" xfId="21994" xr:uid="{00000000-0005-0000-0000-0000EB240000}"/>
    <cellStyle name="Migliaia 20 8" xfId="2887" xr:uid="{00000000-0005-0000-0000-0000EC240000}"/>
    <cellStyle name="Migliaia 20 8 2" xfId="12012" xr:uid="{00000000-0005-0000-0000-0000ED240000}"/>
    <cellStyle name="Migliaia 20 8 2 2" xfId="15551" xr:uid="{00000000-0005-0000-0000-0000EE240000}"/>
    <cellStyle name="Migliaia 20 8 2 2 2" xfId="20897" xr:uid="{00000000-0005-0000-0000-0000EF240000}"/>
    <cellStyle name="Migliaia 20 8 2 2 3" xfId="26199" xr:uid="{00000000-0005-0000-0000-0000F0240000}"/>
    <cellStyle name="Migliaia 20 8 2 3" xfId="18246" xr:uid="{00000000-0005-0000-0000-0000F1240000}"/>
    <cellStyle name="Migliaia 20 8 2 4" xfId="23548" xr:uid="{00000000-0005-0000-0000-0000F2240000}"/>
    <cellStyle name="Migliaia 20 8 3" xfId="13526" xr:uid="{00000000-0005-0000-0000-0000F3240000}"/>
    <cellStyle name="Migliaia 20 8 3 2" xfId="19344" xr:uid="{00000000-0005-0000-0000-0000F4240000}"/>
    <cellStyle name="Migliaia 20 8 3 3" xfId="24646" xr:uid="{00000000-0005-0000-0000-0000F5240000}"/>
    <cellStyle name="Migliaia 20 8 4" xfId="16693" xr:uid="{00000000-0005-0000-0000-0000F6240000}"/>
    <cellStyle name="Migliaia 20 8 5" xfId="21995" xr:uid="{00000000-0005-0000-0000-0000F7240000}"/>
    <cellStyle name="Migliaia 20 9" xfId="2888" xr:uid="{00000000-0005-0000-0000-0000F8240000}"/>
    <cellStyle name="Migliaia 20 9 2" xfId="13527" xr:uid="{00000000-0005-0000-0000-0000F9240000}"/>
    <cellStyle name="Migliaia 20 9 2 2" xfId="19345" xr:uid="{00000000-0005-0000-0000-0000FA240000}"/>
    <cellStyle name="Migliaia 20 9 2 3" xfId="24647" xr:uid="{00000000-0005-0000-0000-0000FB240000}"/>
    <cellStyle name="Migliaia 20 9 3" xfId="16694" xr:uid="{00000000-0005-0000-0000-0000FC240000}"/>
    <cellStyle name="Migliaia 20 9 4" xfId="21996" xr:uid="{00000000-0005-0000-0000-0000FD240000}"/>
    <cellStyle name="Migliaia 21" xfId="276" xr:uid="{00000000-0005-0000-0000-0000FE240000}"/>
    <cellStyle name="Migliaia 21 10" xfId="13528" xr:uid="{00000000-0005-0000-0000-0000FF240000}"/>
    <cellStyle name="Migliaia 21 10 2" xfId="19346" xr:uid="{00000000-0005-0000-0000-000000250000}"/>
    <cellStyle name="Migliaia 21 10 3" xfId="24648" xr:uid="{00000000-0005-0000-0000-000001250000}"/>
    <cellStyle name="Migliaia 21 11" xfId="16695" xr:uid="{00000000-0005-0000-0000-000002250000}"/>
    <cellStyle name="Migliaia 21 12" xfId="21997"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9" xr:uid="{00000000-0005-0000-0000-000008250000}"/>
    <cellStyle name="Migliaia 21 2 2 2 2 2" xfId="19347" xr:uid="{00000000-0005-0000-0000-000009250000}"/>
    <cellStyle name="Migliaia 21 2 2 2 2 3" xfId="24649" xr:uid="{00000000-0005-0000-0000-00000A250000}"/>
    <cellStyle name="Migliaia 21 2 2 2 3" xfId="16696" xr:uid="{00000000-0005-0000-0000-00000B250000}"/>
    <cellStyle name="Migliaia 21 2 2 2 4" xfId="21998" xr:uid="{00000000-0005-0000-0000-00000C250000}"/>
    <cellStyle name="Migliaia 21 2 2 3" xfId="12013" xr:uid="{00000000-0005-0000-0000-00000D250000}"/>
    <cellStyle name="Migliaia 21 2 2 3 2" xfId="15552" xr:uid="{00000000-0005-0000-0000-00000E250000}"/>
    <cellStyle name="Migliaia 21 2 2 3 2 2" xfId="20898" xr:uid="{00000000-0005-0000-0000-00000F250000}"/>
    <cellStyle name="Migliaia 21 2 2 3 2 3" xfId="26200" xr:uid="{00000000-0005-0000-0000-000010250000}"/>
    <cellStyle name="Migliaia 21 2 2 3 3" xfId="18247" xr:uid="{00000000-0005-0000-0000-000011250000}"/>
    <cellStyle name="Migliaia 21 2 2 3 4" xfId="23549" xr:uid="{00000000-0005-0000-0000-000012250000}"/>
    <cellStyle name="Migliaia 21 2 3" xfId="2893" xr:uid="{00000000-0005-0000-0000-000013250000}"/>
    <cellStyle name="Migliaia 21 2 3 2" xfId="12014" xr:uid="{00000000-0005-0000-0000-000014250000}"/>
    <cellStyle name="Migliaia 21 2 3 2 2" xfId="15553" xr:uid="{00000000-0005-0000-0000-000015250000}"/>
    <cellStyle name="Migliaia 21 2 3 2 2 2" xfId="20899" xr:uid="{00000000-0005-0000-0000-000016250000}"/>
    <cellStyle name="Migliaia 21 2 3 2 2 3" xfId="26201" xr:uid="{00000000-0005-0000-0000-000017250000}"/>
    <cellStyle name="Migliaia 21 2 3 2 3" xfId="18248" xr:uid="{00000000-0005-0000-0000-000018250000}"/>
    <cellStyle name="Migliaia 21 2 3 2 4" xfId="23550" xr:uid="{00000000-0005-0000-0000-000019250000}"/>
    <cellStyle name="Migliaia 21 2 3 3" xfId="13530" xr:uid="{00000000-0005-0000-0000-00001A250000}"/>
    <cellStyle name="Migliaia 21 2 3 3 2" xfId="19348" xr:uid="{00000000-0005-0000-0000-00001B250000}"/>
    <cellStyle name="Migliaia 21 2 3 3 3" xfId="24650" xr:uid="{00000000-0005-0000-0000-00001C250000}"/>
    <cellStyle name="Migliaia 21 2 3 4" xfId="16697" xr:uid="{00000000-0005-0000-0000-00001D250000}"/>
    <cellStyle name="Migliaia 21 2 3 5" xfId="21999" xr:uid="{00000000-0005-0000-0000-00001E250000}"/>
    <cellStyle name="Migliaia 21 2 4" xfId="2894" xr:uid="{00000000-0005-0000-0000-00001F250000}"/>
    <cellStyle name="Migliaia 21 2 4 2" xfId="13531" xr:uid="{00000000-0005-0000-0000-000020250000}"/>
    <cellStyle name="Migliaia 21 2 4 2 2" xfId="19349" xr:uid="{00000000-0005-0000-0000-000021250000}"/>
    <cellStyle name="Migliaia 21 2 4 2 3" xfId="24651" xr:uid="{00000000-0005-0000-0000-000022250000}"/>
    <cellStyle name="Migliaia 21 2 4 3" xfId="16698" xr:uid="{00000000-0005-0000-0000-000023250000}"/>
    <cellStyle name="Migliaia 21 2 4 4" xfId="22000" xr:uid="{00000000-0005-0000-0000-000024250000}"/>
    <cellStyle name="Migliaia 21 2 5" xfId="2895" xr:uid="{00000000-0005-0000-0000-000025250000}"/>
    <cellStyle name="Migliaia 21 2 5 2" xfId="13532" xr:uid="{00000000-0005-0000-0000-000026250000}"/>
    <cellStyle name="Migliaia 21 2 5 2 2" xfId="19350" xr:uid="{00000000-0005-0000-0000-000027250000}"/>
    <cellStyle name="Migliaia 21 2 5 2 3" xfId="24652" xr:uid="{00000000-0005-0000-0000-000028250000}"/>
    <cellStyle name="Migliaia 21 2 5 3" xfId="16699" xr:uid="{00000000-0005-0000-0000-000029250000}"/>
    <cellStyle name="Migliaia 21 2 5 4" xfId="22001" xr:uid="{00000000-0005-0000-0000-00002A250000}"/>
    <cellStyle name="Migliaia 21 2 6" xfId="2896" xr:uid="{00000000-0005-0000-0000-00002B250000}"/>
    <cellStyle name="Migliaia 21 2 6 2" xfId="13533" xr:uid="{00000000-0005-0000-0000-00002C250000}"/>
    <cellStyle name="Migliaia 21 2 6 2 2" xfId="19351" xr:uid="{00000000-0005-0000-0000-00002D250000}"/>
    <cellStyle name="Migliaia 21 2 6 2 3" xfId="24653" xr:uid="{00000000-0005-0000-0000-00002E250000}"/>
    <cellStyle name="Migliaia 21 2 6 3" xfId="16700" xr:uid="{00000000-0005-0000-0000-00002F250000}"/>
    <cellStyle name="Migliaia 21 2 6 4" xfId="22002"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4" xr:uid="{00000000-0005-0000-0000-000036250000}"/>
    <cellStyle name="Migliaia 21 3 2 2 2 2 2" xfId="19352" xr:uid="{00000000-0005-0000-0000-000037250000}"/>
    <cellStyle name="Migliaia 21 3 2 2 2 2 3" xfId="24654" xr:uid="{00000000-0005-0000-0000-000038250000}"/>
    <cellStyle name="Migliaia 21 3 2 2 2 3" xfId="16701" xr:uid="{00000000-0005-0000-0000-000039250000}"/>
    <cellStyle name="Migliaia 21 3 2 2 2 4" xfId="22003" xr:uid="{00000000-0005-0000-0000-00003A250000}"/>
    <cellStyle name="Migliaia 21 3 2 3" xfId="2901" xr:uid="{00000000-0005-0000-0000-00003B250000}"/>
    <cellStyle name="Migliaia 21 3 2 3 2" xfId="13535" xr:uid="{00000000-0005-0000-0000-00003C250000}"/>
    <cellStyle name="Migliaia 21 3 2 3 2 2" xfId="19353" xr:uid="{00000000-0005-0000-0000-00003D250000}"/>
    <cellStyle name="Migliaia 21 3 2 3 2 3" xfId="24655" xr:uid="{00000000-0005-0000-0000-00003E250000}"/>
    <cellStyle name="Migliaia 21 3 2 3 3" xfId="16702" xr:uid="{00000000-0005-0000-0000-00003F250000}"/>
    <cellStyle name="Migliaia 21 3 2 3 4" xfId="22004" xr:uid="{00000000-0005-0000-0000-000040250000}"/>
    <cellStyle name="Migliaia 21 3 2 4" xfId="2902" xr:uid="{00000000-0005-0000-0000-000041250000}"/>
    <cellStyle name="Migliaia 21 3 2 4 2" xfId="13536" xr:uid="{00000000-0005-0000-0000-000042250000}"/>
    <cellStyle name="Migliaia 21 3 2 4 2 2" xfId="19354" xr:uid="{00000000-0005-0000-0000-000043250000}"/>
    <cellStyle name="Migliaia 21 3 2 4 2 3" xfId="24656" xr:uid="{00000000-0005-0000-0000-000044250000}"/>
    <cellStyle name="Migliaia 21 3 2 4 3" xfId="16703" xr:uid="{00000000-0005-0000-0000-000045250000}"/>
    <cellStyle name="Migliaia 21 3 2 4 4" xfId="22005" xr:uid="{00000000-0005-0000-0000-000046250000}"/>
    <cellStyle name="Migliaia 21 3 2 5" xfId="2903" xr:uid="{00000000-0005-0000-0000-000047250000}"/>
    <cellStyle name="Migliaia 21 3 2 5 2" xfId="13537" xr:uid="{00000000-0005-0000-0000-000048250000}"/>
    <cellStyle name="Migliaia 21 3 2 5 2 2" xfId="19355" xr:uid="{00000000-0005-0000-0000-000049250000}"/>
    <cellStyle name="Migliaia 21 3 2 5 2 3" xfId="24657" xr:uid="{00000000-0005-0000-0000-00004A250000}"/>
    <cellStyle name="Migliaia 21 3 2 5 3" xfId="16704" xr:uid="{00000000-0005-0000-0000-00004B250000}"/>
    <cellStyle name="Migliaia 21 3 2 5 4" xfId="22006" xr:uid="{00000000-0005-0000-0000-00004C250000}"/>
    <cellStyle name="Migliaia 21 3 2 6" xfId="2904" xr:uid="{00000000-0005-0000-0000-00004D250000}"/>
    <cellStyle name="Migliaia 21 3 2 6 2" xfId="13538" xr:uid="{00000000-0005-0000-0000-00004E250000}"/>
    <cellStyle name="Migliaia 21 3 2 6 2 2" xfId="19356" xr:uid="{00000000-0005-0000-0000-00004F250000}"/>
    <cellStyle name="Migliaia 21 3 2 6 2 3" xfId="24658" xr:uid="{00000000-0005-0000-0000-000050250000}"/>
    <cellStyle name="Migliaia 21 3 2 6 3" xfId="16705" xr:uid="{00000000-0005-0000-0000-000051250000}"/>
    <cellStyle name="Migliaia 21 3 2 6 4" xfId="22007" xr:uid="{00000000-0005-0000-0000-000052250000}"/>
    <cellStyle name="Migliaia 21 3 3" xfId="2905" xr:uid="{00000000-0005-0000-0000-000053250000}"/>
    <cellStyle name="Migliaia 21 3 3 2" xfId="2906" xr:uid="{00000000-0005-0000-0000-000054250000}"/>
    <cellStyle name="Migliaia 21 3 3 2 2" xfId="13540" xr:uid="{00000000-0005-0000-0000-000055250000}"/>
    <cellStyle name="Migliaia 21 3 3 2 2 2" xfId="19358" xr:uid="{00000000-0005-0000-0000-000056250000}"/>
    <cellStyle name="Migliaia 21 3 3 2 2 3" xfId="24660" xr:uid="{00000000-0005-0000-0000-000057250000}"/>
    <cellStyle name="Migliaia 21 3 3 2 3" xfId="16707" xr:uid="{00000000-0005-0000-0000-000058250000}"/>
    <cellStyle name="Migliaia 21 3 3 2 4" xfId="22009" xr:uid="{00000000-0005-0000-0000-000059250000}"/>
    <cellStyle name="Migliaia 21 3 3 3" xfId="2907" xr:uid="{00000000-0005-0000-0000-00005A250000}"/>
    <cellStyle name="Migliaia 21 3 3 3 2" xfId="13541" xr:uid="{00000000-0005-0000-0000-00005B250000}"/>
    <cellStyle name="Migliaia 21 3 3 3 2 2" xfId="19359" xr:uid="{00000000-0005-0000-0000-00005C250000}"/>
    <cellStyle name="Migliaia 21 3 3 3 2 3" xfId="24661" xr:uid="{00000000-0005-0000-0000-00005D250000}"/>
    <cellStyle name="Migliaia 21 3 3 3 3" xfId="16708" xr:uid="{00000000-0005-0000-0000-00005E250000}"/>
    <cellStyle name="Migliaia 21 3 3 3 4" xfId="22010" xr:uid="{00000000-0005-0000-0000-00005F250000}"/>
    <cellStyle name="Migliaia 21 3 3 4" xfId="2908" xr:uid="{00000000-0005-0000-0000-000060250000}"/>
    <cellStyle name="Migliaia 21 3 3 4 2" xfId="13542" xr:uid="{00000000-0005-0000-0000-000061250000}"/>
    <cellStyle name="Migliaia 21 3 3 4 2 2" xfId="19360" xr:uid="{00000000-0005-0000-0000-000062250000}"/>
    <cellStyle name="Migliaia 21 3 3 4 2 3" xfId="24662" xr:uid="{00000000-0005-0000-0000-000063250000}"/>
    <cellStyle name="Migliaia 21 3 3 4 3" xfId="16709" xr:uid="{00000000-0005-0000-0000-000064250000}"/>
    <cellStyle name="Migliaia 21 3 3 4 4" xfId="22011" xr:uid="{00000000-0005-0000-0000-000065250000}"/>
    <cellStyle name="Migliaia 21 3 3 5" xfId="2909" xr:uid="{00000000-0005-0000-0000-000066250000}"/>
    <cellStyle name="Migliaia 21 3 3 5 2" xfId="13543" xr:uid="{00000000-0005-0000-0000-000067250000}"/>
    <cellStyle name="Migliaia 21 3 3 5 2 2" xfId="19361" xr:uid="{00000000-0005-0000-0000-000068250000}"/>
    <cellStyle name="Migliaia 21 3 3 5 2 3" xfId="24663" xr:uid="{00000000-0005-0000-0000-000069250000}"/>
    <cellStyle name="Migliaia 21 3 3 5 3" xfId="16710" xr:uid="{00000000-0005-0000-0000-00006A250000}"/>
    <cellStyle name="Migliaia 21 3 3 5 4" xfId="22012" xr:uid="{00000000-0005-0000-0000-00006B250000}"/>
    <cellStyle name="Migliaia 21 3 3 6" xfId="13539" xr:uid="{00000000-0005-0000-0000-00006C250000}"/>
    <cellStyle name="Migliaia 21 3 3 6 2" xfId="19357" xr:uid="{00000000-0005-0000-0000-00006D250000}"/>
    <cellStyle name="Migliaia 21 3 3 6 3" xfId="24659" xr:uid="{00000000-0005-0000-0000-00006E250000}"/>
    <cellStyle name="Migliaia 21 3 3 7" xfId="16706" xr:uid="{00000000-0005-0000-0000-00006F250000}"/>
    <cellStyle name="Migliaia 21 3 3 8" xfId="22008" xr:uid="{00000000-0005-0000-0000-000070250000}"/>
    <cellStyle name="Migliaia 21 3 4" xfId="2910" xr:uid="{00000000-0005-0000-0000-000071250000}"/>
    <cellStyle name="Migliaia 21 3 4 2" xfId="12015" xr:uid="{00000000-0005-0000-0000-000072250000}"/>
    <cellStyle name="Migliaia 21 3 4 3" xfId="12016" xr:uid="{00000000-0005-0000-0000-000073250000}"/>
    <cellStyle name="Migliaia 21 3 4 3 2" xfId="15554" xr:uid="{00000000-0005-0000-0000-000074250000}"/>
    <cellStyle name="Migliaia 21 3 4 3 2 2" xfId="20900" xr:uid="{00000000-0005-0000-0000-000075250000}"/>
    <cellStyle name="Migliaia 21 3 4 3 2 3" xfId="26202" xr:uid="{00000000-0005-0000-0000-000076250000}"/>
    <cellStyle name="Migliaia 21 3 4 3 3" xfId="18249" xr:uid="{00000000-0005-0000-0000-000077250000}"/>
    <cellStyle name="Migliaia 21 3 4 3 4" xfId="23551" xr:uid="{00000000-0005-0000-0000-000078250000}"/>
    <cellStyle name="Migliaia 21 3 4 4" xfId="13544" xr:uid="{00000000-0005-0000-0000-000079250000}"/>
    <cellStyle name="Migliaia 21 3 4 4 2" xfId="19362" xr:uid="{00000000-0005-0000-0000-00007A250000}"/>
    <cellStyle name="Migliaia 21 3 4 4 3" xfId="24664" xr:uid="{00000000-0005-0000-0000-00007B250000}"/>
    <cellStyle name="Migliaia 21 3 4 5" xfId="16711" xr:uid="{00000000-0005-0000-0000-00007C250000}"/>
    <cellStyle name="Migliaia 21 3 4 6" xfId="22013" xr:uid="{00000000-0005-0000-0000-00007D250000}"/>
    <cellStyle name="Migliaia 21 3 5" xfId="2911" xr:uid="{00000000-0005-0000-0000-00007E250000}"/>
    <cellStyle name="Migliaia 21 3 5 2" xfId="12017" xr:uid="{00000000-0005-0000-0000-00007F250000}"/>
    <cellStyle name="Migliaia 21 3 5 2 2" xfId="15555" xr:uid="{00000000-0005-0000-0000-000080250000}"/>
    <cellStyle name="Migliaia 21 3 5 2 2 2" xfId="20901" xr:uid="{00000000-0005-0000-0000-000081250000}"/>
    <cellStyle name="Migliaia 21 3 5 2 2 3" xfId="26203" xr:uid="{00000000-0005-0000-0000-000082250000}"/>
    <cellStyle name="Migliaia 21 3 5 2 3" xfId="18250" xr:uid="{00000000-0005-0000-0000-000083250000}"/>
    <cellStyle name="Migliaia 21 3 5 2 4" xfId="23552" xr:uid="{00000000-0005-0000-0000-000084250000}"/>
    <cellStyle name="Migliaia 21 3 5 3" xfId="13545" xr:uid="{00000000-0005-0000-0000-000085250000}"/>
    <cellStyle name="Migliaia 21 3 5 3 2" xfId="19363" xr:uid="{00000000-0005-0000-0000-000086250000}"/>
    <cellStyle name="Migliaia 21 3 5 3 3" xfId="24665" xr:uid="{00000000-0005-0000-0000-000087250000}"/>
    <cellStyle name="Migliaia 21 3 5 4" xfId="16712" xr:uid="{00000000-0005-0000-0000-000088250000}"/>
    <cellStyle name="Migliaia 21 3 5 5" xfId="22014" xr:uid="{00000000-0005-0000-0000-000089250000}"/>
    <cellStyle name="Migliaia 21 3 6" xfId="2912" xr:uid="{00000000-0005-0000-0000-00008A250000}"/>
    <cellStyle name="Migliaia 21 3 6 2" xfId="13546" xr:uid="{00000000-0005-0000-0000-00008B250000}"/>
    <cellStyle name="Migliaia 21 3 6 2 2" xfId="19364" xr:uid="{00000000-0005-0000-0000-00008C250000}"/>
    <cellStyle name="Migliaia 21 3 6 2 3" xfId="24666" xr:uid="{00000000-0005-0000-0000-00008D250000}"/>
    <cellStyle name="Migliaia 21 3 6 3" xfId="16713" xr:uid="{00000000-0005-0000-0000-00008E250000}"/>
    <cellStyle name="Migliaia 21 3 6 4" xfId="22015" xr:uid="{00000000-0005-0000-0000-00008F250000}"/>
    <cellStyle name="Migliaia 21 3 7" xfId="2913" xr:uid="{00000000-0005-0000-0000-000090250000}"/>
    <cellStyle name="Migliaia 21 3 7 2" xfId="13547" xr:uid="{00000000-0005-0000-0000-000091250000}"/>
    <cellStyle name="Migliaia 21 3 7 2 2" xfId="19365" xr:uid="{00000000-0005-0000-0000-000092250000}"/>
    <cellStyle name="Migliaia 21 3 7 2 3" xfId="24667" xr:uid="{00000000-0005-0000-0000-000093250000}"/>
    <cellStyle name="Migliaia 21 3 7 3" xfId="16714" xr:uid="{00000000-0005-0000-0000-000094250000}"/>
    <cellStyle name="Migliaia 21 3 7 4" xfId="22016" xr:uid="{00000000-0005-0000-0000-000095250000}"/>
    <cellStyle name="Migliaia 21 3 8" xfId="2914" xr:uid="{00000000-0005-0000-0000-000096250000}"/>
    <cellStyle name="Migliaia 21 3 8 2" xfId="13548" xr:uid="{00000000-0005-0000-0000-000097250000}"/>
    <cellStyle name="Migliaia 21 3 8 2 2" xfId="19366" xr:uid="{00000000-0005-0000-0000-000098250000}"/>
    <cellStyle name="Migliaia 21 3 8 2 3" xfId="24668" xr:uid="{00000000-0005-0000-0000-000099250000}"/>
    <cellStyle name="Migliaia 21 3 8 3" xfId="16715" xr:uid="{00000000-0005-0000-0000-00009A250000}"/>
    <cellStyle name="Migliaia 21 3 8 4" xfId="22017"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9" xr:uid="{00000000-0005-0000-0000-00009F250000}"/>
    <cellStyle name="Migliaia 21 4 2 2 2 2" xfId="19367" xr:uid="{00000000-0005-0000-0000-0000A0250000}"/>
    <cellStyle name="Migliaia 21 4 2 2 2 3" xfId="24669" xr:uid="{00000000-0005-0000-0000-0000A1250000}"/>
    <cellStyle name="Migliaia 21 4 2 2 3" xfId="16716" xr:uid="{00000000-0005-0000-0000-0000A2250000}"/>
    <cellStyle name="Migliaia 21 4 2 2 4" xfId="22018" xr:uid="{00000000-0005-0000-0000-0000A3250000}"/>
    <cellStyle name="Migliaia 21 4 2 3" xfId="2918" xr:uid="{00000000-0005-0000-0000-0000A4250000}"/>
    <cellStyle name="Migliaia 21 4 2 3 2" xfId="13550" xr:uid="{00000000-0005-0000-0000-0000A5250000}"/>
    <cellStyle name="Migliaia 21 4 2 3 2 2" xfId="19368" xr:uid="{00000000-0005-0000-0000-0000A6250000}"/>
    <cellStyle name="Migliaia 21 4 2 3 2 3" xfId="24670" xr:uid="{00000000-0005-0000-0000-0000A7250000}"/>
    <cellStyle name="Migliaia 21 4 2 3 3" xfId="16717" xr:uid="{00000000-0005-0000-0000-0000A8250000}"/>
    <cellStyle name="Migliaia 21 4 2 3 4" xfId="22019" xr:uid="{00000000-0005-0000-0000-0000A9250000}"/>
    <cellStyle name="Migliaia 21 4 3" xfId="2919" xr:uid="{00000000-0005-0000-0000-0000AA250000}"/>
    <cellStyle name="Migliaia 21 4 3 2" xfId="13551" xr:uid="{00000000-0005-0000-0000-0000AB250000}"/>
    <cellStyle name="Migliaia 21 4 3 2 2" xfId="19369" xr:uid="{00000000-0005-0000-0000-0000AC250000}"/>
    <cellStyle name="Migliaia 21 4 3 2 3" xfId="24671" xr:uid="{00000000-0005-0000-0000-0000AD250000}"/>
    <cellStyle name="Migliaia 21 4 3 3" xfId="16718" xr:uid="{00000000-0005-0000-0000-0000AE250000}"/>
    <cellStyle name="Migliaia 21 4 3 4" xfId="22020" xr:uid="{00000000-0005-0000-0000-0000AF250000}"/>
    <cellStyle name="Migliaia 21 4 4" xfId="2920" xr:uid="{00000000-0005-0000-0000-0000B0250000}"/>
    <cellStyle name="Migliaia 21 4 4 2" xfId="13552" xr:uid="{00000000-0005-0000-0000-0000B1250000}"/>
    <cellStyle name="Migliaia 21 4 4 2 2" xfId="19370" xr:uid="{00000000-0005-0000-0000-0000B2250000}"/>
    <cellStyle name="Migliaia 21 4 4 2 3" xfId="24672" xr:uid="{00000000-0005-0000-0000-0000B3250000}"/>
    <cellStyle name="Migliaia 21 4 4 3" xfId="16719" xr:uid="{00000000-0005-0000-0000-0000B4250000}"/>
    <cellStyle name="Migliaia 21 4 4 4" xfId="22021" xr:uid="{00000000-0005-0000-0000-0000B5250000}"/>
    <cellStyle name="Migliaia 21 4 5" xfId="2921" xr:uid="{00000000-0005-0000-0000-0000B6250000}"/>
    <cellStyle name="Migliaia 21 4 5 2" xfId="13553" xr:uid="{00000000-0005-0000-0000-0000B7250000}"/>
    <cellStyle name="Migliaia 21 4 5 2 2" xfId="19371" xr:uid="{00000000-0005-0000-0000-0000B8250000}"/>
    <cellStyle name="Migliaia 21 4 5 2 3" xfId="24673" xr:uid="{00000000-0005-0000-0000-0000B9250000}"/>
    <cellStyle name="Migliaia 21 4 5 3" xfId="16720" xr:uid="{00000000-0005-0000-0000-0000BA250000}"/>
    <cellStyle name="Migliaia 21 4 5 4" xfId="22022" xr:uid="{00000000-0005-0000-0000-0000BB250000}"/>
    <cellStyle name="Migliaia 21 4 6" xfId="2922" xr:uid="{00000000-0005-0000-0000-0000BC250000}"/>
    <cellStyle name="Migliaia 21 4 6 2" xfId="13554" xr:uid="{00000000-0005-0000-0000-0000BD250000}"/>
    <cellStyle name="Migliaia 21 4 6 2 2" xfId="19372" xr:uid="{00000000-0005-0000-0000-0000BE250000}"/>
    <cellStyle name="Migliaia 21 4 6 2 3" xfId="24674" xr:uid="{00000000-0005-0000-0000-0000BF250000}"/>
    <cellStyle name="Migliaia 21 4 6 3" xfId="16721" xr:uid="{00000000-0005-0000-0000-0000C0250000}"/>
    <cellStyle name="Migliaia 21 4 6 4" xfId="22023" xr:uid="{00000000-0005-0000-0000-0000C1250000}"/>
    <cellStyle name="Migliaia 21 4 7" xfId="2923" xr:uid="{00000000-0005-0000-0000-0000C2250000}"/>
    <cellStyle name="Migliaia 21 4 7 2" xfId="13555" xr:uid="{00000000-0005-0000-0000-0000C3250000}"/>
    <cellStyle name="Migliaia 21 4 7 2 2" xfId="19373" xr:uid="{00000000-0005-0000-0000-0000C4250000}"/>
    <cellStyle name="Migliaia 21 4 7 2 3" xfId="24675" xr:uid="{00000000-0005-0000-0000-0000C5250000}"/>
    <cellStyle name="Migliaia 21 4 7 3" xfId="16722" xr:uid="{00000000-0005-0000-0000-0000C6250000}"/>
    <cellStyle name="Migliaia 21 4 7 4" xfId="22024" xr:uid="{00000000-0005-0000-0000-0000C7250000}"/>
    <cellStyle name="Migliaia 21 5" xfId="2924" xr:uid="{00000000-0005-0000-0000-0000C8250000}"/>
    <cellStyle name="Migliaia 21 5 2" xfId="2925" xr:uid="{00000000-0005-0000-0000-0000C9250000}"/>
    <cellStyle name="Migliaia 21 5 2 2" xfId="13556" xr:uid="{00000000-0005-0000-0000-0000CA250000}"/>
    <cellStyle name="Migliaia 21 5 2 2 2" xfId="19374" xr:uid="{00000000-0005-0000-0000-0000CB250000}"/>
    <cellStyle name="Migliaia 21 5 2 2 3" xfId="24676" xr:uid="{00000000-0005-0000-0000-0000CC250000}"/>
    <cellStyle name="Migliaia 21 5 2 3" xfId="16723" xr:uid="{00000000-0005-0000-0000-0000CD250000}"/>
    <cellStyle name="Migliaia 21 5 2 4" xfId="22025" xr:uid="{00000000-0005-0000-0000-0000CE250000}"/>
    <cellStyle name="Migliaia 21 5 3" xfId="2926" xr:uid="{00000000-0005-0000-0000-0000CF250000}"/>
    <cellStyle name="Migliaia 21 5 3 2" xfId="13557" xr:uid="{00000000-0005-0000-0000-0000D0250000}"/>
    <cellStyle name="Migliaia 21 5 3 2 2" xfId="19375" xr:uid="{00000000-0005-0000-0000-0000D1250000}"/>
    <cellStyle name="Migliaia 21 5 3 2 3" xfId="24677" xr:uid="{00000000-0005-0000-0000-0000D2250000}"/>
    <cellStyle name="Migliaia 21 5 3 3" xfId="16724" xr:uid="{00000000-0005-0000-0000-0000D3250000}"/>
    <cellStyle name="Migliaia 21 5 3 4" xfId="22026" xr:uid="{00000000-0005-0000-0000-0000D4250000}"/>
    <cellStyle name="Migliaia 21 5 4" xfId="2927" xr:uid="{00000000-0005-0000-0000-0000D5250000}"/>
    <cellStyle name="Migliaia 21 5 4 2" xfId="13558" xr:uid="{00000000-0005-0000-0000-0000D6250000}"/>
    <cellStyle name="Migliaia 21 5 4 2 2" xfId="19376" xr:uid="{00000000-0005-0000-0000-0000D7250000}"/>
    <cellStyle name="Migliaia 21 5 4 2 3" xfId="24678" xr:uid="{00000000-0005-0000-0000-0000D8250000}"/>
    <cellStyle name="Migliaia 21 5 4 3" xfId="16725" xr:uid="{00000000-0005-0000-0000-0000D9250000}"/>
    <cellStyle name="Migliaia 21 5 4 4" xfId="22027" xr:uid="{00000000-0005-0000-0000-0000DA250000}"/>
    <cellStyle name="Migliaia 21 5 5" xfId="2928" xr:uid="{00000000-0005-0000-0000-0000DB250000}"/>
    <cellStyle name="Migliaia 21 5 5 2" xfId="13559" xr:uid="{00000000-0005-0000-0000-0000DC250000}"/>
    <cellStyle name="Migliaia 21 5 5 2 2" xfId="19377" xr:uid="{00000000-0005-0000-0000-0000DD250000}"/>
    <cellStyle name="Migliaia 21 5 5 2 3" xfId="24679" xr:uid="{00000000-0005-0000-0000-0000DE250000}"/>
    <cellStyle name="Migliaia 21 5 5 3" xfId="16726" xr:uid="{00000000-0005-0000-0000-0000DF250000}"/>
    <cellStyle name="Migliaia 21 5 5 4" xfId="22028" xr:uid="{00000000-0005-0000-0000-0000E0250000}"/>
    <cellStyle name="Migliaia 21 5 6" xfId="2929" xr:uid="{00000000-0005-0000-0000-0000E1250000}"/>
    <cellStyle name="Migliaia 21 5 6 2" xfId="13560" xr:uid="{00000000-0005-0000-0000-0000E2250000}"/>
    <cellStyle name="Migliaia 21 5 6 2 2" xfId="19378" xr:uid="{00000000-0005-0000-0000-0000E3250000}"/>
    <cellStyle name="Migliaia 21 5 6 2 3" xfId="24680" xr:uid="{00000000-0005-0000-0000-0000E4250000}"/>
    <cellStyle name="Migliaia 21 5 6 3" xfId="16727" xr:uid="{00000000-0005-0000-0000-0000E5250000}"/>
    <cellStyle name="Migliaia 21 5 6 4" xfId="22029" xr:uid="{00000000-0005-0000-0000-0000E6250000}"/>
    <cellStyle name="Migliaia 21 6" xfId="2930" xr:uid="{00000000-0005-0000-0000-0000E7250000}"/>
    <cellStyle name="Migliaia 21 6 2" xfId="12018" xr:uid="{00000000-0005-0000-0000-0000E8250000}"/>
    <cellStyle name="Migliaia 21 6 3" xfId="12019" xr:uid="{00000000-0005-0000-0000-0000E9250000}"/>
    <cellStyle name="Migliaia 21 6 3 2" xfId="15556" xr:uid="{00000000-0005-0000-0000-0000EA250000}"/>
    <cellStyle name="Migliaia 21 6 3 2 2" xfId="20902" xr:uid="{00000000-0005-0000-0000-0000EB250000}"/>
    <cellStyle name="Migliaia 21 6 3 2 3" xfId="26204" xr:uid="{00000000-0005-0000-0000-0000EC250000}"/>
    <cellStyle name="Migliaia 21 6 3 3" xfId="18251" xr:uid="{00000000-0005-0000-0000-0000ED250000}"/>
    <cellStyle name="Migliaia 21 6 3 4" xfId="23553" xr:uid="{00000000-0005-0000-0000-0000EE250000}"/>
    <cellStyle name="Migliaia 21 6 4" xfId="13561" xr:uid="{00000000-0005-0000-0000-0000EF250000}"/>
    <cellStyle name="Migliaia 21 6 4 2" xfId="19379" xr:uid="{00000000-0005-0000-0000-0000F0250000}"/>
    <cellStyle name="Migliaia 21 6 4 3" xfId="24681" xr:uid="{00000000-0005-0000-0000-0000F1250000}"/>
    <cellStyle name="Migliaia 21 6 5" xfId="16728" xr:uid="{00000000-0005-0000-0000-0000F2250000}"/>
    <cellStyle name="Migliaia 21 6 6" xfId="22030" xr:uid="{00000000-0005-0000-0000-0000F3250000}"/>
    <cellStyle name="Migliaia 21 7" xfId="2931" xr:uid="{00000000-0005-0000-0000-0000F4250000}"/>
    <cellStyle name="Migliaia 21 7 2" xfId="12020" xr:uid="{00000000-0005-0000-0000-0000F5250000}"/>
    <cellStyle name="Migliaia 21 7 2 2" xfId="15557" xr:uid="{00000000-0005-0000-0000-0000F6250000}"/>
    <cellStyle name="Migliaia 21 7 2 2 2" xfId="20903" xr:uid="{00000000-0005-0000-0000-0000F7250000}"/>
    <cellStyle name="Migliaia 21 7 2 2 3" xfId="26205" xr:uid="{00000000-0005-0000-0000-0000F8250000}"/>
    <cellStyle name="Migliaia 21 7 2 3" xfId="18252" xr:uid="{00000000-0005-0000-0000-0000F9250000}"/>
    <cellStyle name="Migliaia 21 7 2 4" xfId="23554" xr:uid="{00000000-0005-0000-0000-0000FA250000}"/>
    <cellStyle name="Migliaia 21 7 3" xfId="13562" xr:uid="{00000000-0005-0000-0000-0000FB250000}"/>
    <cellStyle name="Migliaia 21 7 3 2" xfId="19380" xr:uid="{00000000-0005-0000-0000-0000FC250000}"/>
    <cellStyle name="Migliaia 21 7 3 3" xfId="24682" xr:uid="{00000000-0005-0000-0000-0000FD250000}"/>
    <cellStyle name="Migliaia 21 7 4" xfId="16729" xr:uid="{00000000-0005-0000-0000-0000FE250000}"/>
    <cellStyle name="Migliaia 21 7 5" xfId="22031" xr:uid="{00000000-0005-0000-0000-0000FF250000}"/>
    <cellStyle name="Migliaia 21 8" xfId="2932" xr:uid="{00000000-0005-0000-0000-000000260000}"/>
    <cellStyle name="Migliaia 21 8 2" xfId="12021" xr:uid="{00000000-0005-0000-0000-000001260000}"/>
    <cellStyle name="Migliaia 21 8 2 2" xfId="15558" xr:uid="{00000000-0005-0000-0000-000002260000}"/>
    <cellStyle name="Migliaia 21 8 2 2 2" xfId="20904" xr:uid="{00000000-0005-0000-0000-000003260000}"/>
    <cellStyle name="Migliaia 21 8 2 2 3" xfId="26206" xr:uid="{00000000-0005-0000-0000-000004260000}"/>
    <cellStyle name="Migliaia 21 8 2 3" xfId="18253" xr:uid="{00000000-0005-0000-0000-000005260000}"/>
    <cellStyle name="Migliaia 21 8 2 4" xfId="23555" xr:uid="{00000000-0005-0000-0000-000006260000}"/>
    <cellStyle name="Migliaia 21 8 3" xfId="13563" xr:uid="{00000000-0005-0000-0000-000007260000}"/>
    <cellStyle name="Migliaia 21 8 3 2" xfId="19381" xr:uid="{00000000-0005-0000-0000-000008260000}"/>
    <cellStyle name="Migliaia 21 8 3 3" xfId="24683" xr:uid="{00000000-0005-0000-0000-000009260000}"/>
    <cellStyle name="Migliaia 21 8 4" xfId="16730" xr:uid="{00000000-0005-0000-0000-00000A260000}"/>
    <cellStyle name="Migliaia 21 8 5" xfId="22032" xr:uid="{00000000-0005-0000-0000-00000B260000}"/>
    <cellStyle name="Migliaia 21 9" xfId="2933" xr:uid="{00000000-0005-0000-0000-00000C260000}"/>
    <cellStyle name="Migliaia 21 9 2" xfId="13564" xr:uid="{00000000-0005-0000-0000-00000D260000}"/>
    <cellStyle name="Migliaia 21 9 2 2" xfId="19382" xr:uid="{00000000-0005-0000-0000-00000E260000}"/>
    <cellStyle name="Migliaia 21 9 2 3" xfId="24684" xr:uid="{00000000-0005-0000-0000-00000F260000}"/>
    <cellStyle name="Migliaia 21 9 3" xfId="16731" xr:uid="{00000000-0005-0000-0000-000010260000}"/>
    <cellStyle name="Migliaia 21 9 4" xfId="22033" xr:uid="{00000000-0005-0000-0000-000011260000}"/>
    <cellStyle name="Migliaia 22" xfId="278" xr:uid="{00000000-0005-0000-0000-000012260000}"/>
    <cellStyle name="Migliaia 22 10" xfId="13565" xr:uid="{00000000-0005-0000-0000-000013260000}"/>
    <cellStyle name="Migliaia 22 10 2" xfId="19383" xr:uid="{00000000-0005-0000-0000-000014260000}"/>
    <cellStyle name="Migliaia 22 10 3" xfId="24685" xr:uid="{00000000-0005-0000-0000-000015260000}"/>
    <cellStyle name="Migliaia 22 11" xfId="16732" xr:uid="{00000000-0005-0000-0000-000016260000}"/>
    <cellStyle name="Migliaia 22 12" xfId="22034"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6" xr:uid="{00000000-0005-0000-0000-00001C260000}"/>
    <cellStyle name="Migliaia 22 2 2 2 2 2" xfId="19384" xr:uid="{00000000-0005-0000-0000-00001D260000}"/>
    <cellStyle name="Migliaia 22 2 2 2 2 3" xfId="24686" xr:uid="{00000000-0005-0000-0000-00001E260000}"/>
    <cellStyle name="Migliaia 22 2 2 2 3" xfId="16733" xr:uid="{00000000-0005-0000-0000-00001F260000}"/>
    <cellStyle name="Migliaia 22 2 2 2 4" xfId="22035" xr:uid="{00000000-0005-0000-0000-000020260000}"/>
    <cellStyle name="Migliaia 22 2 2 3" xfId="12022" xr:uid="{00000000-0005-0000-0000-000021260000}"/>
    <cellStyle name="Migliaia 22 2 2 3 2" xfId="15559" xr:uid="{00000000-0005-0000-0000-000022260000}"/>
    <cellStyle name="Migliaia 22 2 2 3 2 2" xfId="20905" xr:uid="{00000000-0005-0000-0000-000023260000}"/>
    <cellStyle name="Migliaia 22 2 2 3 2 3" xfId="26207" xr:uid="{00000000-0005-0000-0000-000024260000}"/>
    <cellStyle name="Migliaia 22 2 2 3 3" xfId="18254" xr:uid="{00000000-0005-0000-0000-000025260000}"/>
    <cellStyle name="Migliaia 22 2 2 3 4" xfId="23556" xr:uid="{00000000-0005-0000-0000-000026260000}"/>
    <cellStyle name="Migliaia 22 2 3" xfId="2938" xr:uid="{00000000-0005-0000-0000-000027260000}"/>
    <cellStyle name="Migliaia 22 2 3 2" xfId="12023" xr:uid="{00000000-0005-0000-0000-000028260000}"/>
    <cellStyle name="Migliaia 22 2 3 2 2" xfId="15560" xr:uid="{00000000-0005-0000-0000-000029260000}"/>
    <cellStyle name="Migliaia 22 2 3 2 2 2" xfId="20906" xr:uid="{00000000-0005-0000-0000-00002A260000}"/>
    <cellStyle name="Migliaia 22 2 3 2 2 3" xfId="26208" xr:uid="{00000000-0005-0000-0000-00002B260000}"/>
    <cellStyle name="Migliaia 22 2 3 2 3" xfId="18255" xr:uid="{00000000-0005-0000-0000-00002C260000}"/>
    <cellStyle name="Migliaia 22 2 3 2 4" xfId="23557" xr:uid="{00000000-0005-0000-0000-00002D260000}"/>
    <cellStyle name="Migliaia 22 2 3 3" xfId="13567" xr:uid="{00000000-0005-0000-0000-00002E260000}"/>
    <cellStyle name="Migliaia 22 2 3 3 2" xfId="19385" xr:uid="{00000000-0005-0000-0000-00002F260000}"/>
    <cellStyle name="Migliaia 22 2 3 3 3" xfId="24687" xr:uid="{00000000-0005-0000-0000-000030260000}"/>
    <cellStyle name="Migliaia 22 2 3 4" xfId="16734" xr:uid="{00000000-0005-0000-0000-000031260000}"/>
    <cellStyle name="Migliaia 22 2 3 5" xfId="22036" xr:uid="{00000000-0005-0000-0000-000032260000}"/>
    <cellStyle name="Migliaia 22 2 4" xfId="2939" xr:uid="{00000000-0005-0000-0000-000033260000}"/>
    <cellStyle name="Migliaia 22 2 4 2" xfId="13568" xr:uid="{00000000-0005-0000-0000-000034260000}"/>
    <cellStyle name="Migliaia 22 2 4 2 2" xfId="19386" xr:uid="{00000000-0005-0000-0000-000035260000}"/>
    <cellStyle name="Migliaia 22 2 4 2 3" xfId="24688" xr:uid="{00000000-0005-0000-0000-000036260000}"/>
    <cellStyle name="Migliaia 22 2 4 3" xfId="16735" xr:uid="{00000000-0005-0000-0000-000037260000}"/>
    <cellStyle name="Migliaia 22 2 4 4" xfId="22037" xr:uid="{00000000-0005-0000-0000-000038260000}"/>
    <cellStyle name="Migliaia 22 2 5" xfId="2940" xr:uid="{00000000-0005-0000-0000-000039260000}"/>
    <cellStyle name="Migliaia 22 2 5 2" xfId="13569" xr:uid="{00000000-0005-0000-0000-00003A260000}"/>
    <cellStyle name="Migliaia 22 2 5 2 2" xfId="19387" xr:uid="{00000000-0005-0000-0000-00003B260000}"/>
    <cellStyle name="Migliaia 22 2 5 2 3" xfId="24689" xr:uid="{00000000-0005-0000-0000-00003C260000}"/>
    <cellStyle name="Migliaia 22 2 5 3" xfId="16736" xr:uid="{00000000-0005-0000-0000-00003D260000}"/>
    <cellStyle name="Migliaia 22 2 5 4" xfId="22038" xr:uid="{00000000-0005-0000-0000-00003E260000}"/>
    <cellStyle name="Migliaia 22 2 6" xfId="2941" xr:uid="{00000000-0005-0000-0000-00003F260000}"/>
    <cellStyle name="Migliaia 22 2 6 2" xfId="13570" xr:uid="{00000000-0005-0000-0000-000040260000}"/>
    <cellStyle name="Migliaia 22 2 6 2 2" xfId="19388" xr:uid="{00000000-0005-0000-0000-000041260000}"/>
    <cellStyle name="Migliaia 22 2 6 2 3" xfId="24690" xr:uid="{00000000-0005-0000-0000-000042260000}"/>
    <cellStyle name="Migliaia 22 2 6 3" xfId="16737" xr:uid="{00000000-0005-0000-0000-000043260000}"/>
    <cellStyle name="Migliaia 22 2 6 4" xfId="22039"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1" xr:uid="{00000000-0005-0000-0000-00004A260000}"/>
    <cellStyle name="Migliaia 22 3 2 2 2 2 2" xfId="19389" xr:uid="{00000000-0005-0000-0000-00004B260000}"/>
    <cellStyle name="Migliaia 22 3 2 2 2 2 3" xfId="24691" xr:uid="{00000000-0005-0000-0000-00004C260000}"/>
    <cellStyle name="Migliaia 22 3 2 2 2 3" xfId="16738" xr:uid="{00000000-0005-0000-0000-00004D260000}"/>
    <cellStyle name="Migliaia 22 3 2 2 2 4" xfId="22040" xr:uid="{00000000-0005-0000-0000-00004E260000}"/>
    <cellStyle name="Migliaia 22 3 2 3" xfId="2946" xr:uid="{00000000-0005-0000-0000-00004F260000}"/>
    <cellStyle name="Migliaia 22 3 2 3 2" xfId="13572" xr:uid="{00000000-0005-0000-0000-000050260000}"/>
    <cellStyle name="Migliaia 22 3 2 3 2 2" xfId="19390" xr:uid="{00000000-0005-0000-0000-000051260000}"/>
    <cellStyle name="Migliaia 22 3 2 3 2 3" xfId="24692" xr:uid="{00000000-0005-0000-0000-000052260000}"/>
    <cellStyle name="Migliaia 22 3 2 3 3" xfId="16739" xr:uid="{00000000-0005-0000-0000-000053260000}"/>
    <cellStyle name="Migliaia 22 3 2 3 4" xfId="22041" xr:uid="{00000000-0005-0000-0000-000054260000}"/>
    <cellStyle name="Migliaia 22 3 2 4" xfId="2947" xr:uid="{00000000-0005-0000-0000-000055260000}"/>
    <cellStyle name="Migliaia 22 3 2 4 2" xfId="13573" xr:uid="{00000000-0005-0000-0000-000056260000}"/>
    <cellStyle name="Migliaia 22 3 2 4 2 2" xfId="19391" xr:uid="{00000000-0005-0000-0000-000057260000}"/>
    <cellStyle name="Migliaia 22 3 2 4 2 3" xfId="24693" xr:uid="{00000000-0005-0000-0000-000058260000}"/>
    <cellStyle name="Migliaia 22 3 2 4 3" xfId="16740" xr:uid="{00000000-0005-0000-0000-000059260000}"/>
    <cellStyle name="Migliaia 22 3 2 4 4" xfId="22042" xr:uid="{00000000-0005-0000-0000-00005A260000}"/>
    <cellStyle name="Migliaia 22 3 2 5" xfId="2948" xr:uid="{00000000-0005-0000-0000-00005B260000}"/>
    <cellStyle name="Migliaia 22 3 2 5 2" xfId="13574" xr:uid="{00000000-0005-0000-0000-00005C260000}"/>
    <cellStyle name="Migliaia 22 3 2 5 2 2" xfId="19392" xr:uid="{00000000-0005-0000-0000-00005D260000}"/>
    <cellStyle name="Migliaia 22 3 2 5 2 3" xfId="24694" xr:uid="{00000000-0005-0000-0000-00005E260000}"/>
    <cellStyle name="Migliaia 22 3 2 5 3" xfId="16741" xr:uid="{00000000-0005-0000-0000-00005F260000}"/>
    <cellStyle name="Migliaia 22 3 2 5 4" xfId="22043" xr:uid="{00000000-0005-0000-0000-000060260000}"/>
    <cellStyle name="Migliaia 22 3 2 6" xfId="2949" xr:uid="{00000000-0005-0000-0000-000061260000}"/>
    <cellStyle name="Migliaia 22 3 2 6 2" xfId="13575" xr:uid="{00000000-0005-0000-0000-000062260000}"/>
    <cellStyle name="Migliaia 22 3 2 6 2 2" xfId="19393" xr:uid="{00000000-0005-0000-0000-000063260000}"/>
    <cellStyle name="Migliaia 22 3 2 6 2 3" xfId="24695" xr:uid="{00000000-0005-0000-0000-000064260000}"/>
    <cellStyle name="Migliaia 22 3 2 6 3" xfId="16742" xr:uid="{00000000-0005-0000-0000-000065260000}"/>
    <cellStyle name="Migliaia 22 3 2 6 4" xfId="22044" xr:uid="{00000000-0005-0000-0000-000066260000}"/>
    <cellStyle name="Migliaia 22 3 3" xfId="2950" xr:uid="{00000000-0005-0000-0000-000067260000}"/>
    <cellStyle name="Migliaia 22 3 3 2" xfId="2951" xr:uid="{00000000-0005-0000-0000-000068260000}"/>
    <cellStyle name="Migliaia 22 3 3 2 2" xfId="13577" xr:uid="{00000000-0005-0000-0000-000069260000}"/>
    <cellStyle name="Migliaia 22 3 3 2 2 2" xfId="19395" xr:uid="{00000000-0005-0000-0000-00006A260000}"/>
    <cellStyle name="Migliaia 22 3 3 2 2 3" xfId="24697" xr:uid="{00000000-0005-0000-0000-00006B260000}"/>
    <cellStyle name="Migliaia 22 3 3 2 3" xfId="16744" xr:uid="{00000000-0005-0000-0000-00006C260000}"/>
    <cellStyle name="Migliaia 22 3 3 2 4" xfId="22046" xr:uid="{00000000-0005-0000-0000-00006D260000}"/>
    <cellStyle name="Migliaia 22 3 3 3" xfId="2952" xr:uid="{00000000-0005-0000-0000-00006E260000}"/>
    <cellStyle name="Migliaia 22 3 3 3 2" xfId="13578" xr:uid="{00000000-0005-0000-0000-00006F260000}"/>
    <cellStyle name="Migliaia 22 3 3 3 2 2" xfId="19396" xr:uid="{00000000-0005-0000-0000-000070260000}"/>
    <cellStyle name="Migliaia 22 3 3 3 2 3" xfId="24698" xr:uid="{00000000-0005-0000-0000-000071260000}"/>
    <cellStyle name="Migliaia 22 3 3 3 3" xfId="16745" xr:uid="{00000000-0005-0000-0000-000072260000}"/>
    <cellStyle name="Migliaia 22 3 3 3 4" xfId="22047" xr:uid="{00000000-0005-0000-0000-000073260000}"/>
    <cellStyle name="Migliaia 22 3 3 4" xfId="2953" xr:uid="{00000000-0005-0000-0000-000074260000}"/>
    <cellStyle name="Migliaia 22 3 3 4 2" xfId="13579" xr:uid="{00000000-0005-0000-0000-000075260000}"/>
    <cellStyle name="Migliaia 22 3 3 4 2 2" xfId="19397" xr:uid="{00000000-0005-0000-0000-000076260000}"/>
    <cellStyle name="Migliaia 22 3 3 4 2 3" xfId="24699" xr:uid="{00000000-0005-0000-0000-000077260000}"/>
    <cellStyle name="Migliaia 22 3 3 4 3" xfId="16746" xr:uid="{00000000-0005-0000-0000-000078260000}"/>
    <cellStyle name="Migliaia 22 3 3 4 4" xfId="22048" xr:uid="{00000000-0005-0000-0000-000079260000}"/>
    <cellStyle name="Migliaia 22 3 3 5" xfId="2954" xr:uid="{00000000-0005-0000-0000-00007A260000}"/>
    <cellStyle name="Migliaia 22 3 3 5 2" xfId="13580" xr:uid="{00000000-0005-0000-0000-00007B260000}"/>
    <cellStyle name="Migliaia 22 3 3 5 2 2" xfId="19398" xr:uid="{00000000-0005-0000-0000-00007C260000}"/>
    <cellStyle name="Migliaia 22 3 3 5 2 3" xfId="24700" xr:uid="{00000000-0005-0000-0000-00007D260000}"/>
    <cellStyle name="Migliaia 22 3 3 5 3" xfId="16747" xr:uid="{00000000-0005-0000-0000-00007E260000}"/>
    <cellStyle name="Migliaia 22 3 3 5 4" xfId="22049" xr:uid="{00000000-0005-0000-0000-00007F260000}"/>
    <cellStyle name="Migliaia 22 3 3 6" xfId="13576" xr:uid="{00000000-0005-0000-0000-000080260000}"/>
    <cellStyle name="Migliaia 22 3 3 6 2" xfId="19394" xr:uid="{00000000-0005-0000-0000-000081260000}"/>
    <cellStyle name="Migliaia 22 3 3 6 3" xfId="24696" xr:uid="{00000000-0005-0000-0000-000082260000}"/>
    <cellStyle name="Migliaia 22 3 3 7" xfId="16743" xr:uid="{00000000-0005-0000-0000-000083260000}"/>
    <cellStyle name="Migliaia 22 3 3 8" xfId="22045" xr:uid="{00000000-0005-0000-0000-000084260000}"/>
    <cellStyle name="Migliaia 22 3 4" xfId="2955" xr:uid="{00000000-0005-0000-0000-000085260000}"/>
    <cellStyle name="Migliaia 22 3 4 2" xfId="12024" xr:uid="{00000000-0005-0000-0000-000086260000}"/>
    <cellStyle name="Migliaia 22 3 4 3" xfId="12025" xr:uid="{00000000-0005-0000-0000-000087260000}"/>
    <cellStyle name="Migliaia 22 3 4 3 2" xfId="15561" xr:uid="{00000000-0005-0000-0000-000088260000}"/>
    <cellStyle name="Migliaia 22 3 4 3 2 2" xfId="20907" xr:uid="{00000000-0005-0000-0000-000089260000}"/>
    <cellStyle name="Migliaia 22 3 4 3 2 3" xfId="26209" xr:uid="{00000000-0005-0000-0000-00008A260000}"/>
    <cellStyle name="Migliaia 22 3 4 3 3" xfId="18256" xr:uid="{00000000-0005-0000-0000-00008B260000}"/>
    <cellStyle name="Migliaia 22 3 4 3 4" xfId="23558" xr:uid="{00000000-0005-0000-0000-00008C260000}"/>
    <cellStyle name="Migliaia 22 3 4 4" xfId="13581" xr:uid="{00000000-0005-0000-0000-00008D260000}"/>
    <cellStyle name="Migliaia 22 3 4 4 2" xfId="19399" xr:uid="{00000000-0005-0000-0000-00008E260000}"/>
    <cellStyle name="Migliaia 22 3 4 4 3" xfId="24701" xr:uid="{00000000-0005-0000-0000-00008F260000}"/>
    <cellStyle name="Migliaia 22 3 4 5" xfId="16748" xr:uid="{00000000-0005-0000-0000-000090260000}"/>
    <cellStyle name="Migliaia 22 3 4 6" xfId="22050" xr:uid="{00000000-0005-0000-0000-000091260000}"/>
    <cellStyle name="Migliaia 22 3 5" xfId="2956" xr:uid="{00000000-0005-0000-0000-000092260000}"/>
    <cellStyle name="Migliaia 22 3 5 2" xfId="12026" xr:uid="{00000000-0005-0000-0000-000093260000}"/>
    <cellStyle name="Migliaia 22 3 5 2 2" xfId="15562" xr:uid="{00000000-0005-0000-0000-000094260000}"/>
    <cellStyle name="Migliaia 22 3 5 2 2 2" xfId="20908" xr:uid="{00000000-0005-0000-0000-000095260000}"/>
    <cellStyle name="Migliaia 22 3 5 2 2 3" xfId="26210" xr:uid="{00000000-0005-0000-0000-000096260000}"/>
    <cellStyle name="Migliaia 22 3 5 2 3" xfId="18257" xr:uid="{00000000-0005-0000-0000-000097260000}"/>
    <cellStyle name="Migliaia 22 3 5 2 4" xfId="23559" xr:uid="{00000000-0005-0000-0000-000098260000}"/>
    <cellStyle name="Migliaia 22 3 5 3" xfId="13582" xr:uid="{00000000-0005-0000-0000-000099260000}"/>
    <cellStyle name="Migliaia 22 3 5 3 2" xfId="19400" xr:uid="{00000000-0005-0000-0000-00009A260000}"/>
    <cellStyle name="Migliaia 22 3 5 3 3" xfId="24702" xr:uid="{00000000-0005-0000-0000-00009B260000}"/>
    <cellStyle name="Migliaia 22 3 5 4" xfId="16749" xr:uid="{00000000-0005-0000-0000-00009C260000}"/>
    <cellStyle name="Migliaia 22 3 5 5" xfId="22051" xr:uid="{00000000-0005-0000-0000-00009D260000}"/>
    <cellStyle name="Migliaia 22 3 6" xfId="2957" xr:uid="{00000000-0005-0000-0000-00009E260000}"/>
    <cellStyle name="Migliaia 22 3 6 2" xfId="13583" xr:uid="{00000000-0005-0000-0000-00009F260000}"/>
    <cellStyle name="Migliaia 22 3 6 2 2" xfId="19401" xr:uid="{00000000-0005-0000-0000-0000A0260000}"/>
    <cellStyle name="Migliaia 22 3 6 2 3" xfId="24703" xr:uid="{00000000-0005-0000-0000-0000A1260000}"/>
    <cellStyle name="Migliaia 22 3 6 3" xfId="16750" xr:uid="{00000000-0005-0000-0000-0000A2260000}"/>
    <cellStyle name="Migliaia 22 3 6 4" xfId="22052" xr:uid="{00000000-0005-0000-0000-0000A3260000}"/>
    <cellStyle name="Migliaia 22 3 7" xfId="2958" xr:uid="{00000000-0005-0000-0000-0000A4260000}"/>
    <cellStyle name="Migliaia 22 3 7 2" xfId="13584" xr:uid="{00000000-0005-0000-0000-0000A5260000}"/>
    <cellStyle name="Migliaia 22 3 7 2 2" xfId="19402" xr:uid="{00000000-0005-0000-0000-0000A6260000}"/>
    <cellStyle name="Migliaia 22 3 7 2 3" xfId="24704" xr:uid="{00000000-0005-0000-0000-0000A7260000}"/>
    <cellStyle name="Migliaia 22 3 7 3" xfId="16751" xr:uid="{00000000-0005-0000-0000-0000A8260000}"/>
    <cellStyle name="Migliaia 22 3 7 4" xfId="22053" xr:uid="{00000000-0005-0000-0000-0000A9260000}"/>
    <cellStyle name="Migliaia 22 3 8" xfId="2959" xr:uid="{00000000-0005-0000-0000-0000AA260000}"/>
    <cellStyle name="Migliaia 22 3 8 2" xfId="13585" xr:uid="{00000000-0005-0000-0000-0000AB260000}"/>
    <cellStyle name="Migliaia 22 3 8 2 2" xfId="19403" xr:uid="{00000000-0005-0000-0000-0000AC260000}"/>
    <cellStyle name="Migliaia 22 3 8 2 3" xfId="24705" xr:uid="{00000000-0005-0000-0000-0000AD260000}"/>
    <cellStyle name="Migliaia 22 3 8 3" xfId="16752" xr:uid="{00000000-0005-0000-0000-0000AE260000}"/>
    <cellStyle name="Migliaia 22 3 8 4" xfId="22054"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6" xr:uid="{00000000-0005-0000-0000-0000B3260000}"/>
    <cellStyle name="Migliaia 22 4 2 2 2 2" xfId="19404" xr:uid="{00000000-0005-0000-0000-0000B4260000}"/>
    <cellStyle name="Migliaia 22 4 2 2 2 3" xfId="24706" xr:uid="{00000000-0005-0000-0000-0000B5260000}"/>
    <cellStyle name="Migliaia 22 4 2 2 3" xfId="16753" xr:uid="{00000000-0005-0000-0000-0000B6260000}"/>
    <cellStyle name="Migliaia 22 4 2 2 4" xfId="22055" xr:uid="{00000000-0005-0000-0000-0000B7260000}"/>
    <cellStyle name="Migliaia 22 4 2 3" xfId="2963" xr:uid="{00000000-0005-0000-0000-0000B8260000}"/>
    <cellStyle name="Migliaia 22 4 2 3 2" xfId="13587" xr:uid="{00000000-0005-0000-0000-0000B9260000}"/>
    <cellStyle name="Migliaia 22 4 2 3 2 2" xfId="19405" xr:uid="{00000000-0005-0000-0000-0000BA260000}"/>
    <cellStyle name="Migliaia 22 4 2 3 2 3" xfId="24707" xr:uid="{00000000-0005-0000-0000-0000BB260000}"/>
    <cellStyle name="Migliaia 22 4 2 3 3" xfId="16754" xr:uid="{00000000-0005-0000-0000-0000BC260000}"/>
    <cellStyle name="Migliaia 22 4 2 3 4" xfId="22056" xr:uid="{00000000-0005-0000-0000-0000BD260000}"/>
    <cellStyle name="Migliaia 22 4 3" xfId="2964" xr:uid="{00000000-0005-0000-0000-0000BE260000}"/>
    <cellStyle name="Migliaia 22 4 3 2" xfId="13588" xr:uid="{00000000-0005-0000-0000-0000BF260000}"/>
    <cellStyle name="Migliaia 22 4 3 2 2" xfId="19406" xr:uid="{00000000-0005-0000-0000-0000C0260000}"/>
    <cellStyle name="Migliaia 22 4 3 2 3" xfId="24708" xr:uid="{00000000-0005-0000-0000-0000C1260000}"/>
    <cellStyle name="Migliaia 22 4 3 3" xfId="16755" xr:uid="{00000000-0005-0000-0000-0000C2260000}"/>
    <cellStyle name="Migliaia 22 4 3 4" xfId="22057" xr:uid="{00000000-0005-0000-0000-0000C3260000}"/>
    <cellStyle name="Migliaia 22 4 4" xfId="2965" xr:uid="{00000000-0005-0000-0000-0000C4260000}"/>
    <cellStyle name="Migliaia 22 4 4 2" xfId="13589" xr:uid="{00000000-0005-0000-0000-0000C5260000}"/>
    <cellStyle name="Migliaia 22 4 4 2 2" xfId="19407" xr:uid="{00000000-0005-0000-0000-0000C6260000}"/>
    <cellStyle name="Migliaia 22 4 4 2 3" xfId="24709" xr:uid="{00000000-0005-0000-0000-0000C7260000}"/>
    <cellStyle name="Migliaia 22 4 4 3" xfId="16756" xr:uid="{00000000-0005-0000-0000-0000C8260000}"/>
    <cellStyle name="Migliaia 22 4 4 4" xfId="22058" xr:uid="{00000000-0005-0000-0000-0000C9260000}"/>
    <cellStyle name="Migliaia 22 4 5" xfId="2966" xr:uid="{00000000-0005-0000-0000-0000CA260000}"/>
    <cellStyle name="Migliaia 22 4 5 2" xfId="13590" xr:uid="{00000000-0005-0000-0000-0000CB260000}"/>
    <cellStyle name="Migliaia 22 4 5 2 2" xfId="19408" xr:uid="{00000000-0005-0000-0000-0000CC260000}"/>
    <cellStyle name="Migliaia 22 4 5 2 3" xfId="24710" xr:uid="{00000000-0005-0000-0000-0000CD260000}"/>
    <cellStyle name="Migliaia 22 4 5 3" xfId="16757" xr:uid="{00000000-0005-0000-0000-0000CE260000}"/>
    <cellStyle name="Migliaia 22 4 5 4" xfId="22059" xr:uid="{00000000-0005-0000-0000-0000CF260000}"/>
    <cellStyle name="Migliaia 22 4 6" xfId="2967" xr:uid="{00000000-0005-0000-0000-0000D0260000}"/>
    <cellStyle name="Migliaia 22 4 6 2" xfId="13591" xr:uid="{00000000-0005-0000-0000-0000D1260000}"/>
    <cellStyle name="Migliaia 22 4 6 2 2" xfId="19409" xr:uid="{00000000-0005-0000-0000-0000D2260000}"/>
    <cellStyle name="Migliaia 22 4 6 2 3" xfId="24711" xr:uid="{00000000-0005-0000-0000-0000D3260000}"/>
    <cellStyle name="Migliaia 22 4 6 3" xfId="16758" xr:uid="{00000000-0005-0000-0000-0000D4260000}"/>
    <cellStyle name="Migliaia 22 4 6 4" xfId="22060" xr:uid="{00000000-0005-0000-0000-0000D5260000}"/>
    <cellStyle name="Migliaia 22 4 7" xfId="2968" xr:uid="{00000000-0005-0000-0000-0000D6260000}"/>
    <cellStyle name="Migliaia 22 4 7 2" xfId="13592" xr:uid="{00000000-0005-0000-0000-0000D7260000}"/>
    <cellStyle name="Migliaia 22 4 7 2 2" xfId="19410" xr:uid="{00000000-0005-0000-0000-0000D8260000}"/>
    <cellStyle name="Migliaia 22 4 7 2 3" xfId="24712" xr:uid="{00000000-0005-0000-0000-0000D9260000}"/>
    <cellStyle name="Migliaia 22 4 7 3" xfId="16759" xr:uid="{00000000-0005-0000-0000-0000DA260000}"/>
    <cellStyle name="Migliaia 22 4 7 4" xfId="22061" xr:uid="{00000000-0005-0000-0000-0000DB260000}"/>
    <cellStyle name="Migliaia 22 5" xfId="2969" xr:uid="{00000000-0005-0000-0000-0000DC260000}"/>
    <cellStyle name="Migliaia 22 5 2" xfId="2970" xr:uid="{00000000-0005-0000-0000-0000DD260000}"/>
    <cellStyle name="Migliaia 22 5 2 2" xfId="13593" xr:uid="{00000000-0005-0000-0000-0000DE260000}"/>
    <cellStyle name="Migliaia 22 5 2 2 2" xfId="19411" xr:uid="{00000000-0005-0000-0000-0000DF260000}"/>
    <cellStyle name="Migliaia 22 5 2 2 3" xfId="24713" xr:uid="{00000000-0005-0000-0000-0000E0260000}"/>
    <cellStyle name="Migliaia 22 5 2 3" xfId="16760" xr:uid="{00000000-0005-0000-0000-0000E1260000}"/>
    <cellStyle name="Migliaia 22 5 2 4" xfId="22062" xr:uid="{00000000-0005-0000-0000-0000E2260000}"/>
    <cellStyle name="Migliaia 22 5 3" xfId="2971" xr:uid="{00000000-0005-0000-0000-0000E3260000}"/>
    <cellStyle name="Migliaia 22 5 3 2" xfId="13594" xr:uid="{00000000-0005-0000-0000-0000E4260000}"/>
    <cellStyle name="Migliaia 22 5 3 2 2" xfId="19412" xr:uid="{00000000-0005-0000-0000-0000E5260000}"/>
    <cellStyle name="Migliaia 22 5 3 2 3" xfId="24714" xr:uid="{00000000-0005-0000-0000-0000E6260000}"/>
    <cellStyle name="Migliaia 22 5 3 3" xfId="16761" xr:uid="{00000000-0005-0000-0000-0000E7260000}"/>
    <cellStyle name="Migliaia 22 5 3 4" xfId="22063" xr:uid="{00000000-0005-0000-0000-0000E8260000}"/>
    <cellStyle name="Migliaia 22 5 4" xfId="2972" xr:uid="{00000000-0005-0000-0000-0000E9260000}"/>
    <cellStyle name="Migliaia 22 5 4 2" xfId="13595" xr:uid="{00000000-0005-0000-0000-0000EA260000}"/>
    <cellStyle name="Migliaia 22 5 4 2 2" xfId="19413" xr:uid="{00000000-0005-0000-0000-0000EB260000}"/>
    <cellStyle name="Migliaia 22 5 4 2 3" xfId="24715" xr:uid="{00000000-0005-0000-0000-0000EC260000}"/>
    <cellStyle name="Migliaia 22 5 4 3" xfId="16762" xr:uid="{00000000-0005-0000-0000-0000ED260000}"/>
    <cellStyle name="Migliaia 22 5 4 4" xfId="22064" xr:uid="{00000000-0005-0000-0000-0000EE260000}"/>
    <cellStyle name="Migliaia 22 5 5" xfId="2973" xr:uid="{00000000-0005-0000-0000-0000EF260000}"/>
    <cellStyle name="Migliaia 22 5 5 2" xfId="13596" xr:uid="{00000000-0005-0000-0000-0000F0260000}"/>
    <cellStyle name="Migliaia 22 5 5 2 2" xfId="19414" xr:uid="{00000000-0005-0000-0000-0000F1260000}"/>
    <cellStyle name="Migliaia 22 5 5 2 3" xfId="24716" xr:uid="{00000000-0005-0000-0000-0000F2260000}"/>
    <cellStyle name="Migliaia 22 5 5 3" xfId="16763" xr:uid="{00000000-0005-0000-0000-0000F3260000}"/>
    <cellStyle name="Migliaia 22 5 5 4" xfId="22065" xr:uid="{00000000-0005-0000-0000-0000F4260000}"/>
    <cellStyle name="Migliaia 22 5 6" xfId="2974" xr:uid="{00000000-0005-0000-0000-0000F5260000}"/>
    <cellStyle name="Migliaia 22 5 6 2" xfId="13597" xr:uid="{00000000-0005-0000-0000-0000F6260000}"/>
    <cellStyle name="Migliaia 22 5 6 2 2" xfId="19415" xr:uid="{00000000-0005-0000-0000-0000F7260000}"/>
    <cellStyle name="Migliaia 22 5 6 2 3" xfId="24717" xr:uid="{00000000-0005-0000-0000-0000F8260000}"/>
    <cellStyle name="Migliaia 22 5 6 3" xfId="16764" xr:uid="{00000000-0005-0000-0000-0000F9260000}"/>
    <cellStyle name="Migliaia 22 5 6 4" xfId="22066" xr:uid="{00000000-0005-0000-0000-0000FA260000}"/>
    <cellStyle name="Migliaia 22 6" xfId="2975" xr:uid="{00000000-0005-0000-0000-0000FB260000}"/>
    <cellStyle name="Migliaia 22 6 2" xfId="12027" xr:uid="{00000000-0005-0000-0000-0000FC260000}"/>
    <cellStyle name="Migliaia 22 6 3" xfId="12028" xr:uid="{00000000-0005-0000-0000-0000FD260000}"/>
    <cellStyle name="Migliaia 22 6 3 2" xfId="15563" xr:uid="{00000000-0005-0000-0000-0000FE260000}"/>
    <cellStyle name="Migliaia 22 6 3 2 2" xfId="20909" xr:uid="{00000000-0005-0000-0000-0000FF260000}"/>
    <cellStyle name="Migliaia 22 6 3 2 3" xfId="26211" xr:uid="{00000000-0005-0000-0000-000000270000}"/>
    <cellStyle name="Migliaia 22 6 3 3" xfId="18258" xr:uid="{00000000-0005-0000-0000-000001270000}"/>
    <cellStyle name="Migliaia 22 6 3 4" xfId="23560" xr:uid="{00000000-0005-0000-0000-000002270000}"/>
    <cellStyle name="Migliaia 22 6 4" xfId="13598" xr:uid="{00000000-0005-0000-0000-000003270000}"/>
    <cellStyle name="Migliaia 22 6 4 2" xfId="19416" xr:uid="{00000000-0005-0000-0000-000004270000}"/>
    <cellStyle name="Migliaia 22 6 4 3" xfId="24718" xr:uid="{00000000-0005-0000-0000-000005270000}"/>
    <cellStyle name="Migliaia 22 6 5" xfId="16765" xr:uid="{00000000-0005-0000-0000-000006270000}"/>
    <cellStyle name="Migliaia 22 6 6" xfId="22067" xr:uid="{00000000-0005-0000-0000-000007270000}"/>
    <cellStyle name="Migliaia 22 7" xfId="2976" xr:uid="{00000000-0005-0000-0000-000008270000}"/>
    <cellStyle name="Migliaia 22 7 2" xfId="12029" xr:uid="{00000000-0005-0000-0000-000009270000}"/>
    <cellStyle name="Migliaia 22 7 2 2" xfId="15564" xr:uid="{00000000-0005-0000-0000-00000A270000}"/>
    <cellStyle name="Migliaia 22 7 2 2 2" xfId="20910" xr:uid="{00000000-0005-0000-0000-00000B270000}"/>
    <cellStyle name="Migliaia 22 7 2 2 3" xfId="26212" xr:uid="{00000000-0005-0000-0000-00000C270000}"/>
    <cellStyle name="Migliaia 22 7 2 3" xfId="18259" xr:uid="{00000000-0005-0000-0000-00000D270000}"/>
    <cellStyle name="Migliaia 22 7 2 4" xfId="23561" xr:uid="{00000000-0005-0000-0000-00000E270000}"/>
    <cellStyle name="Migliaia 22 7 3" xfId="13599" xr:uid="{00000000-0005-0000-0000-00000F270000}"/>
    <cellStyle name="Migliaia 22 7 3 2" xfId="19417" xr:uid="{00000000-0005-0000-0000-000010270000}"/>
    <cellStyle name="Migliaia 22 7 3 3" xfId="24719" xr:uid="{00000000-0005-0000-0000-000011270000}"/>
    <cellStyle name="Migliaia 22 7 4" xfId="16766" xr:uid="{00000000-0005-0000-0000-000012270000}"/>
    <cellStyle name="Migliaia 22 7 5" xfId="22068" xr:uid="{00000000-0005-0000-0000-000013270000}"/>
    <cellStyle name="Migliaia 22 8" xfId="2977" xr:uid="{00000000-0005-0000-0000-000014270000}"/>
    <cellStyle name="Migliaia 22 8 2" xfId="12030" xr:uid="{00000000-0005-0000-0000-000015270000}"/>
    <cellStyle name="Migliaia 22 8 2 2" xfId="15565" xr:uid="{00000000-0005-0000-0000-000016270000}"/>
    <cellStyle name="Migliaia 22 8 2 2 2" xfId="20911" xr:uid="{00000000-0005-0000-0000-000017270000}"/>
    <cellStyle name="Migliaia 22 8 2 2 3" xfId="26213" xr:uid="{00000000-0005-0000-0000-000018270000}"/>
    <cellStyle name="Migliaia 22 8 2 3" xfId="18260" xr:uid="{00000000-0005-0000-0000-000019270000}"/>
    <cellStyle name="Migliaia 22 8 2 4" xfId="23562" xr:uid="{00000000-0005-0000-0000-00001A270000}"/>
    <cellStyle name="Migliaia 22 8 3" xfId="13600" xr:uid="{00000000-0005-0000-0000-00001B270000}"/>
    <cellStyle name="Migliaia 22 8 3 2" xfId="19418" xr:uid="{00000000-0005-0000-0000-00001C270000}"/>
    <cellStyle name="Migliaia 22 8 3 3" xfId="24720" xr:uid="{00000000-0005-0000-0000-00001D270000}"/>
    <cellStyle name="Migliaia 22 8 4" xfId="16767" xr:uid="{00000000-0005-0000-0000-00001E270000}"/>
    <cellStyle name="Migliaia 22 8 5" xfId="22069" xr:uid="{00000000-0005-0000-0000-00001F270000}"/>
    <cellStyle name="Migliaia 22 9" xfId="2978" xr:uid="{00000000-0005-0000-0000-000020270000}"/>
    <cellStyle name="Migliaia 22 9 2" xfId="13601" xr:uid="{00000000-0005-0000-0000-000021270000}"/>
    <cellStyle name="Migliaia 22 9 2 2" xfId="19419" xr:uid="{00000000-0005-0000-0000-000022270000}"/>
    <cellStyle name="Migliaia 22 9 2 3" xfId="24721" xr:uid="{00000000-0005-0000-0000-000023270000}"/>
    <cellStyle name="Migliaia 22 9 3" xfId="16768" xr:uid="{00000000-0005-0000-0000-000024270000}"/>
    <cellStyle name="Migliaia 22 9 4" xfId="22070" xr:uid="{00000000-0005-0000-0000-000025270000}"/>
    <cellStyle name="Migliaia 23" xfId="280" xr:uid="{00000000-0005-0000-0000-000026270000}"/>
    <cellStyle name="Migliaia 23 10" xfId="13602" xr:uid="{00000000-0005-0000-0000-000027270000}"/>
    <cellStyle name="Migliaia 23 10 2" xfId="19420" xr:uid="{00000000-0005-0000-0000-000028270000}"/>
    <cellStyle name="Migliaia 23 10 3" xfId="24722" xr:uid="{00000000-0005-0000-0000-000029270000}"/>
    <cellStyle name="Migliaia 23 11" xfId="16769" xr:uid="{00000000-0005-0000-0000-00002A270000}"/>
    <cellStyle name="Migliaia 23 12" xfId="22071"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3" xr:uid="{00000000-0005-0000-0000-000030270000}"/>
    <cellStyle name="Migliaia 23 2 2 2 2 2" xfId="19421" xr:uid="{00000000-0005-0000-0000-000031270000}"/>
    <cellStyle name="Migliaia 23 2 2 2 2 3" xfId="24723" xr:uid="{00000000-0005-0000-0000-000032270000}"/>
    <cellStyle name="Migliaia 23 2 2 2 3" xfId="16770" xr:uid="{00000000-0005-0000-0000-000033270000}"/>
    <cellStyle name="Migliaia 23 2 2 2 4" xfId="22072" xr:uid="{00000000-0005-0000-0000-000034270000}"/>
    <cellStyle name="Migliaia 23 2 2 3" xfId="12031" xr:uid="{00000000-0005-0000-0000-000035270000}"/>
    <cellStyle name="Migliaia 23 2 2 3 2" xfId="15566" xr:uid="{00000000-0005-0000-0000-000036270000}"/>
    <cellStyle name="Migliaia 23 2 2 3 2 2" xfId="20912" xr:uid="{00000000-0005-0000-0000-000037270000}"/>
    <cellStyle name="Migliaia 23 2 2 3 2 3" xfId="26214" xr:uid="{00000000-0005-0000-0000-000038270000}"/>
    <cellStyle name="Migliaia 23 2 2 3 3" xfId="18261" xr:uid="{00000000-0005-0000-0000-000039270000}"/>
    <cellStyle name="Migliaia 23 2 2 3 4" xfId="23563" xr:uid="{00000000-0005-0000-0000-00003A270000}"/>
    <cellStyle name="Migliaia 23 2 3" xfId="2983" xr:uid="{00000000-0005-0000-0000-00003B270000}"/>
    <cellStyle name="Migliaia 23 2 3 2" xfId="12032" xr:uid="{00000000-0005-0000-0000-00003C270000}"/>
    <cellStyle name="Migliaia 23 2 3 2 2" xfId="15567" xr:uid="{00000000-0005-0000-0000-00003D270000}"/>
    <cellStyle name="Migliaia 23 2 3 2 2 2" xfId="20913" xr:uid="{00000000-0005-0000-0000-00003E270000}"/>
    <cellStyle name="Migliaia 23 2 3 2 2 3" xfId="26215" xr:uid="{00000000-0005-0000-0000-00003F270000}"/>
    <cellStyle name="Migliaia 23 2 3 2 3" xfId="18262" xr:uid="{00000000-0005-0000-0000-000040270000}"/>
    <cellStyle name="Migliaia 23 2 3 2 4" xfId="23564" xr:uid="{00000000-0005-0000-0000-000041270000}"/>
    <cellStyle name="Migliaia 23 2 3 3" xfId="13604" xr:uid="{00000000-0005-0000-0000-000042270000}"/>
    <cellStyle name="Migliaia 23 2 3 3 2" xfId="19422" xr:uid="{00000000-0005-0000-0000-000043270000}"/>
    <cellStyle name="Migliaia 23 2 3 3 3" xfId="24724" xr:uid="{00000000-0005-0000-0000-000044270000}"/>
    <cellStyle name="Migliaia 23 2 3 4" xfId="16771" xr:uid="{00000000-0005-0000-0000-000045270000}"/>
    <cellStyle name="Migliaia 23 2 3 5" xfId="22073" xr:uid="{00000000-0005-0000-0000-000046270000}"/>
    <cellStyle name="Migliaia 23 2 4" xfId="2984" xr:uid="{00000000-0005-0000-0000-000047270000}"/>
    <cellStyle name="Migliaia 23 2 4 2" xfId="13605" xr:uid="{00000000-0005-0000-0000-000048270000}"/>
    <cellStyle name="Migliaia 23 2 4 2 2" xfId="19423" xr:uid="{00000000-0005-0000-0000-000049270000}"/>
    <cellStyle name="Migliaia 23 2 4 2 3" xfId="24725" xr:uid="{00000000-0005-0000-0000-00004A270000}"/>
    <cellStyle name="Migliaia 23 2 4 3" xfId="16772" xr:uid="{00000000-0005-0000-0000-00004B270000}"/>
    <cellStyle name="Migliaia 23 2 4 4" xfId="22074" xr:uid="{00000000-0005-0000-0000-00004C270000}"/>
    <cellStyle name="Migliaia 23 2 5" xfId="2985" xr:uid="{00000000-0005-0000-0000-00004D270000}"/>
    <cellStyle name="Migliaia 23 2 5 2" xfId="13606" xr:uid="{00000000-0005-0000-0000-00004E270000}"/>
    <cellStyle name="Migliaia 23 2 5 2 2" xfId="19424" xr:uid="{00000000-0005-0000-0000-00004F270000}"/>
    <cellStyle name="Migliaia 23 2 5 2 3" xfId="24726" xr:uid="{00000000-0005-0000-0000-000050270000}"/>
    <cellStyle name="Migliaia 23 2 5 3" xfId="16773" xr:uid="{00000000-0005-0000-0000-000051270000}"/>
    <cellStyle name="Migliaia 23 2 5 4" xfId="22075" xr:uid="{00000000-0005-0000-0000-000052270000}"/>
    <cellStyle name="Migliaia 23 2 6" xfId="2986" xr:uid="{00000000-0005-0000-0000-000053270000}"/>
    <cellStyle name="Migliaia 23 2 6 2" xfId="13607" xr:uid="{00000000-0005-0000-0000-000054270000}"/>
    <cellStyle name="Migliaia 23 2 6 2 2" xfId="19425" xr:uid="{00000000-0005-0000-0000-000055270000}"/>
    <cellStyle name="Migliaia 23 2 6 2 3" xfId="24727" xr:uid="{00000000-0005-0000-0000-000056270000}"/>
    <cellStyle name="Migliaia 23 2 6 3" xfId="16774" xr:uid="{00000000-0005-0000-0000-000057270000}"/>
    <cellStyle name="Migliaia 23 2 6 4" xfId="22076"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8" xr:uid="{00000000-0005-0000-0000-00005E270000}"/>
    <cellStyle name="Migliaia 23 3 2 2 2 2 2" xfId="19426" xr:uid="{00000000-0005-0000-0000-00005F270000}"/>
    <cellStyle name="Migliaia 23 3 2 2 2 2 3" xfId="24728" xr:uid="{00000000-0005-0000-0000-000060270000}"/>
    <cellStyle name="Migliaia 23 3 2 2 2 3" xfId="16775" xr:uid="{00000000-0005-0000-0000-000061270000}"/>
    <cellStyle name="Migliaia 23 3 2 2 2 4" xfId="22077" xr:uid="{00000000-0005-0000-0000-000062270000}"/>
    <cellStyle name="Migliaia 23 3 2 3" xfId="2991" xr:uid="{00000000-0005-0000-0000-000063270000}"/>
    <cellStyle name="Migliaia 23 3 2 3 2" xfId="13609" xr:uid="{00000000-0005-0000-0000-000064270000}"/>
    <cellStyle name="Migliaia 23 3 2 3 2 2" xfId="19427" xr:uid="{00000000-0005-0000-0000-000065270000}"/>
    <cellStyle name="Migliaia 23 3 2 3 2 3" xfId="24729" xr:uid="{00000000-0005-0000-0000-000066270000}"/>
    <cellStyle name="Migliaia 23 3 2 3 3" xfId="16776" xr:uid="{00000000-0005-0000-0000-000067270000}"/>
    <cellStyle name="Migliaia 23 3 2 3 4" xfId="22078" xr:uid="{00000000-0005-0000-0000-000068270000}"/>
    <cellStyle name="Migliaia 23 3 2 4" xfId="2992" xr:uid="{00000000-0005-0000-0000-000069270000}"/>
    <cellStyle name="Migliaia 23 3 2 4 2" xfId="13610" xr:uid="{00000000-0005-0000-0000-00006A270000}"/>
    <cellStyle name="Migliaia 23 3 2 4 2 2" xfId="19428" xr:uid="{00000000-0005-0000-0000-00006B270000}"/>
    <cellStyle name="Migliaia 23 3 2 4 2 3" xfId="24730" xr:uid="{00000000-0005-0000-0000-00006C270000}"/>
    <cellStyle name="Migliaia 23 3 2 4 3" xfId="16777" xr:uid="{00000000-0005-0000-0000-00006D270000}"/>
    <cellStyle name="Migliaia 23 3 2 4 4" xfId="22079" xr:uid="{00000000-0005-0000-0000-00006E270000}"/>
    <cellStyle name="Migliaia 23 3 2 5" xfId="2993" xr:uid="{00000000-0005-0000-0000-00006F270000}"/>
    <cellStyle name="Migliaia 23 3 2 5 2" xfId="13611" xr:uid="{00000000-0005-0000-0000-000070270000}"/>
    <cellStyle name="Migliaia 23 3 2 5 2 2" xfId="19429" xr:uid="{00000000-0005-0000-0000-000071270000}"/>
    <cellStyle name="Migliaia 23 3 2 5 2 3" xfId="24731" xr:uid="{00000000-0005-0000-0000-000072270000}"/>
    <cellStyle name="Migliaia 23 3 2 5 3" xfId="16778" xr:uid="{00000000-0005-0000-0000-000073270000}"/>
    <cellStyle name="Migliaia 23 3 2 5 4" xfId="22080" xr:uid="{00000000-0005-0000-0000-000074270000}"/>
    <cellStyle name="Migliaia 23 3 2 6" xfId="2994" xr:uid="{00000000-0005-0000-0000-000075270000}"/>
    <cellStyle name="Migliaia 23 3 2 6 2" xfId="13612" xr:uid="{00000000-0005-0000-0000-000076270000}"/>
    <cellStyle name="Migliaia 23 3 2 6 2 2" xfId="19430" xr:uid="{00000000-0005-0000-0000-000077270000}"/>
    <cellStyle name="Migliaia 23 3 2 6 2 3" xfId="24732" xr:uid="{00000000-0005-0000-0000-000078270000}"/>
    <cellStyle name="Migliaia 23 3 2 6 3" xfId="16779" xr:uid="{00000000-0005-0000-0000-000079270000}"/>
    <cellStyle name="Migliaia 23 3 2 6 4" xfId="22081" xr:uid="{00000000-0005-0000-0000-00007A270000}"/>
    <cellStyle name="Migliaia 23 3 3" xfId="2995" xr:uid="{00000000-0005-0000-0000-00007B270000}"/>
    <cellStyle name="Migliaia 23 3 3 2" xfId="2996" xr:uid="{00000000-0005-0000-0000-00007C270000}"/>
    <cellStyle name="Migliaia 23 3 3 2 2" xfId="13614" xr:uid="{00000000-0005-0000-0000-00007D270000}"/>
    <cellStyle name="Migliaia 23 3 3 2 2 2" xfId="19432" xr:uid="{00000000-0005-0000-0000-00007E270000}"/>
    <cellStyle name="Migliaia 23 3 3 2 2 3" xfId="24734" xr:uid="{00000000-0005-0000-0000-00007F270000}"/>
    <cellStyle name="Migliaia 23 3 3 2 3" xfId="16781" xr:uid="{00000000-0005-0000-0000-000080270000}"/>
    <cellStyle name="Migliaia 23 3 3 2 4" xfId="22083" xr:uid="{00000000-0005-0000-0000-000081270000}"/>
    <cellStyle name="Migliaia 23 3 3 3" xfId="2997" xr:uid="{00000000-0005-0000-0000-000082270000}"/>
    <cellStyle name="Migliaia 23 3 3 3 2" xfId="13615" xr:uid="{00000000-0005-0000-0000-000083270000}"/>
    <cellStyle name="Migliaia 23 3 3 3 2 2" xfId="19433" xr:uid="{00000000-0005-0000-0000-000084270000}"/>
    <cellStyle name="Migliaia 23 3 3 3 2 3" xfId="24735" xr:uid="{00000000-0005-0000-0000-000085270000}"/>
    <cellStyle name="Migliaia 23 3 3 3 3" xfId="16782" xr:uid="{00000000-0005-0000-0000-000086270000}"/>
    <cellStyle name="Migliaia 23 3 3 3 4" xfId="22084" xr:uid="{00000000-0005-0000-0000-000087270000}"/>
    <cellStyle name="Migliaia 23 3 3 4" xfId="2998" xr:uid="{00000000-0005-0000-0000-000088270000}"/>
    <cellStyle name="Migliaia 23 3 3 4 2" xfId="13616" xr:uid="{00000000-0005-0000-0000-000089270000}"/>
    <cellStyle name="Migliaia 23 3 3 4 2 2" xfId="19434" xr:uid="{00000000-0005-0000-0000-00008A270000}"/>
    <cellStyle name="Migliaia 23 3 3 4 2 3" xfId="24736" xr:uid="{00000000-0005-0000-0000-00008B270000}"/>
    <cellStyle name="Migliaia 23 3 3 4 3" xfId="16783" xr:uid="{00000000-0005-0000-0000-00008C270000}"/>
    <cellStyle name="Migliaia 23 3 3 4 4" xfId="22085" xr:uid="{00000000-0005-0000-0000-00008D270000}"/>
    <cellStyle name="Migliaia 23 3 3 5" xfId="2999" xr:uid="{00000000-0005-0000-0000-00008E270000}"/>
    <cellStyle name="Migliaia 23 3 3 5 2" xfId="13617" xr:uid="{00000000-0005-0000-0000-00008F270000}"/>
    <cellStyle name="Migliaia 23 3 3 5 2 2" xfId="19435" xr:uid="{00000000-0005-0000-0000-000090270000}"/>
    <cellStyle name="Migliaia 23 3 3 5 2 3" xfId="24737" xr:uid="{00000000-0005-0000-0000-000091270000}"/>
    <cellStyle name="Migliaia 23 3 3 5 3" xfId="16784" xr:uid="{00000000-0005-0000-0000-000092270000}"/>
    <cellStyle name="Migliaia 23 3 3 5 4" xfId="22086" xr:uid="{00000000-0005-0000-0000-000093270000}"/>
    <cellStyle name="Migliaia 23 3 3 6" xfId="13613" xr:uid="{00000000-0005-0000-0000-000094270000}"/>
    <cellStyle name="Migliaia 23 3 3 6 2" xfId="19431" xr:uid="{00000000-0005-0000-0000-000095270000}"/>
    <cellStyle name="Migliaia 23 3 3 6 3" xfId="24733" xr:uid="{00000000-0005-0000-0000-000096270000}"/>
    <cellStyle name="Migliaia 23 3 3 7" xfId="16780" xr:uid="{00000000-0005-0000-0000-000097270000}"/>
    <cellStyle name="Migliaia 23 3 3 8" xfId="22082" xr:uid="{00000000-0005-0000-0000-000098270000}"/>
    <cellStyle name="Migliaia 23 3 4" xfId="3000" xr:uid="{00000000-0005-0000-0000-000099270000}"/>
    <cellStyle name="Migliaia 23 3 4 2" xfId="12033" xr:uid="{00000000-0005-0000-0000-00009A270000}"/>
    <cellStyle name="Migliaia 23 3 4 3" xfId="12034" xr:uid="{00000000-0005-0000-0000-00009B270000}"/>
    <cellStyle name="Migliaia 23 3 4 3 2" xfId="15568" xr:uid="{00000000-0005-0000-0000-00009C270000}"/>
    <cellStyle name="Migliaia 23 3 4 3 2 2" xfId="20914" xr:uid="{00000000-0005-0000-0000-00009D270000}"/>
    <cellStyle name="Migliaia 23 3 4 3 2 3" xfId="26216" xr:uid="{00000000-0005-0000-0000-00009E270000}"/>
    <cellStyle name="Migliaia 23 3 4 3 3" xfId="18263" xr:uid="{00000000-0005-0000-0000-00009F270000}"/>
    <cellStyle name="Migliaia 23 3 4 3 4" xfId="23565" xr:uid="{00000000-0005-0000-0000-0000A0270000}"/>
    <cellStyle name="Migliaia 23 3 4 4" xfId="13618" xr:uid="{00000000-0005-0000-0000-0000A1270000}"/>
    <cellStyle name="Migliaia 23 3 4 4 2" xfId="19436" xr:uid="{00000000-0005-0000-0000-0000A2270000}"/>
    <cellStyle name="Migliaia 23 3 4 4 3" xfId="24738" xr:uid="{00000000-0005-0000-0000-0000A3270000}"/>
    <cellStyle name="Migliaia 23 3 4 5" xfId="16785" xr:uid="{00000000-0005-0000-0000-0000A4270000}"/>
    <cellStyle name="Migliaia 23 3 4 6" xfId="22087" xr:uid="{00000000-0005-0000-0000-0000A5270000}"/>
    <cellStyle name="Migliaia 23 3 5" xfId="3001" xr:uid="{00000000-0005-0000-0000-0000A6270000}"/>
    <cellStyle name="Migliaia 23 3 5 2" xfId="12035" xr:uid="{00000000-0005-0000-0000-0000A7270000}"/>
    <cellStyle name="Migliaia 23 3 5 2 2" xfId="15569" xr:uid="{00000000-0005-0000-0000-0000A8270000}"/>
    <cellStyle name="Migliaia 23 3 5 2 2 2" xfId="20915" xr:uid="{00000000-0005-0000-0000-0000A9270000}"/>
    <cellStyle name="Migliaia 23 3 5 2 2 3" xfId="26217" xr:uid="{00000000-0005-0000-0000-0000AA270000}"/>
    <cellStyle name="Migliaia 23 3 5 2 3" xfId="18264" xr:uid="{00000000-0005-0000-0000-0000AB270000}"/>
    <cellStyle name="Migliaia 23 3 5 2 4" xfId="23566" xr:uid="{00000000-0005-0000-0000-0000AC270000}"/>
    <cellStyle name="Migliaia 23 3 5 3" xfId="13619" xr:uid="{00000000-0005-0000-0000-0000AD270000}"/>
    <cellStyle name="Migliaia 23 3 5 3 2" xfId="19437" xr:uid="{00000000-0005-0000-0000-0000AE270000}"/>
    <cellStyle name="Migliaia 23 3 5 3 3" xfId="24739" xr:uid="{00000000-0005-0000-0000-0000AF270000}"/>
    <cellStyle name="Migliaia 23 3 5 4" xfId="16786" xr:uid="{00000000-0005-0000-0000-0000B0270000}"/>
    <cellStyle name="Migliaia 23 3 5 5" xfId="22088" xr:uid="{00000000-0005-0000-0000-0000B1270000}"/>
    <cellStyle name="Migliaia 23 3 6" xfId="3002" xr:uid="{00000000-0005-0000-0000-0000B2270000}"/>
    <cellStyle name="Migliaia 23 3 6 2" xfId="13620" xr:uid="{00000000-0005-0000-0000-0000B3270000}"/>
    <cellStyle name="Migliaia 23 3 6 2 2" xfId="19438" xr:uid="{00000000-0005-0000-0000-0000B4270000}"/>
    <cellStyle name="Migliaia 23 3 6 2 3" xfId="24740" xr:uid="{00000000-0005-0000-0000-0000B5270000}"/>
    <cellStyle name="Migliaia 23 3 6 3" xfId="16787" xr:uid="{00000000-0005-0000-0000-0000B6270000}"/>
    <cellStyle name="Migliaia 23 3 6 4" xfId="22089" xr:uid="{00000000-0005-0000-0000-0000B7270000}"/>
    <cellStyle name="Migliaia 23 3 7" xfId="3003" xr:uid="{00000000-0005-0000-0000-0000B8270000}"/>
    <cellStyle name="Migliaia 23 3 7 2" xfId="13621" xr:uid="{00000000-0005-0000-0000-0000B9270000}"/>
    <cellStyle name="Migliaia 23 3 7 2 2" xfId="19439" xr:uid="{00000000-0005-0000-0000-0000BA270000}"/>
    <cellStyle name="Migliaia 23 3 7 2 3" xfId="24741" xr:uid="{00000000-0005-0000-0000-0000BB270000}"/>
    <cellStyle name="Migliaia 23 3 7 3" xfId="16788" xr:uid="{00000000-0005-0000-0000-0000BC270000}"/>
    <cellStyle name="Migliaia 23 3 7 4" xfId="22090" xr:uid="{00000000-0005-0000-0000-0000BD270000}"/>
    <cellStyle name="Migliaia 23 3 8" xfId="3004" xr:uid="{00000000-0005-0000-0000-0000BE270000}"/>
    <cellStyle name="Migliaia 23 3 8 2" xfId="13622" xr:uid="{00000000-0005-0000-0000-0000BF270000}"/>
    <cellStyle name="Migliaia 23 3 8 2 2" xfId="19440" xr:uid="{00000000-0005-0000-0000-0000C0270000}"/>
    <cellStyle name="Migliaia 23 3 8 2 3" xfId="24742" xr:uid="{00000000-0005-0000-0000-0000C1270000}"/>
    <cellStyle name="Migliaia 23 3 8 3" xfId="16789" xr:uid="{00000000-0005-0000-0000-0000C2270000}"/>
    <cellStyle name="Migliaia 23 3 8 4" xfId="22091"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3" xr:uid="{00000000-0005-0000-0000-0000C7270000}"/>
    <cellStyle name="Migliaia 23 4 2 2 2 2" xfId="19441" xr:uid="{00000000-0005-0000-0000-0000C8270000}"/>
    <cellStyle name="Migliaia 23 4 2 2 2 3" xfId="24743" xr:uid="{00000000-0005-0000-0000-0000C9270000}"/>
    <cellStyle name="Migliaia 23 4 2 2 3" xfId="16790" xr:uid="{00000000-0005-0000-0000-0000CA270000}"/>
    <cellStyle name="Migliaia 23 4 2 2 4" xfId="22092" xr:uid="{00000000-0005-0000-0000-0000CB270000}"/>
    <cellStyle name="Migliaia 23 4 2 3" xfId="3008" xr:uid="{00000000-0005-0000-0000-0000CC270000}"/>
    <cellStyle name="Migliaia 23 4 2 3 2" xfId="13624" xr:uid="{00000000-0005-0000-0000-0000CD270000}"/>
    <cellStyle name="Migliaia 23 4 2 3 2 2" xfId="19442" xr:uid="{00000000-0005-0000-0000-0000CE270000}"/>
    <cellStyle name="Migliaia 23 4 2 3 2 3" xfId="24744" xr:uid="{00000000-0005-0000-0000-0000CF270000}"/>
    <cellStyle name="Migliaia 23 4 2 3 3" xfId="16791" xr:uid="{00000000-0005-0000-0000-0000D0270000}"/>
    <cellStyle name="Migliaia 23 4 2 3 4" xfId="22093" xr:uid="{00000000-0005-0000-0000-0000D1270000}"/>
    <cellStyle name="Migliaia 23 4 3" xfId="3009" xr:uid="{00000000-0005-0000-0000-0000D2270000}"/>
    <cellStyle name="Migliaia 23 4 3 2" xfId="13625" xr:uid="{00000000-0005-0000-0000-0000D3270000}"/>
    <cellStyle name="Migliaia 23 4 3 2 2" xfId="19443" xr:uid="{00000000-0005-0000-0000-0000D4270000}"/>
    <cellStyle name="Migliaia 23 4 3 2 3" xfId="24745" xr:uid="{00000000-0005-0000-0000-0000D5270000}"/>
    <cellStyle name="Migliaia 23 4 3 3" xfId="16792" xr:uid="{00000000-0005-0000-0000-0000D6270000}"/>
    <cellStyle name="Migliaia 23 4 3 4" xfId="22094" xr:uid="{00000000-0005-0000-0000-0000D7270000}"/>
    <cellStyle name="Migliaia 23 4 4" xfId="3010" xr:uid="{00000000-0005-0000-0000-0000D8270000}"/>
    <cellStyle name="Migliaia 23 4 4 2" xfId="13626" xr:uid="{00000000-0005-0000-0000-0000D9270000}"/>
    <cellStyle name="Migliaia 23 4 4 2 2" xfId="19444" xr:uid="{00000000-0005-0000-0000-0000DA270000}"/>
    <cellStyle name="Migliaia 23 4 4 2 3" xfId="24746" xr:uid="{00000000-0005-0000-0000-0000DB270000}"/>
    <cellStyle name="Migliaia 23 4 4 3" xfId="16793" xr:uid="{00000000-0005-0000-0000-0000DC270000}"/>
    <cellStyle name="Migliaia 23 4 4 4" xfId="22095" xr:uid="{00000000-0005-0000-0000-0000DD270000}"/>
    <cellStyle name="Migliaia 23 4 5" xfId="3011" xr:uid="{00000000-0005-0000-0000-0000DE270000}"/>
    <cellStyle name="Migliaia 23 4 5 2" xfId="13627" xr:uid="{00000000-0005-0000-0000-0000DF270000}"/>
    <cellStyle name="Migliaia 23 4 5 2 2" xfId="19445" xr:uid="{00000000-0005-0000-0000-0000E0270000}"/>
    <cellStyle name="Migliaia 23 4 5 2 3" xfId="24747" xr:uid="{00000000-0005-0000-0000-0000E1270000}"/>
    <cellStyle name="Migliaia 23 4 5 3" xfId="16794" xr:uid="{00000000-0005-0000-0000-0000E2270000}"/>
    <cellStyle name="Migliaia 23 4 5 4" xfId="22096" xr:uid="{00000000-0005-0000-0000-0000E3270000}"/>
    <cellStyle name="Migliaia 23 4 6" xfId="3012" xr:uid="{00000000-0005-0000-0000-0000E4270000}"/>
    <cellStyle name="Migliaia 23 4 6 2" xfId="13628" xr:uid="{00000000-0005-0000-0000-0000E5270000}"/>
    <cellStyle name="Migliaia 23 4 6 2 2" xfId="19446" xr:uid="{00000000-0005-0000-0000-0000E6270000}"/>
    <cellStyle name="Migliaia 23 4 6 2 3" xfId="24748" xr:uid="{00000000-0005-0000-0000-0000E7270000}"/>
    <cellStyle name="Migliaia 23 4 6 3" xfId="16795" xr:uid="{00000000-0005-0000-0000-0000E8270000}"/>
    <cellStyle name="Migliaia 23 4 6 4" xfId="22097" xr:uid="{00000000-0005-0000-0000-0000E9270000}"/>
    <cellStyle name="Migliaia 23 4 7" xfId="3013" xr:uid="{00000000-0005-0000-0000-0000EA270000}"/>
    <cellStyle name="Migliaia 23 4 7 2" xfId="13629" xr:uid="{00000000-0005-0000-0000-0000EB270000}"/>
    <cellStyle name="Migliaia 23 4 7 2 2" xfId="19447" xr:uid="{00000000-0005-0000-0000-0000EC270000}"/>
    <cellStyle name="Migliaia 23 4 7 2 3" xfId="24749" xr:uid="{00000000-0005-0000-0000-0000ED270000}"/>
    <cellStyle name="Migliaia 23 4 7 3" xfId="16796" xr:uid="{00000000-0005-0000-0000-0000EE270000}"/>
    <cellStyle name="Migliaia 23 4 7 4" xfId="22098" xr:uid="{00000000-0005-0000-0000-0000EF270000}"/>
    <cellStyle name="Migliaia 23 5" xfId="3014" xr:uid="{00000000-0005-0000-0000-0000F0270000}"/>
    <cellStyle name="Migliaia 23 5 2" xfId="3015" xr:uid="{00000000-0005-0000-0000-0000F1270000}"/>
    <cellStyle name="Migliaia 23 5 2 2" xfId="13630" xr:uid="{00000000-0005-0000-0000-0000F2270000}"/>
    <cellStyle name="Migliaia 23 5 2 2 2" xfId="19448" xr:uid="{00000000-0005-0000-0000-0000F3270000}"/>
    <cellStyle name="Migliaia 23 5 2 2 3" xfId="24750" xr:uid="{00000000-0005-0000-0000-0000F4270000}"/>
    <cellStyle name="Migliaia 23 5 2 3" xfId="16797" xr:uid="{00000000-0005-0000-0000-0000F5270000}"/>
    <cellStyle name="Migliaia 23 5 2 4" xfId="22099" xr:uid="{00000000-0005-0000-0000-0000F6270000}"/>
    <cellStyle name="Migliaia 23 5 3" xfId="3016" xr:uid="{00000000-0005-0000-0000-0000F7270000}"/>
    <cellStyle name="Migliaia 23 5 3 2" xfId="13631" xr:uid="{00000000-0005-0000-0000-0000F8270000}"/>
    <cellStyle name="Migliaia 23 5 3 2 2" xfId="19449" xr:uid="{00000000-0005-0000-0000-0000F9270000}"/>
    <cellStyle name="Migliaia 23 5 3 2 3" xfId="24751" xr:uid="{00000000-0005-0000-0000-0000FA270000}"/>
    <cellStyle name="Migliaia 23 5 3 3" xfId="16798" xr:uid="{00000000-0005-0000-0000-0000FB270000}"/>
    <cellStyle name="Migliaia 23 5 3 4" xfId="22100" xr:uid="{00000000-0005-0000-0000-0000FC270000}"/>
    <cellStyle name="Migliaia 23 5 4" xfId="3017" xr:uid="{00000000-0005-0000-0000-0000FD270000}"/>
    <cellStyle name="Migliaia 23 5 4 2" xfId="13632" xr:uid="{00000000-0005-0000-0000-0000FE270000}"/>
    <cellStyle name="Migliaia 23 5 4 2 2" xfId="19450" xr:uid="{00000000-0005-0000-0000-0000FF270000}"/>
    <cellStyle name="Migliaia 23 5 4 2 3" xfId="24752" xr:uid="{00000000-0005-0000-0000-000000280000}"/>
    <cellStyle name="Migliaia 23 5 4 3" xfId="16799" xr:uid="{00000000-0005-0000-0000-000001280000}"/>
    <cellStyle name="Migliaia 23 5 4 4" xfId="22101" xr:uid="{00000000-0005-0000-0000-000002280000}"/>
    <cellStyle name="Migliaia 23 5 5" xfId="3018" xr:uid="{00000000-0005-0000-0000-000003280000}"/>
    <cellStyle name="Migliaia 23 5 5 2" xfId="13633" xr:uid="{00000000-0005-0000-0000-000004280000}"/>
    <cellStyle name="Migliaia 23 5 5 2 2" xfId="19451" xr:uid="{00000000-0005-0000-0000-000005280000}"/>
    <cellStyle name="Migliaia 23 5 5 2 3" xfId="24753" xr:uid="{00000000-0005-0000-0000-000006280000}"/>
    <cellStyle name="Migliaia 23 5 5 3" xfId="16800" xr:uid="{00000000-0005-0000-0000-000007280000}"/>
    <cellStyle name="Migliaia 23 5 5 4" xfId="22102" xr:uid="{00000000-0005-0000-0000-000008280000}"/>
    <cellStyle name="Migliaia 23 5 6" xfId="3019" xr:uid="{00000000-0005-0000-0000-000009280000}"/>
    <cellStyle name="Migliaia 23 5 6 2" xfId="13634" xr:uid="{00000000-0005-0000-0000-00000A280000}"/>
    <cellStyle name="Migliaia 23 5 6 2 2" xfId="19452" xr:uid="{00000000-0005-0000-0000-00000B280000}"/>
    <cellStyle name="Migliaia 23 5 6 2 3" xfId="24754" xr:uid="{00000000-0005-0000-0000-00000C280000}"/>
    <cellStyle name="Migliaia 23 5 6 3" xfId="16801" xr:uid="{00000000-0005-0000-0000-00000D280000}"/>
    <cellStyle name="Migliaia 23 5 6 4" xfId="22103" xr:uid="{00000000-0005-0000-0000-00000E280000}"/>
    <cellStyle name="Migliaia 23 6" xfId="3020" xr:uid="{00000000-0005-0000-0000-00000F280000}"/>
    <cellStyle name="Migliaia 23 6 2" xfId="12036" xr:uid="{00000000-0005-0000-0000-000010280000}"/>
    <cellStyle name="Migliaia 23 6 3" xfId="12037" xr:uid="{00000000-0005-0000-0000-000011280000}"/>
    <cellStyle name="Migliaia 23 6 3 2" xfId="15570" xr:uid="{00000000-0005-0000-0000-000012280000}"/>
    <cellStyle name="Migliaia 23 6 3 2 2" xfId="20916" xr:uid="{00000000-0005-0000-0000-000013280000}"/>
    <cellStyle name="Migliaia 23 6 3 2 3" xfId="26218" xr:uid="{00000000-0005-0000-0000-000014280000}"/>
    <cellStyle name="Migliaia 23 6 3 3" xfId="18265" xr:uid="{00000000-0005-0000-0000-000015280000}"/>
    <cellStyle name="Migliaia 23 6 3 4" xfId="23567" xr:uid="{00000000-0005-0000-0000-000016280000}"/>
    <cellStyle name="Migliaia 23 6 4" xfId="13635" xr:uid="{00000000-0005-0000-0000-000017280000}"/>
    <cellStyle name="Migliaia 23 6 4 2" xfId="19453" xr:uid="{00000000-0005-0000-0000-000018280000}"/>
    <cellStyle name="Migliaia 23 6 4 3" xfId="24755" xr:uid="{00000000-0005-0000-0000-000019280000}"/>
    <cellStyle name="Migliaia 23 6 5" xfId="16802" xr:uid="{00000000-0005-0000-0000-00001A280000}"/>
    <cellStyle name="Migliaia 23 6 6" xfId="22104" xr:uid="{00000000-0005-0000-0000-00001B280000}"/>
    <cellStyle name="Migliaia 23 7" xfId="3021" xr:uid="{00000000-0005-0000-0000-00001C280000}"/>
    <cellStyle name="Migliaia 23 7 2" xfId="12038" xr:uid="{00000000-0005-0000-0000-00001D280000}"/>
    <cellStyle name="Migliaia 23 7 2 2" xfId="15571" xr:uid="{00000000-0005-0000-0000-00001E280000}"/>
    <cellStyle name="Migliaia 23 7 2 2 2" xfId="20917" xr:uid="{00000000-0005-0000-0000-00001F280000}"/>
    <cellStyle name="Migliaia 23 7 2 2 3" xfId="26219" xr:uid="{00000000-0005-0000-0000-000020280000}"/>
    <cellStyle name="Migliaia 23 7 2 3" xfId="18266" xr:uid="{00000000-0005-0000-0000-000021280000}"/>
    <cellStyle name="Migliaia 23 7 2 4" xfId="23568" xr:uid="{00000000-0005-0000-0000-000022280000}"/>
    <cellStyle name="Migliaia 23 7 3" xfId="13636" xr:uid="{00000000-0005-0000-0000-000023280000}"/>
    <cellStyle name="Migliaia 23 7 3 2" xfId="19454" xr:uid="{00000000-0005-0000-0000-000024280000}"/>
    <cellStyle name="Migliaia 23 7 3 3" xfId="24756" xr:uid="{00000000-0005-0000-0000-000025280000}"/>
    <cellStyle name="Migliaia 23 7 4" xfId="16803" xr:uid="{00000000-0005-0000-0000-000026280000}"/>
    <cellStyle name="Migliaia 23 7 5" xfId="22105" xr:uid="{00000000-0005-0000-0000-000027280000}"/>
    <cellStyle name="Migliaia 23 8" xfId="3022" xr:uid="{00000000-0005-0000-0000-000028280000}"/>
    <cellStyle name="Migliaia 23 8 2" xfId="12039" xr:uid="{00000000-0005-0000-0000-000029280000}"/>
    <cellStyle name="Migliaia 23 8 2 2" xfId="15572" xr:uid="{00000000-0005-0000-0000-00002A280000}"/>
    <cellStyle name="Migliaia 23 8 2 2 2" xfId="20918" xr:uid="{00000000-0005-0000-0000-00002B280000}"/>
    <cellStyle name="Migliaia 23 8 2 2 3" xfId="26220" xr:uid="{00000000-0005-0000-0000-00002C280000}"/>
    <cellStyle name="Migliaia 23 8 2 3" xfId="18267" xr:uid="{00000000-0005-0000-0000-00002D280000}"/>
    <cellStyle name="Migliaia 23 8 2 4" xfId="23569" xr:uid="{00000000-0005-0000-0000-00002E280000}"/>
    <cellStyle name="Migliaia 23 8 3" xfId="13637" xr:uid="{00000000-0005-0000-0000-00002F280000}"/>
    <cellStyle name="Migliaia 23 8 3 2" xfId="19455" xr:uid="{00000000-0005-0000-0000-000030280000}"/>
    <cellStyle name="Migliaia 23 8 3 3" xfId="24757" xr:uid="{00000000-0005-0000-0000-000031280000}"/>
    <cellStyle name="Migliaia 23 8 4" xfId="16804" xr:uid="{00000000-0005-0000-0000-000032280000}"/>
    <cellStyle name="Migliaia 23 8 5" xfId="22106" xr:uid="{00000000-0005-0000-0000-000033280000}"/>
    <cellStyle name="Migliaia 23 9" xfId="3023" xr:uid="{00000000-0005-0000-0000-000034280000}"/>
    <cellStyle name="Migliaia 23 9 2" xfId="13638" xr:uid="{00000000-0005-0000-0000-000035280000}"/>
    <cellStyle name="Migliaia 23 9 2 2" xfId="19456" xr:uid="{00000000-0005-0000-0000-000036280000}"/>
    <cellStyle name="Migliaia 23 9 2 3" xfId="24758" xr:uid="{00000000-0005-0000-0000-000037280000}"/>
    <cellStyle name="Migliaia 23 9 3" xfId="16805" xr:uid="{00000000-0005-0000-0000-000038280000}"/>
    <cellStyle name="Migliaia 23 9 4" xfId="22107" xr:uid="{00000000-0005-0000-0000-000039280000}"/>
    <cellStyle name="Migliaia 24" xfId="282" xr:uid="{00000000-0005-0000-0000-00003A280000}"/>
    <cellStyle name="Migliaia 24 10" xfId="13639" xr:uid="{00000000-0005-0000-0000-00003B280000}"/>
    <cellStyle name="Migliaia 24 10 2" xfId="19457" xr:uid="{00000000-0005-0000-0000-00003C280000}"/>
    <cellStyle name="Migliaia 24 10 3" xfId="24759" xr:uid="{00000000-0005-0000-0000-00003D280000}"/>
    <cellStyle name="Migliaia 24 11" xfId="16806" xr:uid="{00000000-0005-0000-0000-00003E280000}"/>
    <cellStyle name="Migliaia 24 12" xfId="22108"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40" xr:uid="{00000000-0005-0000-0000-000044280000}"/>
    <cellStyle name="Migliaia 24 2 2 2 2 2" xfId="19458" xr:uid="{00000000-0005-0000-0000-000045280000}"/>
    <cellStyle name="Migliaia 24 2 2 2 2 3" xfId="24760" xr:uid="{00000000-0005-0000-0000-000046280000}"/>
    <cellStyle name="Migliaia 24 2 2 2 3" xfId="16807" xr:uid="{00000000-0005-0000-0000-000047280000}"/>
    <cellStyle name="Migliaia 24 2 2 2 4" xfId="22109" xr:uid="{00000000-0005-0000-0000-000048280000}"/>
    <cellStyle name="Migliaia 24 2 2 3" xfId="12040" xr:uid="{00000000-0005-0000-0000-000049280000}"/>
    <cellStyle name="Migliaia 24 2 2 3 2" xfId="15573" xr:uid="{00000000-0005-0000-0000-00004A280000}"/>
    <cellStyle name="Migliaia 24 2 2 3 2 2" xfId="20919" xr:uid="{00000000-0005-0000-0000-00004B280000}"/>
    <cellStyle name="Migliaia 24 2 2 3 2 3" xfId="26221" xr:uid="{00000000-0005-0000-0000-00004C280000}"/>
    <cellStyle name="Migliaia 24 2 2 3 3" xfId="18268" xr:uid="{00000000-0005-0000-0000-00004D280000}"/>
    <cellStyle name="Migliaia 24 2 2 3 4" xfId="23570" xr:uid="{00000000-0005-0000-0000-00004E280000}"/>
    <cellStyle name="Migliaia 24 2 3" xfId="3028" xr:uid="{00000000-0005-0000-0000-00004F280000}"/>
    <cellStyle name="Migliaia 24 2 3 2" xfId="12041" xr:uid="{00000000-0005-0000-0000-000050280000}"/>
    <cellStyle name="Migliaia 24 2 3 2 2" xfId="15574" xr:uid="{00000000-0005-0000-0000-000051280000}"/>
    <cellStyle name="Migliaia 24 2 3 2 2 2" xfId="20920" xr:uid="{00000000-0005-0000-0000-000052280000}"/>
    <cellStyle name="Migliaia 24 2 3 2 2 3" xfId="26222" xr:uid="{00000000-0005-0000-0000-000053280000}"/>
    <cellStyle name="Migliaia 24 2 3 2 3" xfId="18269" xr:uid="{00000000-0005-0000-0000-000054280000}"/>
    <cellStyle name="Migliaia 24 2 3 2 4" xfId="23571" xr:uid="{00000000-0005-0000-0000-000055280000}"/>
    <cellStyle name="Migliaia 24 2 3 3" xfId="13641" xr:uid="{00000000-0005-0000-0000-000056280000}"/>
    <cellStyle name="Migliaia 24 2 3 3 2" xfId="19459" xr:uid="{00000000-0005-0000-0000-000057280000}"/>
    <cellStyle name="Migliaia 24 2 3 3 3" xfId="24761" xr:uid="{00000000-0005-0000-0000-000058280000}"/>
    <cellStyle name="Migliaia 24 2 3 4" xfId="16808" xr:uid="{00000000-0005-0000-0000-000059280000}"/>
    <cellStyle name="Migliaia 24 2 3 5" xfId="22110" xr:uid="{00000000-0005-0000-0000-00005A280000}"/>
    <cellStyle name="Migliaia 24 2 4" xfId="3029" xr:uid="{00000000-0005-0000-0000-00005B280000}"/>
    <cellStyle name="Migliaia 24 2 4 2" xfId="13642" xr:uid="{00000000-0005-0000-0000-00005C280000}"/>
    <cellStyle name="Migliaia 24 2 4 2 2" xfId="19460" xr:uid="{00000000-0005-0000-0000-00005D280000}"/>
    <cellStyle name="Migliaia 24 2 4 2 3" xfId="24762" xr:uid="{00000000-0005-0000-0000-00005E280000}"/>
    <cellStyle name="Migliaia 24 2 4 3" xfId="16809" xr:uid="{00000000-0005-0000-0000-00005F280000}"/>
    <cellStyle name="Migliaia 24 2 4 4" xfId="22111" xr:uid="{00000000-0005-0000-0000-000060280000}"/>
    <cellStyle name="Migliaia 24 2 5" xfId="3030" xr:uid="{00000000-0005-0000-0000-000061280000}"/>
    <cellStyle name="Migliaia 24 2 5 2" xfId="13643" xr:uid="{00000000-0005-0000-0000-000062280000}"/>
    <cellStyle name="Migliaia 24 2 5 2 2" xfId="19461" xr:uid="{00000000-0005-0000-0000-000063280000}"/>
    <cellStyle name="Migliaia 24 2 5 2 3" xfId="24763" xr:uid="{00000000-0005-0000-0000-000064280000}"/>
    <cellStyle name="Migliaia 24 2 5 3" xfId="16810" xr:uid="{00000000-0005-0000-0000-000065280000}"/>
    <cellStyle name="Migliaia 24 2 5 4" xfId="22112" xr:uid="{00000000-0005-0000-0000-000066280000}"/>
    <cellStyle name="Migliaia 24 2 6" xfId="3031" xr:uid="{00000000-0005-0000-0000-000067280000}"/>
    <cellStyle name="Migliaia 24 2 6 2" xfId="13644" xr:uid="{00000000-0005-0000-0000-000068280000}"/>
    <cellStyle name="Migliaia 24 2 6 2 2" xfId="19462" xr:uid="{00000000-0005-0000-0000-000069280000}"/>
    <cellStyle name="Migliaia 24 2 6 2 3" xfId="24764" xr:uid="{00000000-0005-0000-0000-00006A280000}"/>
    <cellStyle name="Migliaia 24 2 6 3" xfId="16811" xr:uid="{00000000-0005-0000-0000-00006B280000}"/>
    <cellStyle name="Migliaia 24 2 6 4" xfId="22113"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5" xr:uid="{00000000-0005-0000-0000-000072280000}"/>
    <cellStyle name="Migliaia 24 3 2 2 2 2 2" xfId="19463" xr:uid="{00000000-0005-0000-0000-000073280000}"/>
    <cellStyle name="Migliaia 24 3 2 2 2 2 3" xfId="24765" xr:uid="{00000000-0005-0000-0000-000074280000}"/>
    <cellStyle name="Migliaia 24 3 2 2 2 3" xfId="16812" xr:uid="{00000000-0005-0000-0000-000075280000}"/>
    <cellStyle name="Migliaia 24 3 2 2 2 4" xfId="22114" xr:uid="{00000000-0005-0000-0000-000076280000}"/>
    <cellStyle name="Migliaia 24 3 2 3" xfId="3036" xr:uid="{00000000-0005-0000-0000-000077280000}"/>
    <cellStyle name="Migliaia 24 3 2 3 2" xfId="13646" xr:uid="{00000000-0005-0000-0000-000078280000}"/>
    <cellStyle name="Migliaia 24 3 2 3 2 2" xfId="19464" xr:uid="{00000000-0005-0000-0000-000079280000}"/>
    <cellStyle name="Migliaia 24 3 2 3 2 3" xfId="24766" xr:uid="{00000000-0005-0000-0000-00007A280000}"/>
    <cellStyle name="Migliaia 24 3 2 3 3" xfId="16813" xr:uid="{00000000-0005-0000-0000-00007B280000}"/>
    <cellStyle name="Migliaia 24 3 2 3 4" xfId="22115" xr:uid="{00000000-0005-0000-0000-00007C280000}"/>
    <cellStyle name="Migliaia 24 3 2 4" xfId="3037" xr:uid="{00000000-0005-0000-0000-00007D280000}"/>
    <cellStyle name="Migliaia 24 3 2 4 2" xfId="13647" xr:uid="{00000000-0005-0000-0000-00007E280000}"/>
    <cellStyle name="Migliaia 24 3 2 4 2 2" xfId="19465" xr:uid="{00000000-0005-0000-0000-00007F280000}"/>
    <cellStyle name="Migliaia 24 3 2 4 2 3" xfId="24767" xr:uid="{00000000-0005-0000-0000-000080280000}"/>
    <cellStyle name="Migliaia 24 3 2 4 3" xfId="16814" xr:uid="{00000000-0005-0000-0000-000081280000}"/>
    <cellStyle name="Migliaia 24 3 2 4 4" xfId="22116" xr:uid="{00000000-0005-0000-0000-000082280000}"/>
    <cellStyle name="Migliaia 24 3 2 5" xfId="3038" xr:uid="{00000000-0005-0000-0000-000083280000}"/>
    <cellStyle name="Migliaia 24 3 2 5 2" xfId="13648" xr:uid="{00000000-0005-0000-0000-000084280000}"/>
    <cellStyle name="Migliaia 24 3 2 5 2 2" xfId="19466" xr:uid="{00000000-0005-0000-0000-000085280000}"/>
    <cellStyle name="Migliaia 24 3 2 5 2 3" xfId="24768" xr:uid="{00000000-0005-0000-0000-000086280000}"/>
    <cellStyle name="Migliaia 24 3 2 5 3" xfId="16815" xr:uid="{00000000-0005-0000-0000-000087280000}"/>
    <cellStyle name="Migliaia 24 3 2 5 4" xfId="22117" xr:uid="{00000000-0005-0000-0000-000088280000}"/>
    <cellStyle name="Migliaia 24 3 2 6" xfId="3039" xr:uid="{00000000-0005-0000-0000-000089280000}"/>
    <cellStyle name="Migliaia 24 3 2 6 2" xfId="13649" xr:uid="{00000000-0005-0000-0000-00008A280000}"/>
    <cellStyle name="Migliaia 24 3 2 6 2 2" xfId="19467" xr:uid="{00000000-0005-0000-0000-00008B280000}"/>
    <cellStyle name="Migliaia 24 3 2 6 2 3" xfId="24769" xr:uid="{00000000-0005-0000-0000-00008C280000}"/>
    <cellStyle name="Migliaia 24 3 2 6 3" xfId="16816" xr:uid="{00000000-0005-0000-0000-00008D280000}"/>
    <cellStyle name="Migliaia 24 3 2 6 4" xfId="22118" xr:uid="{00000000-0005-0000-0000-00008E280000}"/>
    <cellStyle name="Migliaia 24 3 3" xfId="3040" xr:uid="{00000000-0005-0000-0000-00008F280000}"/>
    <cellStyle name="Migliaia 24 3 3 2" xfId="3041" xr:uid="{00000000-0005-0000-0000-000090280000}"/>
    <cellStyle name="Migliaia 24 3 3 2 2" xfId="13651" xr:uid="{00000000-0005-0000-0000-000091280000}"/>
    <cellStyle name="Migliaia 24 3 3 2 2 2" xfId="19469" xr:uid="{00000000-0005-0000-0000-000092280000}"/>
    <cellStyle name="Migliaia 24 3 3 2 2 3" xfId="24771" xr:uid="{00000000-0005-0000-0000-000093280000}"/>
    <cellStyle name="Migliaia 24 3 3 2 3" xfId="16818" xr:uid="{00000000-0005-0000-0000-000094280000}"/>
    <cellStyle name="Migliaia 24 3 3 2 4" xfId="22120" xr:uid="{00000000-0005-0000-0000-000095280000}"/>
    <cellStyle name="Migliaia 24 3 3 3" xfId="3042" xr:uid="{00000000-0005-0000-0000-000096280000}"/>
    <cellStyle name="Migliaia 24 3 3 3 2" xfId="13652" xr:uid="{00000000-0005-0000-0000-000097280000}"/>
    <cellStyle name="Migliaia 24 3 3 3 2 2" xfId="19470" xr:uid="{00000000-0005-0000-0000-000098280000}"/>
    <cellStyle name="Migliaia 24 3 3 3 2 3" xfId="24772" xr:uid="{00000000-0005-0000-0000-000099280000}"/>
    <cellStyle name="Migliaia 24 3 3 3 3" xfId="16819" xr:uid="{00000000-0005-0000-0000-00009A280000}"/>
    <cellStyle name="Migliaia 24 3 3 3 4" xfId="22121" xr:uid="{00000000-0005-0000-0000-00009B280000}"/>
    <cellStyle name="Migliaia 24 3 3 4" xfId="3043" xr:uid="{00000000-0005-0000-0000-00009C280000}"/>
    <cellStyle name="Migliaia 24 3 3 4 2" xfId="13653" xr:uid="{00000000-0005-0000-0000-00009D280000}"/>
    <cellStyle name="Migliaia 24 3 3 4 2 2" xfId="19471" xr:uid="{00000000-0005-0000-0000-00009E280000}"/>
    <cellStyle name="Migliaia 24 3 3 4 2 3" xfId="24773" xr:uid="{00000000-0005-0000-0000-00009F280000}"/>
    <cellStyle name="Migliaia 24 3 3 4 3" xfId="16820" xr:uid="{00000000-0005-0000-0000-0000A0280000}"/>
    <cellStyle name="Migliaia 24 3 3 4 4" xfId="22122" xr:uid="{00000000-0005-0000-0000-0000A1280000}"/>
    <cellStyle name="Migliaia 24 3 3 5" xfId="3044" xr:uid="{00000000-0005-0000-0000-0000A2280000}"/>
    <cellStyle name="Migliaia 24 3 3 5 2" xfId="13654" xr:uid="{00000000-0005-0000-0000-0000A3280000}"/>
    <cellStyle name="Migliaia 24 3 3 5 2 2" xfId="19472" xr:uid="{00000000-0005-0000-0000-0000A4280000}"/>
    <cellStyle name="Migliaia 24 3 3 5 2 3" xfId="24774" xr:uid="{00000000-0005-0000-0000-0000A5280000}"/>
    <cellStyle name="Migliaia 24 3 3 5 3" xfId="16821" xr:uid="{00000000-0005-0000-0000-0000A6280000}"/>
    <cellStyle name="Migliaia 24 3 3 5 4" xfId="22123" xr:uid="{00000000-0005-0000-0000-0000A7280000}"/>
    <cellStyle name="Migliaia 24 3 3 6" xfId="13650" xr:uid="{00000000-0005-0000-0000-0000A8280000}"/>
    <cellStyle name="Migliaia 24 3 3 6 2" xfId="19468" xr:uid="{00000000-0005-0000-0000-0000A9280000}"/>
    <cellStyle name="Migliaia 24 3 3 6 3" xfId="24770" xr:uid="{00000000-0005-0000-0000-0000AA280000}"/>
    <cellStyle name="Migliaia 24 3 3 7" xfId="16817" xr:uid="{00000000-0005-0000-0000-0000AB280000}"/>
    <cellStyle name="Migliaia 24 3 3 8" xfId="22119" xr:uid="{00000000-0005-0000-0000-0000AC280000}"/>
    <cellStyle name="Migliaia 24 3 4" xfId="3045" xr:uid="{00000000-0005-0000-0000-0000AD280000}"/>
    <cellStyle name="Migliaia 24 3 4 2" xfId="12042" xr:uid="{00000000-0005-0000-0000-0000AE280000}"/>
    <cellStyle name="Migliaia 24 3 4 3" xfId="12043" xr:uid="{00000000-0005-0000-0000-0000AF280000}"/>
    <cellStyle name="Migliaia 24 3 4 3 2" xfId="15575" xr:uid="{00000000-0005-0000-0000-0000B0280000}"/>
    <cellStyle name="Migliaia 24 3 4 3 2 2" xfId="20921" xr:uid="{00000000-0005-0000-0000-0000B1280000}"/>
    <cellStyle name="Migliaia 24 3 4 3 2 3" xfId="26223" xr:uid="{00000000-0005-0000-0000-0000B2280000}"/>
    <cellStyle name="Migliaia 24 3 4 3 3" xfId="18270" xr:uid="{00000000-0005-0000-0000-0000B3280000}"/>
    <cellStyle name="Migliaia 24 3 4 3 4" xfId="23572" xr:uid="{00000000-0005-0000-0000-0000B4280000}"/>
    <cellStyle name="Migliaia 24 3 4 4" xfId="13655" xr:uid="{00000000-0005-0000-0000-0000B5280000}"/>
    <cellStyle name="Migliaia 24 3 4 4 2" xfId="19473" xr:uid="{00000000-0005-0000-0000-0000B6280000}"/>
    <cellStyle name="Migliaia 24 3 4 4 3" xfId="24775" xr:uid="{00000000-0005-0000-0000-0000B7280000}"/>
    <cellStyle name="Migliaia 24 3 4 5" xfId="16822" xr:uid="{00000000-0005-0000-0000-0000B8280000}"/>
    <cellStyle name="Migliaia 24 3 4 6" xfId="22124" xr:uid="{00000000-0005-0000-0000-0000B9280000}"/>
    <cellStyle name="Migliaia 24 3 5" xfId="3046" xr:uid="{00000000-0005-0000-0000-0000BA280000}"/>
    <cellStyle name="Migliaia 24 3 5 2" xfId="12044" xr:uid="{00000000-0005-0000-0000-0000BB280000}"/>
    <cellStyle name="Migliaia 24 3 5 2 2" xfId="15576" xr:uid="{00000000-0005-0000-0000-0000BC280000}"/>
    <cellStyle name="Migliaia 24 3 5 2 2 2" xfId="20922" xr:uid="{00000000-0005-0000-0000-0000BD280000}"/>
    <cellStyle name="Migliaia 24 3 5 2 2 3" xfId="26224" xr:uid="{00000000-0005-0000-0000-0000BE280000}"/>
    <cellStyle name="Migliaia 24 3 5 2 3" xfId="18271" xr:uid="{00000000-0005-0000-0000-0000BF280000}"/>
    <cellStyle name="Migliaia 24 3 5 2 4" xfId="23573" xr:uid="{00000000-0005-0000-0000-0000C0280000}"/>
    <cellStyle name="Migliaia 24 3 5 3" xfId="13656" xr:uid="{00000000-0005-0000-0000-0000C1280000}"/>
    <cellStyle name="Migliaia 24 3 5 3 2" xfId="19474" xr:uid="{00000000-0005-0000-0000-0000C2280000}"/>
    <cellStyle name="Migliaia 24 3 5 3 3" xfId="24776" xr:uid="{00000000-0005-0000-0000-0000C3280000}"/>
    <cellStyle name="Migliaia 24 3 5 4" xfId="16823" xr:uid="{00000000-0005-0000-0000-0000C4280000}"/>
    <cellStyle name="Migliaia 24 3 5 5" xfId="22125" xr:uid="{00000000-0005-0000-0000-0000C5280000}"/>
    <cellStyle name="Migliaia 24 3 6" xfId="3047" xr:uid="{00000000-0005-0000-0000-0000C6280000}"/>
    <cellStyle name="Migliaia 24 3 6 2" xfId="13657" xr:uid="{00000000-0005-0000-0000-0000C7280000}"/>
    <cellStyle name="Migliaia 24 3 6 2 2" xfId="19475" xr:uid="{00000000-0005-0000-0000-0000C8280000}"/>
    <cellStyle name="Migliaia 24 3 6 2 3" xfId="24777" xr:uid="{00000000-0005-0000-0000-0000C9280000}"/>
    <cellStyle name="Migliaia 24 3 6 3" xfId="16824" xr:uid="{00000000-0005-0000-0000-0000CA280000}"/>
    <cellStyle name="Migliaia 24 3 6 4" xfId="22126" xr:uid="{00000000-0005-0000-0000-0000CB280000}"/>
    <cellStyle name="Migliaia 24 3 7" xfId="3048" xr:uid="{00000000-0005-0000-0000-0000CC280000}"/>
    <cellStyle name="Migliaia 24 3 7 2" xfId="13658" xr:uid="{00000000-0005-0000-0000-0000CD280000}"/>
    <cellStyle name="Migliaia 24 3 7 2 2" xfId="19476" xr:uid="{00000000-0005-0000-0000-0000CE280000}"/>
    <cellStyle name="Migliaia 24 3 7 2 3" xfId="24778" xr:uid="{00000000-0005-0000-0000-0000CF280000}"/>
    <cellStyle name="Migliaia 24 3 7 3" xfId="16825" xr:uid="{00000000-0005-0000-0000-0000D0280000}"/>
    <cellStyle name="Migliaia 24 3 7 4" xfId="22127" xr:uid="{00000000-0005-0000-0000-0000D1280000}"/>
    <cellStyle name="Migliaia 24 3 8" xfId="3049" xr:uid="{00000000-0005-0000-0000-0000D2280000}"/>
    <cellStyle name="Migliaia 24 3 8 2" xfId="13659" xr:uid="{00000000-0005-0000-0000-0000D3280000}"/>
    <cellStyle name="Migliaia 24 3 8 2 2" xfId="19477" xr:uid="{00000000-0005-0000-0000-0000D4280000}"/>
    <cellStyle name="Migliaia 24 3 8 2 3" xfId="24779" xr:uid="{00000000-0005-0000-0000-0000D5280000}"/>
    <cellStyle name="Migliaia 24 3 8 3" xfId="16826" xr:uid="{00000000-0005-0000-0000-0000D6280000}"/>
    <cellStyle name="Migliaia 24 3 8 4" xfId="22128"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60" xr:uid="{00000000-0005-0000-0000-0000DB280000}"/>
    <cellStyle name="Migliaia 24 4 2 2 2 2" xfId="19478" xr:uid="{00000000-0005-0000-0000-0000DC280000}"/>
    <cellStyle name="Migliaia 24 4 2 2 2 3" xfId="24780" xr:uid="{00000000-0005-0000-0000-0000DD280000}"/>
    <cellStyle name="Migliaia 24 4 2 2 3" xfId="16827" xr:uid="{00000000-0005-0000-0000-0000DE280000}"/>
    <cellStyle name="Migliaia 24 4 2 2 4" xfId="22129" xr:uid="{00000000-0005-0000-0000-0000DF280000}"/>
    <cellStyle name="Migliaia 24 4 2 3" xfId="3053" xr:uid="{00000000-0005-0000-0000-0000E0280000}"/>
    <cellStyle name="Migliaia 24 4 2 3 2" xfId="13661" xr:uid="{00000000-0005-0000-0000-0000E1280000}"/>
    <cellStyle name="Migliaia 24 4 2 3 2 2" xfId="19479" xr:uid="{00000000-0005-0000-0000-0000E2280000}"/>
    <cellStyle name="Migliaia 24 4 2 3 2 3" xfId="24781" xr:uid="{00000000-0005-0000-0000-0000E3280000}"/>
    <cellStyle name="Migliaia 24 4 2 3 3" xfId="16828" xr:uid="{00000000-0005-0000-0000-0000E4280000}"/>
    <cellStyle name="Migliaia 24 4 2 3 4" xfId="22130" xr:uid="{00000000-0005-0000-0000-0000E5280000}"/>
    <cellStyle name="Migliaia 24 4 3" xfId="3054" xr:uid="{00000000-0005-0000-0000-0000E6280000}"/>
    <cellStyle name="Migliaia 24 4 3 2" xfId="13662" xr:uid="{00000000-0005-0000-0000-0000E7280000}"/>
    <cellStyle name="Migliaia 24 4 3 2 2" xfId="19480" xr:uid="{00000000-0005-0000-0000-0000E8280000}"/>
    <cellStyle name="Migliaia 24 4 3 2 3" xfId="24782" xr:uid="{00000000-0005-0000-0000-0000E9280000}"/>
    <cellStyle name="Migliaia 24 4 3 3" xfId="16829" xr:uid="{00000000-0005-0000-0000-0000EA280000}"/>
    <cellStyle name="Migliaia 24 4 3 4" xfId="22131" xr:uid="{00000000-0005-0000-0000-0000EB280000}"/>
    <cellStyle name="Migliaia 24 4 4" xfId="3055" xr:uid="{00000000-0005-0000-0000-0000EC280000}"/>
    <cellStyle name="Migliaia 24 4 4 2" xfId="13663" xr:uid="{00000000-0005-0000-0000-0000ED280000}"/>
    <cellStyle name="Migliaia 24 4 4 2 2" xfId="19481" xr:uid="{00000000-0005-0000-0000-0000EE280000}"/>
    <cellStyle name="Migliaia 24 4 4 2 3" xfId="24783" xr:uid="{00000000-0005-0000-0000-0000EF280000}"/>
    <cellStyle name="Migliaia 24 4 4 3" xfId="16830" xr:uid="{00000000-0005-0000-0000-0000F0280000}"/>
    <cellStyle name="Migliaia 24 4 4 4" xfId="22132" xr:uid="{00000000-0005-0000-0000-0000F1280000}"/>
    <cellStyle name="Migliaia 24 4 5" xfId="3056" xr:uid="{00000000-0005-0000-0000-0000F2280000}"/>
    <cellStyle name="Migliaia 24 4 5 2" xfId="13664" xr:uid="{00000000-0005-0000-0000-0000F3280000}"/>
    <cellStyle name="Migliaia 24 4 5 2 2" xfId="19482" xr:uid="{00000000-0005-0000-0000-0000F4280000}"/>
    <cellStyle name="Migliaia 24 4 5 2 3" xfId="24784" xr:uid="{00000000-0005-0000-0000-0000F5280000}"/>
    <cellStyle name="Migliaia 24 4 5 3" xfId="16831" xr:uid="{00000000-0005-0000-0000-0000F6280000}"/>
    <cellStyle name="Migliaia 24 4 5 4" xfId="22133" xr:uid="{00000000-0005-0000-0000-0000F7280000}"/>
    <cellStyle name="Migliaia 24 4 6" xfId="3057" xr:uid="{00000000-0005-0000-0000-0000F8280000}"/>
    <cellStyle name="Migliaia 24 4 6 2" xfId="13665" xr:uid="{00000000-0005-0000-0000-0000F9280000}"/>
    <cellStyle name="Migliaia 24 4 6 2 2" xfId="19483" xr:uid="{00000000-0005-0000-0000-0000FA280000}"/>
    <cellStyle name="Migliaia 24 4 6 2 3" xfId="24785" xr:uid="{00000000-0005-0000-0000-0000FB280000}"/>
    <cellStyle name="Migliaia 24 4 6 3" xfId="16832" xr:uid="{00000000-0005-0000-0000-0000FC280000}"/>
    <cellStyle name="Migliaia 24 4 6 4" xfId="22134" xr:uid="{00000000-0005-0000-0000-0000FD280000}"/>
    <cellStyle name="Migliaia 24 4 7" xfId="3058" xr:uid="{00000000-0005-0000-0000-0000FE280000}"/>
    <cellStyle name="Migliaia 24 4 7 2" xfId="13666" xr:uid="{00000000-0005-0000-0000-0000FF280000}"/>
    <cellStyle name="Migliaia 24 4 7 2 2" xfId="19484" xr:uid="{00000000-0005-0000-0000-000000290000}"/>
    <cellStyle name="Migliaia 24 4 7 2 3" xfId="24786" xr:uid="{00000000-0005-0000-0000-000001290000}"/>
    <cellStyle name="Migliaia 24 4 7 3" xfId="16833" xr:uid="{00000000-0005-0000-0000-000002290000}"/>
    <cellStyle name="Migliaia 24 4 7 4" xfId="22135" xr:uid="{00000000-0005-0000-0000-000003290000}"/>
    <cellStyle name="Migliaia 24 5" xfId="3059" xr:uid="{00000000-0005-0000-0000-000004290000}"/>
    <cellStyle name="Migliaia 24 5 2" xfId="3060" xr:uid="{00000000-0005-0000-0000-000005290000}"/>
    <cellStyle name="Migliaia 24 5 2 2" xfId="13667" xr:uid="{00000000-0005-0000-0000-000006290000}"/>
    <cellStyle name="Migliaia 24 5 2 2 2" xfId="19485" xr:uid="{00000000-0005-0000-0000-000007290000}"/>
    <cellStyle name="Migliaia 24 5 2 2 3" xfId="24787" xr:uid="{00000000-0005-0000-0000-000008290000}"/>
    <cellStyle name="Migliaia 24 5 2 3" xfId="16834" xr:uid="{00000000-0005-0000-0000-000009290000}"/>
    <cellStyle name="Migliaia 24 5 2 4" xfId="22136" xr:uid="{00000000-0005-0000-0000-00000A290000}"/>
    <cellStyle name="Migliaia 24 5 3" xfId="3061" xr:uid="{00000000-0005-0000-0000-00000B290000}"/>
    <cellStyle name="Migliaia 24 5 3 2" xfId="13668" xr:uid="{00000000-0005-0000-0000-00000C290000}"/>
    <cellStyle name="Migliaia 24 5 3 2 2" xfId="19486" xr:uid="{00000000-0005-0000-0000-00000D290000}"/>
    <cellStyle name="Migliaia 24 5 3 2 3" xfId="24788" xr:uid="{00000000-0005-0000-0000-00000E290000}"/>
    <cellStyle name="Migliaia 24 5 3 3" xfId="16835" xr:uid="{00000000-0005-0000-0000-00000F290000}"/>
    <cellStyle name="Migliaia 24 5 3 4" xfId="22137" xr:uid="{00000000-0005-0000-0000-000010290000}"/>
    <cellStyle name="Migliaia 24 5 4" xfId="3062" xr:uid="{00000000-0005-0000-0000-000011290000}"/>
    <cellStyle name="Migliaia 24 5 4 2" xfId="13669" xr:uid="{00000000-0005-0000-0000-000012290000}"/>
    <cellStyle name="Migliaia 24 5 4 2 2" xfId="19487" xr:uid="{00000000-0005-0000-0000-000013290000}"/>
    <cellStyle name="Migliaia 24 5 4 2 3" xfId="24789" xr:uid="{00000000-0005-0000-0000-000014290000}"/>
    <cellStyle name="Migliaia 24 5 4 3" xfId="16836" xr:uid="{00000000-0005-0000-0000-000015290000}"/>
    <cellStyle name="Migliaia 24 5 4 4" xfId="22138" xr:uid="{00000000-0005-0000-0000-000016290000}"/>
    <cellStyle name="Migliaia 24 5 5" xfId="3063" xr:uid="{00000000-0005-0000-0000-000017290000}"/>
    <cellStyle name="Migliaia 24 5 5 2" xfId="13670" xr:uid="{00000000-0005-0000-0000-000018290000}"/>
    <cellStyle name="Migliaia 24 5 5 2 2" xfId="19488" xr:uid="{00000000-0005-0000-0000-000019290000}"/>
    <cellStyle name="Migliaia 24 5 5 2 3" xfId="24790" xr:uid="{00000000-0005-0000-0000-00001A290000}"/>
    <cellStyle name="Migliaia 24 5 5 3" xfId="16837" xr:uid="{00000000-0005-0000-0000-00001B290000}"/>
    <cellStyle name="Migliaia 24 5 5 4" xfId="22139" xr:uid="{00000000-0005-0000-0000-00001C290000}"/>
    <cellStyle name="Migliaia 24 5 6" xfId="3064" xr:uid="{00000000-0005-0000-0000-00001D290000}"/>
    <cellStyle name="Migliaia 24 5 6 2" xfId="13671" xr:uid="{00000000-0005-0000-0000-00001E290000}"/>
    <cellStyle name="Migliaia 24 5 6 2 2" xfId="19489" xr:uid="{00000000-0005-0000-0000-00001F290000}"/>
    <cellStyle name="Migliaia 24 5 6 2 3" xfId="24791" xr:uid="{00000000-0005-0000-0000-000020290000}"/>
    <cellStyle name="Migliaia 24 5 6 3" xfId="16838" xr:uid="{00000000-0005-0000-0000-000021290000}"/>
    <cellStyle name="Migliaia 24 5 6 4" xfId="22140" xr:uid="{00000000-0005-0000-0000-000022290000}"/>
    <cellStyle name="Migliaia 24 6" xfId="3065" xr:uid="{00000000-0005-0000-0000-000023290000}"/>
    <cellStyle name="Migliaia 24 6 2" xfId="12045" xr:uid="{00000000-0005-0000-0000-000024290000}"/>
    <cellStyle name="Migliaia 24 6 3" xfId="12046" xr:uid="{00000000-0005-0000-0000-000025290000}"/>
    <cellStyle name="Migliaia 24 6 3 2" xfId="15577" xr:uid="{00000000-0005-0000-0000-000026290000}"/>
    <cellStyle name="Migliaia 24 6 3 2 2" xfId="20923" xr:uid="{00000000-0005-0000-0000-000027290000}"/>
    <cellStyle name="Migliaia 24 6 3 2 3" xfId="26225" xr:uid="{00000000-0005-0000-0000-000028290000}"/>
    <cellStyle name="Migliaia 24 6 3 3" xfId="18272" xr:uid="{00000000-0005-0000-0000-000029290000}"/>
    <cellStyle name="Migliaia 24 6 3 4" xfId="23574" xr:uid="{00000000-0005-0000-0000-00002A290000}"/>
    <cellStyle name="Migliaia 24 6 4" xfId="13672" xr:uid="{00000000-0005-0000-0000-00002B290000}"/>
    <cellStyle name="Migliaia 24 6 4 2" xfId="19490" xr:uid="{00000000-0005-0000-0000-00002C290000}"/>
    <cellStyle name="Migliaia 24 6 4 3" xfId="24792" xr:uid="{00000000-0005-0000-0000-00002D290000}"/>
    <cellStyle name="Migliaia 24 6 5" xfId="16839" xr:uid="{00000000-0005-0000-0000-00002E290000}"/>
    <cellStyle name="Migliaia 24 6 6" xfId="22141" xr:uid="{00000000-0005-0000-0000-00002F290000}"/>
    <cellStyle name="Migliaia 24 7" xfId="3066" xr:uid="{00000000-0005-0000-0000-000030290000}"/>
    <cellStyle name="Migliaia 24 7 2" xfId="12047" xr:uid="{00000000-0005-0000-0000-000031290000}"/>
    <cellStyle name="Migliaia 24 7 2 2" xfId="15578" xr:uid="{00000000-0005-0000-0000-000032290000}"/>
    <cellStyle name="Migliaia 24 7 2 2 2" xfId="20924" xr:uid="{00000000-0005-0000-0000-000033290000}"/>
    <cellStyle name="Migliaia 24 7 2 2 3" xfId="26226" xr:uid="{00000000-0005-0000-0000-000034290000}"/>
    <cellStyle name="Migliaia 24 7 2 3" xfId="18273" xr:uid="{00000000-0005-0000-0000-000035290000}"/>
    <cellStyle name="Migliaia 24 7 2 4" xfId="23575" xr:uid="{00000000-0005-0000-0000-000036290000}"/>
    <cellStyle name="Migliaia 24 7 3" xfId="13673" xr:uid="{00000000-0005-0000-0000-000037290000}"/>
    <cellStyle name="Migliaia 24 7 3 2" xfId="19491" xr:uid="{00000000-0005-0000-0000-000038290000}"/>
    <cellStyle name="Migliaia 24 7 3 3" xfId="24793" xr:uid="{00000000-0005-0000-0000-000039290000}"/>
    <cellStyle name="Migliaia 24 7 4" xfId="16840" xr:uid="{00000000-0005-0000-0000-00003A290000}"/>
    <cellStyle name="Migliaia 24 7 5" xfId="22142" xr:uid="{00000000-0005-0000-0000-00003B290000}"/>
    <cellStyle name="Migliaia 24 8" xfId="3067" xr:uid="{00000000-0005-0000-0000-00003C290000}"/>
    <cellStyle name="Migliaia 24 8 2" xfId="12048" xr:uid="{00000000-0005-0000-0000-00003D290000}"/>
    <cellStyle name="Migliaia 24 8 2 2" xfId="15579" xr:uid="{00000000-0005-0000-0000-00003E290000}"/>
    <cellStyle name="Migliaia 24 8 2 2 2" xfId="20925" xr:uid="{00000000-0005-0000-0000-00003F290000}"/>
    <cellStyle name="Migliaia 24 8 2 2 3" xfId="26227" xr:uid="{00000000-0005-0000-0000-000040290000}"/>
    <cellStyle name="Migliaia 24 8 2 3" xfId="18274" xr:uid="{00000000-0005-0000-0000-000041290000}"/>
    <cellStyle name="Migliaia 24 8 2 4" xfId="23576" xr:uid="{00000000-0005-0000-0000-000042290000}"/>
    <cellStyle name="Migliaia 24 8 3" xfId="13674" xr:uid="{00000000-0005-0000-0000-000043290000}"/>
    <cellStyle name="Migliaia 24 8 3 2" xfId="19492" xr:uid="{00000000-0005-0000-0000-000044290000}"/>
    <cellStyle name="Migliaia 24 8 3 3" xfId="24794" xr:uid="{00000000-0005-0000-0000-000045290000}"/>
    <cellStyle name="Migliaia 24 8 4" xfId="16841" xr:uid="{00000000-0005-0000-0000-000046290000}"/>
    <cellStyle name="Migliaia 24 8 5" xfId="22143" xr:uid="{00000000-0005-0000-0000-000047290000}"/>
    <cellStyle name="Migliaia 24 9" xfId="3068" xr:uid="{00000000-0005-0000-0000-000048290000}"/>
    <cellStyle name="Migliaia 24 9 2" xfId="13675" xr:uid="{00000000-0005-0000-0000-000049290000}"/>
    <cellStyle name="Migliaia 24 9 2 2" xfId="19493" xr:uid="{00000000-0005-0000-0000-00004A290000}"/>
    <cellStyle name="Migliaia 24 9 2 3" xfId="24795" xr:uid="{00000000-0005-0000-0000-00004B290000}"/>
    <cellStyle name="Migliaia 24 9 3" xfId="16842" xr:uid="{00000000-0005-0000-0000-00004C290000}"/>
    <cellStyle name="Migliaia 24 9 4" xfId="22144" xr:uid="{00000000-0005-0000-0000-00004D290000}"/>
    <cellStyle name="Migliaia 25" xfId="284" xr:uid="{00000000-0005-0000-0000-00004E290000}"/>
    <cellStyle name="Migliaia 25 10" xfId="13676" xr:uid="{00000000-0005-0000-0000-00004F290000}"/>
    <cellStyle name="Migliaia 25 10 2" xfId="19494" xr:uid="{00000000-0005-0000-0000-000050290000}"/>
    <cellStyle name="Migliaia 25 10 3" xfId="24796" xr:uid="{00000000-0005-0000-0000-000051290000}"/>
    <cellStyle name="Migliaia 25 11" xfId="16843" xr:uid="{00000000-0005-0000-0000-000052290000}"/>
    <cellStyle name="Migliaia 25 12" xfId="22145"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7" xr:uid="{00000000-0005-0000-0000-000058290000}"/>
    <cellStyle name="Migliaia 25 2 2 2 2 2" xfId="19495" xr:uid="{00000000-0005-0000-0000-000059290000}"/>
    <cellStyle name="Migliaia 25 2 2 2 2 3" xfId="24797" xr:uid="{00000000-0005-0000-0000-00005A290000}"/>
    <cellStyle name="Migliaia 25 2 2 2 3" xfId="16844" xr:uid="{00000000-0005-0000-0000-00005B290000}"/>
    <cellStyle name="Migliaia 25 2 2 2 4" xfId="22146" xr:uid="{00000000-0005-0000-0000-00005C290000}"/>
    <cellStyle name="Migliaia 25 2 2 3" xfId="12049" xr:uid="{00000000-0005-0000-0000-00005D290000}"/>
    <cellStyle name="Migliaia 25 2 2 3 2" xfId="15580" xr:uid="{00000000-0005-0000-0000-00005E290000}"/>
    <cellStyle name="Migliaia 25 2 2 3 2 2" xfId="20926" xr:uid="{00000000-0005-0000-0000-00005F290000}"/>
    <cellStyle name="Migliaia 25 2 2 3 2 3" xfId="26228" xr:uid="{00000000-0005-0000-0000-000060290000}"/>
    <cellStyle name="Migliaia 25 2 2 3 3" xfId="18275" xr:uid="{00000000-0005-0000-0000-000061290000}"/>
    <cellStyle name="Migliaia 25 2 2 3 4" xfId="23577" xr:uid="{00000000-0005-0000-0000-000062290000}"/>
    <cellStyle name="Migliaia 25 2 3" xfId="3073" xr:uid="{00000000-0005-0000-0000-000063290000}"/>
    <cellStyle name="Migliaia 25 2 3 2" xfId="12050" xr:uid="{00000000-0005-0000-0000-000064290000}"/>
    <cellStyle name="Migliaia 25 2 3 2 2" xfId="15581" xr:uid="{00000000-0005-0000-0000-000065290000}"/>
    <cellStyle name="Migliaia 25 2 3 2 2 2" xfId="20927" xr:uid="{00000000-0005-0000-0000-000066290000}"/>
    <cellStyle name="Migliaia 25 2 3 2 2 3" xfId="26229" xr:uid="{00000000-0005-0000-0000-000067290000}"/>
    <cellStyle name="Migliaia 25 2 3 2 3" xfId="18276" xr:uid="{00000000-0005-0000-0000-000068290000}"/>
    <cellStyle name="Migliaia 25 2 3 2 4" xfId="23578" xr:uid="{00000000-0005-0000-0000-000069290000}"/>
    <cellStyle name="Migliaia 25 2 3 3" xfId="13678" xr:uid="{00000000-0005-0000-0000-00006A290000}"/>
    <cellStyle name="Migliaia 25 2 3 3 2" xfId="19496" xr:uid="{00000000-0005-0000-0000-00006B290000}"/>
    <cellStyle name="Migliaia 25 2 3 3 3" xfId="24798" xr:uid="{00000000-0005-0000-0000-00006C290000}"/>
    <cellStyle name="Migliaia 25 2 3 4" xfId="16845" xr:uid="{00000000-0005-0000-0000-00006D290000}"/>
    <cellStyle name="Migliaia 25 2 3 5" xfId="22147" xr:uid="{00000000-0005-0000-0000-00006E290000}"/>
    <cellStyle name="Migliaia 25 2 4" xfId="3074" xr:uid="{00000000-0005-0000-0000-00006F290000}"/>
    <cellStyle name="Migliaia 25 2 4 2" xfId="13679" xr:uid="{00000000-0005-0000-0000-000070290000}"/>
    <cellStyle name="Migliaia 25 2 4 2 2" xfId="19497" xr:uid="{00000000-0005-0000-0000-000071290000}"/>
    <cellStyle name="Migliaia 25 2 4 2 3" xfId="24799" xr:uid="{00000000-0005-0000-0000-000072290000}"/>
    <cellStyle name="Migliaia 25 2 4 3" xfId="16846" xr:uid="{00000000-0005-0000-0000-000073290000}"/>
    <cellStyle name="Migliaia 25 2 4 4" xfId="22148" xr:uid="{00000000-0005-0000-0000-000074290000}"/>
    <cellStyle name="Migliaia 25 2 5" xfId="3075" xr:uid="{00000000-0005-0000-0000-000075290000}"/>
    <cellStyle name="Migliaia 25 2 5 2" xfId="13680" xr:uid="{00000000-0005-0000-0000-000076290000}"/>
    <cellStyle name="Migliaia 25 2 5 2 2" xfId="19498" xr:uid="{00000000-0005-0000-0000-000077290000}"/>
    <cellStyle name="Migliaia 25 2 5 2 3" xfId="24800" xr:uid="{00000000-0005-0000-0000-000078290000}"/>
    <cellStyle name="Migliaia 25 2 5 3" xfId="16847" xr:uid="{00000000-0005-0000-0000-000079290000}"/>
    <cellStyle name="Migliaia 25 2 5 4" xfId="22149" xr:uid="{00000000-0005-0000-0000-00007A290000}"/>
    <cellStyle name="Migliaia 25 2 6" xfId="3076" xr:uid="{00000000-0005-0000-0000-00007B290000}"/>
    <cellStyle name="Migliaia 25 2 6 2" xfId="13681" xr:uid="{00000000-0005-0000-0000-00007C290000}"/>
    <cellStyle name="Migliaia 25 2 6 2 2" xfId="19499" xr:uid="{00000000-0005-0000-0000-00007D290000}"/>
    <cellStyle name="Migliaia 25 2 6 2 3" xfId="24801" xr:uid="{00000000-0005-0000-0000-00007E290000}"/>
    <cellStyle name="Migliaia 25 2 6 3" xfId="16848" xr:uid="{00000000-0005-0000-0000-00007F290000}"/>
    <cellStyle name="Migliaia 25 2 6 4" xfId="22150"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2" xr:uid="{00000000-0005-0000-0000-000086290000}"/>
    <cellStyle name="Migliaia 25 3 2 2 2 2 2" xfId="19500" xr:uid="{00000000-0005-0000-0000-000087290000}"/>
    <cellStyle name="Migliaia 25 3 2 2 2 2 3" xfId="24802" xr:uid="{00000000-0005-0000-0000-000088290000}"/>
    <cellStyle name="Migliaia 25 3 2 2 2 3" xfId="16849" xr:uid="{00000000-0005-0000-0000-000089290000}"/>
    <cellStyle name="Migliaia 25 3 2 2 2 4" xfId="22151" xr:uid="{00000000-0005-0000-0000-00008A290000}"/>
    <cellStyle name="Migliaia 25 3 2 3" xfId="3081" xr:uid="{00000000-0005-0000-0000-00008B290000}"/>
    <cellStyle name="Migliaia 25 3 2 3 2" xfId="13683" xr:uid="{00000000-0005-0000-0000-00008C290000}"/>
    <cellStyle name="Migliaia 25 3 2 3 2 2" xfId="19501" xr:uid="{00000000-0005-0000-0000-00008D290000}"/>
    <cellStyle name="Migliaia 25 3 2 3 2 3" xfId="24803" xr:uid="{00000000-0005-0000-0000-00008E290000}"/>
    <cellStyle name="Migliaia 25 3 2 3 3" xfId="16850" xr:uid="{00000000-0005-0000-0000-00008F290000}"/>
    <cellStyle name="Migliaia 25 3 2 3 4" xfId="22152" xr:uid="{00000000-0005-0000-0000-000090290000}"/>
    <cellStyle name="Migliaia 25 3 2 4" xfId="3082" xr:uid="{00000000-0005-0000-0000-000091290000}"/>
    <cellStyle name="Migliaia 25 3 2 4 2" xfId="13684" xr:uid="{00000000-0005-0000-0000-000092290000}"/>
    <cellStyle name="Migliaia 25 3 2 4 2 2" xfId="19502" xr:uid="{00000000-0005-0000-0000-000093290000}"/>
    <cellStyle name="Migliaia 25 3 2 4 2 3" xfId="24804" xr:uid="{00000000-0005-0000-0000-000094290000}"/>
    <cellStyle name="Migliaia 25 3 2 4 3" xfId="16851" xr:uid="{00000000-0005-0000-0000-000095290000}"/>
    <cellStyle name="Migliaia 25 3 2 4 4" xfId="22153" xr:uid="{00000000-0005-0000-0000-000096290000}"/>
    <cellStyle name="Migliaia 25 3 2 5" xfId="3083" xr:uid="{00000000-0005-0000-0000-000097290000}"/>
    <cellStyle name="Migliaia 25 3 2 5 2" xfId="13685" xr:uid="{00000000-0005-0000-0000-000098290000}"/>
    <cellStyle name="Migliaia 25 3 2 5 2 2" xfId="19503" xr:uid="{00000000-0005-0000-0000-000099290000}"/>
    <cellStyle name="Migliaia 25 3 2 5 2 3" xfId="24805" xr:uid="{00000000-0005-0000-0000-00009A290000}"/>
    <cellStyle name="Migliaia 25 3 2 5 3" xfId="16852" xr:uid="{00000000-0005-0000-0000-00009B290000}"/>
    <cellStyle name="Migliaia 25 3 2 5 4" xfId="22154" xr:uid="{00000000-0005-0000-0000-00009C290000}"/>
    <cellStyle name="Migliaia 25 3 2 6" xfId="3084" xr:uid="{00000000-0005-0000-0000-00009D290000}"/>
    <cellStyle name="Migliaia 25 3 2 6 2" xfId="13686" xr:uid="{00000000-0005-0000-0000-00009E290000}"/>
    <cellStyle name="Migliaia 25 3 2 6 2 2" xfId="19504" xr:uid="{00000000-0005-0000-0000-00009F290000}"/>
    <cellStyle name="Migliaia 25 3 2 6 2 3" xfId="24806" xr:uid="{00000000-0005-0000-0000-0000A0290000}"/>
    <cellStyle name="Migliaia 25 3 2 6 3" xfId="16853" xr:uid="{00000000-0005-0000-0000-0000A1290000}"/>
    <cellStyle name="Migliaia 25 3 2 6 4" xfId="22155" xr:uid="{00000000-0005-0000-0000-0000A2290000}"/>
    <cellStyle name="Migliaia 25 3 3" xfId="3085" xr:uid="{00000000-0005-0000-0000-0000A3290000}"/>
    <cellStyle name="Migliaia 25 3 3 2" xfId="3086" xr:uid="{00000000-0005-0000-0000-0000A4290000}"/>
    <cellStyle name="Migliaia 25 3 3 2 2" xfId="13688" xr:uid="{00000000-0005-0000-0000-0000A5290000}"/>
    <cellStyle name="Migliaia 25 3 3 2 2 2" xfId="19506" xr:uid="{00000000-0005-0000-0000-0000A6290000}"/>
    <cellStyle name="Migliaia 25 3 3 2 2 3" xfId="24808" xr:uid="{00000000-0005-0000-0000-0000A7290000}"/>
    <cellStyle name="Migliaia 25 3 3 2 3" xfId="16855" xr:uid="{00000000-0005-0000-0000-0000A8290000}"/>
    <cellStyle name="Migliaia 25 3 3 2 4" xfId="22157" xr:uid="{00000000-0005-0000-0000-0000A9290000}"/>
    <cellStyle name="Migliaia 25 3 3 3" xfId="3087" xr:uid="{00000000-0005-0000-0000-0000AA290000}"/>
    <cellStyle name="Migliaia 25 3 3 3 2" xfId="13689" xr:uid="{00000000-0005-0000-0000-0000AB290000}"/>
    <cellStyle name="Migliaia 25 3 3 3 2 2" xfId="19507" xr:uid="{00000000-0005-0000-0000-0000AC290000}"/>
    <cellStyle name="Migliaia 25 3 3 3 2 3" xfId="24809" xr:uid="{00000000-0005-0000-0000-0000AD290000}"/>
    <cellStyle name="Migliaia 25 3 3 3 3" xfId="16856" xr:uid="{00000000-0005-0000-0000-0000AE290000}"/>
    <cellStyle name="Migliaia 25 3 3 3 4" xfId="22158" xr:uid="{00000000-0005-0000-0000-0000AF290000}"/>
    <cellStyle name="Migliaia 25 3 3 4" xfId="3088" xr:uid="{00000000-0005-0000-0000-0000B0290000}"/>
    <cellStyle name="Migliaia 25 3 3 4 2" xfId="13690" xr:uid="{00000000-0005-0000-0000-0000B1290000}"/>
    <cellStyle name="Migliaia 25 3 3 4 2 2" xfId="19508" xr:uid="{00000000-0005-0000-0000-0000B2290000}"/>
    <cellStyle name="Migliaia 25 3 3 4 2 3" xfId="24810" xr:uid="{00000000-0005-0000-0000-0000B3290000}"/>
    <cellStyle name="Migliaia 25 3 3 4 3" xfId="16857" xr:uid="{00000000-0005-0000-0000-0000B4290000}"/>
    <cellStyle name="Migliaia 25 3 3 4 4" xfId="22159" xr:uid="{00000000-0005-0000-0000-0000B5290000}"/>
    <cellStyle name="Migliaia 25 3 3 5" xfId="3089" xr:uid="{00000000-0005-0000-0000-0000B6290000}"/>
    <cellStyle name="Migliaia 25 3 3 5 2" xfId="13691" xr:uid="{00000000-0005-0000-0000-0000B7290000}"/>
    <cellStyle name="Migliaia 25 3 3 5 2 2" xfId="19509" xr:uid="{00000000-0005-0000-0000-0000B8290000}"/>
    <cellStyle name="Migliaia 25 3 3 5 2 3" xfId="24811" xr:uid="{00000000-0005-0000-0000-0000B9290000}"/>
    <cellStyle name="Migliaia 25 3 3 5 3" xfId="16858" xr:uid="{00000000-0005-0000-0000-0000BA290000}"/>
    <cellStyle name="Migliaia 25 3 3 5 4" xfId="22160" xr:uid="{00000000-0005-0000-0000-0000BB290000}"/>
    <cellStyle name="Migliaia 25 3 3 6" xfId="13687" xr:uid="{00000000-0005-0000-0000-0000BC290000}"/>
    <cellStyle name="Migliaia 25 3 3 6 2" xfId="19505" xr:uid="{00000000-0005-0000-0000-0000BD290000}"/>
    <cellStyle name="Migliaia 25 3 3 6 3" xfId="24807" xr:uid="{00000000-0005-0000-0000-0000BE290000}"/>
    <cellStyle name="Migliaia 25 3 3 7" xfId="16854" xr:uid="{00000000-0005-0000-0000-0000BF290000}"/>
    <cellStyle name="Migliaia 25 3 3 8" xfId="22156" xr:uid="{00000000-0005-0000-0000-0000C0290000}"/>
    <cellStyle name="Migliaia 25 3 4" xfId="3090" xr:uid="{00000000-0005-0000-0000-0000C1290000}"/>
    <cellStyle name="Migliaia 25 3 4 2" xfId="12051" xr:uid="{00000000-0005-0000-0000-0000C2290000}"/>
    <cellStyle name="Migliaia 25 3 4 3" xfId="12052" xr:uid="{00000000-0005-0000-0000-0000C3290000}"/>
    <cellStyle name="Migliaia 25 3 4 3 2" xfId="15582" xr:uid="{00000000-0005-0000-0000-0000C4290000}"/>
    <cellStyle name="Migliaia 25 3 4 3 2 2" xfId="20928" xr:uid="{00000000-0005-0000-0000-0000C5290000}"/>
    <cellStyle name="Migliaia 25 3 4 3 2 3" xfId="26230" xr:uid="{00000000-0005-0000-0000-0000C6290000}"/>
    <cellStyle name="Migliaia 25 3 4 3 3" xfId="18277" xr:uid="{00000000-0005-0000-0000-0000C7290000}"/>
    <cellStyle name="Migliaia 25 3 4 3 4" xfId="23579" xr:uid="{00000000-0005-0000-0000-0000C8290000}"/>
    <cellStyle name="Migliaia 25 3 4 4" xfId="13692" xr:uid="{00000000-0005-0000-0000-0000C9290000}"/>
    <cellStyle name="Migliaia 25 3 4 4 2" xfId="19510" xr:uid="{00000000-0005-0000-0000-0000CA290000}"/>
    <cellStyle name="Migliaia 25 3 4 4 3" xfId="24812" xr:uid="{00000000-0005-0000-0000-0000CB290000}"/>
    <cellStyle name="Migliaia 25 3 4 5" xfId="16859" xr:uid="{00000000-0005-0000-0000-0000CC290000}"/>
    <cellStyle name="Migliaia 25 3 4 6" xfId="22161" xr:uid="{00000000-0005-0000-0000-0000CD290000}"/>
    <cellStyle name="Migliaia 25 3 5" xfId="3091" xr:uid="{00000000-0005-0000-0000-0000CE290000}"/>
    <cellStyle name="Migliaia 25 3 5 2" xfId="12053" xr:uid="{00000000-0005-0000-0000-0000CF290000}"/>
    <cellStyle name="Migliaia 25 3 5 2 2" xfId="15583" xr:uid="{00000000-0005-0000-0000-0000D0290000}"/>
    <cellStyle name="Migliaia 25 3 5 2 2 2" xfId="20929" xr:uid="{00000000-0005-0000-0000-0000D1290000}"/>
    <cellStyle name="Migliaia 25 3 5 2 2 3" xfId="26231" xr:uid="{00000000-0005-0000-0000-0000D2290000}"/>
    <cellStyle name="Migliaia 25 3 5 2 3" xfId="18278" xr:uid="{00000000-0005-0000-0000-0000D3290000}"/>
    <cellStyle name="Migliaia 25 3 5 2 4" xfId="23580" xr:uid="{00000000-0005-0000-0000-0000D4290000}"/>
    <cellStyle name="Migliaia 25 3 5 3" xfId="13693" xr:uid="{00000000-0005-0000-0000-0000D5290000}"/>
    <cellStyle name="Migliaia 25 3 5 3 2" xfId="19511" xr:uid="{00000000-0005-0000-0000-0000D6290000}"/>
    <cellStyle name="Migliaia 25 3 5 3 3" xfId="24813" xr:uid="{00000000-0005-0000-0000-0000D7290000}"/>
    <cellStyle name="Migliaia 25 3 5 4" xfId="16860" xr:uid="{00000000-0005-0000-0000-0000D8290000}"/>
    <cellStyle name="Migliaia 25 3 5 5" xfId="22162" xr:uid="{00000000-0005-0000-0000-0000D9290000}"/>
    <cellStyle name="Migliaia 25 3 6" xfId="3092" xr:uid="{00000000-0005-0000-0000-0000DA290000}"/>
    <cellStyle name="Migliaia 25 3 6 2" xfId="13694" xr:uid="{00000000-0005-0000-0000-0000DB290000}"/>
    <cellStyle name="Migliaia 25 3 6 2 2" xfId="19512" xr:uid="{00000000-0005-0000-0000-0000DC290000}"/>
    <cellStyle name="Migliaia 25 3 6 2 3" xfId="24814" xr:uid="{00000000-0005-0000-0000-0000DD290000}"/>
    <cellStyle name="Migliaia 25 3 6 3" xfId="16861" xr:uid="{00000000-0005-0000-0000-0000DE290000}"/>
    <cellStyle name="Migliaia 25 3 6 4" xfId="22163" xr:uid="{00000000-0005-0000-0000-0000DF290000}"/>
    <cellStyle name="Migliaia 25 3 7" xfId="3093" xr:uid="{00000000-0005-0000-0000-0000E0290000}"/>
    <cellStyle name="Migliaia 25 3 7 2" xfId="13695" xr:uid="{00000000-0005-0000-0000-0000E1290000}"/>
    <cellStyle name="Migliaia 25 3 7 2 2" xfId="19513" xr:uid="{00000000-0005-0000-0000-0000E2290000}"/>
    <cellStyle name="Migliaia 25 3 7 2 3" xfId="24815" xr:uid="{00000000-0005-0000-0000-0000E3290000}"/>
    <cellStyle name="Migliaia 25 3 7 3" xfId="16862" xr:uid="{00000000-0005-0000-0000-0000E4290000}"/>
    <cellStyle name="Migliaia 25 3 7 4" xfId="22164" xr:uid="{00000000-0005-0000-0000-0000E5290000}"/>
    <cellStyle name="Migliaia 25 3 8" xfId="3094" xr:uid="{00000000-0005-0000-0000-0000E6290000}"/>
    <cellStyle name="Migliaia 25 3 8 2" xfId="13696" xr:uid="{00000000-0005-0000-0000-0000E7290000}"/>
    <cellStyle name="Migliaia 25 3 8 2 2" xfId="19514" xr:uid="{00000000-0005-0000-0000-0000E8290000}"/>
    <cellStyle name="Migliaia 25 3 8 2 3" xfId="24816" xr:uid="{00000000-0005-0000-0000-0000E9290000}"/>
    <cellStyle name="Migliaia 25 3 8 3" xfId="16863" xr:uid="{00000000-0005-0000-0000-0000EA290000}"/>
    <cellStyle name="Migliaia 25 3 8 4" xfId="22165"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7" xr:uid="{00000000-0005-0000-0000-0000EF290000}"/>
    <cellStyle name="Migliaia 25 4 2 2 2 2" xfId="19515" xr:uid="{00000000-0005-0000-0000-0000F0290000}"/>
    <cellStyle name="Migliaia 25 4 2 2 2 3" xfId="24817" xr:uid="{00000000-0005-0000-0000-0000F1290000}"/>
    <cellStyle name="Migliaia 25 4 2 2 3" xfId="16864" xr:uid="{00000000-0005-0000-0000-0000F2290000}"/>
    <cellStyle name="Migliaia 25 4 2 2 4" xfId="22166" xr:uid="{00000000-0005-0000-0000-0000F3290000}"/>
    <cellStyle name="Migliaia 25 4 2 3" xfId="3098" xr:uid="{00000000-0005-0000-0000-0000F4290000}"/>
    <cellStyle name="Migliaia 25 4 2 3 2" xfId="13698" xr:uid="{00000000-0005-0000-0000-0000F5290000}"/>
    <cellStyle name="Migliaia 25 4 2 3 2 2" xfId="19516" xr:uid="{00000000-0005-0000-0000-0000F6290000}"/>
    <cellStyle name="Migliaia 25 4 2 3 2 3" xfId="24818" xr:uid="{00000000-0005-0000-0000-0000F7290000}"/>
    <cellStyle name="Migliaia 25 4 2 3 3" xfId="16865" xr:uid="{00000000-0005-0000-0000-0000F8290000}"/>
    <cellStyle name="Migliaia 25 4 2 3 4" xfId="22167" xr:uid="{00000000-0005-0000-0000-0000F9290000}"/>
    <cellStyle name="Migliaia 25 4 3" xfId="3099" xr:uid="{00000000-0005-0000-0000-0000FA290000}"/>
    <cellStyle name="Migliaia 25 4 3 2" xfId="13699" xr:uid="{00000000-0005-0000-0000-0000FB290000}"/>
    <cellStyle name="Migliaia 25 4 3 2 2" xfId="19517" xr:uid="{00000000-0005-0000-0000-0000FC290000}"/>
    <cellStyle name="Migliaia 25 4 3 2 3" xfId="24819" xr:uid="{00000000-0005-0000-0000-0000FD290000}"/>
    <cellStyle name="Migliaia 25 4 3 3" xfId="16866" xr:uid="{00000000-0005-0000-0000-0000FE290000}"/>
    <cellStyle name="Migliaia 25 4 3 4" xfId="22168" xr:uid="{00000000-0005-0000-0000-0000FF290000}"/>
    <cellStyle name="Migliaia 25 4 4" xfId="3100" xr:uid="{00000000-0005-0000-0000-0000002A0000}"/>
    <cellStyle name="Migliaia 25 4 4 2" xfId="13700" xr:uid="{00000000-0005-0000-0000-0000012A0000}"/>
    <cellStyle name="Migliaia 25 4 4 2 2" xfId="19518" xr:uid="{00000000-0005-0000-0000-0000022A0000}"/>
    <cellStyle name="Migliaia 25 4 4 2 3" xfId="24820" xr:uid="{00000000-0005-0000-0000-0000032A0000}"/>
    <cellStyle name="Migliaia 25 4 4 3" xfId="16867" xr:uid="{00000000-0005-0000-0000-0000042A0000}"/>
    <cellStyle name="Migliaia 25 4 4 4" xfId="22169" xr:uid="{00000000-0005-0000-0000-0000052A0000}"/>
    <cellStyle name="Migliaia 25 4 5" xfId="3101" xr:uid="{00000000-0005-0000-0000-0000062A0000}"/>
    <cellStyle name="Migliaia 25 4 5 2" xfId="13701" xr:uid="{00000000-0005-0000-0000-0000072A0000}"/>
    <cellStyle name="Migliaia 25 4 5 2 2" xfId="19519" xr:uid="{00000000-0005-0000-0000-0000082A0000}"/>
    <cellStyle name="Migliaia 25 4 5 2 3" xfId="24821" xr:uid="{00000000-0005-0000-0000-0000092A0000}"/>
    <cellStyle name="Migliaia 25 4 5 3" xfId="16868" xr:uid="{00000000-0005-0000-0000-00000A2A0000}"/>
    <cellStyle name="Migliaia 25 4 5 4" xfId="22170" xr:uid="{00000000-0005-0000-0000-00000B2A0000}"/>
    <cellStyle name="Migliaia 25 4 6" xfId="3102" xr:uid="{00000000-0005-0000-0000-00000C2A0000}"/>
    <cellStyle name="Migliaia 25 4 6 2" xfId="13702" xr:uid="{00000000-0005-0000-0000-00000D2A0000}"/>
    <cellStyle name="Migliaia 25 4 6 2 2" xfId="19520" xr:uid="{00000000-0005-0000-0000-00000E2A0000}"/>
    <cellStyle name="Migliaia 25 4 6 2 3" xfId="24822" xr:uid="{00000000-0005-0000-0000-00000F2A0000}"/>
    <cellStyle name="Migliaia 25 4 6 3" xfId="16869" xr:uid="{00000000-0005-0000-0000-0000102A0000}"/>
    <cellStyle name="Migliaia 25 4 6 4" xfId="22171" xr:uid="{00000000-0005-0000-0000-0000112A0000}"/>
    <cellStyle name="Migliaia 25 4 7" xfId="3103" xr:uid="{00000000-0005-0000-0000-0000122A0000}"/>
    <cellStyle name="Migliaia 25 4 7 2" xfId="13703" xr:uid="{00000000-0005-0000-0000-0000132A0000}"/>
    <cellStyle name="Migliaia 25 4 7 2 2" xfId="19521" xr:uid="{00000000-0005-0000-0000-0000142A0000}"/>
    <cellStyle name="Migliaia 25 4 7 2 3" xfId="24823" xr:uid="{00000000-0005-0000-0000-0000152A0000}"/>
    <cellStyle name="Migliaia 25 4 7 3" xfId="16870" xr:uid="{00000000-0005-0000-0000-0000162A0000}"/>
    <cellStyle name="Migliaia 25 4 7 4" xfId="22172" xr:uid="{00000000-0005-0000-0000-0000172A0000}"/>
    <cellStyle name="Migliaia 25 5" xfId="3104" xr:uid="{00000000-0005-0000-0000-0000182A0000}"/>
    <cellStyle name="Migliaia 25 5 2" xfId="3105" xr:uid="{00000000-0005-0000-0000-0000192A0000}"/>
    <cellStyle name="Migliaia 25 5 2 2" xfId="13704" xr:uid="{00000000-0005-0000-0000-00001A2A0000}"/>
    <cellStyle name="Migliaia 25 5 2 2 2" xfId="19522" xr:uid="{00000000-0005-0000-0000-00001B2A0000}"/>
    <cellStyle name="Migliaia 25 5 2 2 3" xfId="24824" xr:uid="{00000000-0005-0000-0000-00001C2A0000}"/>
    <cellStyle name="Migliaia 25 5 2 3" xfId="16871" xr:uid="{00000000-0005-0000-0000-00001D2A0000}"/>
    <cellStyle name="Migliaia 25 5 2 4" xfId="22173" xr:uid="{00000000-0005-0000-0000-00001E2A0000}"/>
    <cellStyle name="Migliaia 25 5 3" xfId="3106" xr:uid="{00000000-0005-0000-0000-00001F2A0000}"/>
    <cellStyle name="Migliaia 25 5 3 2" xfId="13705" xr:uid="{00000000-0005-0000-0000-0000202A0000}"/>
    <cellStyle name="Migliaia 25 5 3 2 2" xfId="19523" xr:uid="{00000000-0005-0000-0000-0000212A0000}"/>
    <cellStyle name="Migliaia 25 5 3 2 3" xfId="24825" xr:uid="{00000000-0005-0000-0000-0000222A0000}"/>
    <cellStyle name="Migliaia 25 5 3 3" xfId="16872" xr:uid="{00000000-0005-0000-0000-0000232A0000}"/>
    <cellStyle name="Migliaia 25 5 3 4" xfId="22174" xr:uid="{00000000-0005-0000-0000-0000242A0000}"/>
    <cellStyle name="Migliaia 25 5 4" xfId="3107" xr:uid="{00000000-0005-0000-0000-0000252A0000}"/>
    <cellStyle name="Migliaia 25 5 4 2" xfId="13706" xr:uid="{00000000-0005-0000-0000-0000262A0000}"/>
    <cellStyle name="Migliaia 25 5 4 2 2" xfId="19524" xr:uid="{00000000-0005-0000-0000-0000272A0000}"/>
    <cellStyle name="Migliaia 25 5 4 2 3" xfId="24826" xr:uid="{00000000-0005-0000-0000-0000282A0000}"/>
    <cellStyle name="Migliaia 25 5 4 3" xfId="16873" xr:uid="{00000000-0005-0000-0000-0000292A0000}"/>
    <cellStyle name="Migliaia 25 5 4 4" xfId="22175" xr:uid="{00000000-0005-0000-0000-00002A2A0000}"/>
    <cellStyle name="Migliaia 25 5 5" xfId="3108" xr:uid="{00000000-0005-0000-0000-00002B2A0000}"/>
    <cellStyle name="Migliaia 25 5 5 2" xfId="13707" xr:uid="{00000000-0005-0000-0000-00002C2A0000}"/>
    <cellStyle name="Migliaia 25 5 5 2 2" xfId="19525" xr:uid="{00000000-0005-0000-0000-00002D2A0000}"/>
    <cellStyle name="Migliaia 25 5 5 2 3" xfId="24827" xr:uid="{00000000-0005-0000-0000-00002E2A0000}"/>
    <cellStyle name="Migliaia 25 5 5 3" xfId="16874" xr:uid="{00000000-0005-0000-0000-00002F2A0000}"/>
    <cellStyle name="Migliaia 25 5 5 4" xfId="22176" xr:uid="{00000000-0005-0000-0000-0000302A0000}"/>
    <cellStyle name="Migliaia 25 5 6" xfId="3109" xr:uid="{00000000-0005-0000-0000-0000312A0000}"/>
    <cellStyle name="Migliaia 25 5 6 2" xfId="13708" xr:uid="{00000000-0005-0000-0000-0000322A0000}"/>
    <cellStyle name="Migliaia 25 5 6 2 2" xfId="19526" xr:uid="{00000000-0005-0000-0000-0000332A0000}"/>
    <cellStyle name="Migliaia 25 5 6 2 3" xfId="24828" xr:uid="{00000000-0005-0000-0000-0000342A0000}"/>
    <cellStyle name="Migliaia 25 5 6 3" xfId="16875" xr:uid="{00000000-0005-0000-0000-0000352A0000}"/>
    <cellStyle name="Migliaia 25 5 6 4" xfId="22177" xr:uid="{00000000-0005-0000-0000-0000362A0000}"/>
    <cellStyle name="Migliaia 25 6" xfId="3110" xr:uid="{00000000-0005-0000-0000-0000372A0000}"/>
    <cellStyle name="Migliaia 25 6 2" xfId="12054" xr:uid="{00000000-0005-0000-0000-0000382A0000}"/>
    <cellStyle name="Migliaia 25 6 3" xfId="12055" xr:uid="{00000000-0005-0000-0000-0000392A0000}"/>
    <cellStyle name="Migliaia 25 6 3 2" xfId="15584" xr:uid="{00000000-0005-0000-0000-00003A2A0000}"/>
    <cellStyle name="Migliaia 25 6 3 2 2" xfId="20930" xr:uid="{00000000-0005-0000-0000-00003B2A0000}"/>
    <cellStyle name="Migliaia 25 6 3 2 3" xfId="26232" xr:uid="{00000000-0005-0000-0000-00003C2A0000}"/>
    <cellStyle name="Migliaia 25 6 3 3" xfId="18279" xr:uid="{00000000-0005-0000-0000-00003D2A0000}"/>
    <cellStyle name="Migliaia 25 6 3 4" xfId="23581" xr:uid="{00000000-0005-0000-0000-00003E2A0000}"/>
    <cellStyle name="Migliaia 25 6 4" xfId="13709" xr:uid="{00000000-0005-0000-0000-00003F2A0000}"/>
    <cellStyle name="Migliaia 25 6 4 2" xfId="19527" xr:uid="{00000000-0005-0000-0000-0000402A0000}"/>
    <cellStyle name="Migliaia 25 6 4 3" xfId="24829" xr:uid="{00000000-0005-0000-0000-0000412A0000}"/>
    <cellStyle name="Migliaia 25 6 5" xfId="16876" xr:uid="{00000000-0005-0000-0000-0000422A0000}"/>
    <cellStyle name="Migliaia 25 6 6" xfId="22178" xr:uid="{00000000-0005-0000-0000-0000432A0000}"/>
    <cellStyle name="Migliaia 25 7" xfId="3111" xr:uid="{00000000-0005-0000-0000-0000442A0000}"/>
    <cellStyle name="Migliaia 25 7 2" xfId="12056" xr:uid="{00000000-0005-0000-0000-0000452A0000}"/>
    <cellStyle name="Migliaia 25 7 2 2" xfId="15585" xr:uid="{00000000-0005-0000-0000-0000462A0000}"/>
    <cellStyle name="Migliaia 25 7 2 2 2" xfId="20931" xr:uid="{00000000-0005-0000-0000-0000472A0000}"/>
    <cellStyle name="Migliaia 25 7 2 2 3" xfId="26233" xr:uid="{00000000-0005-0000-0000-0000482A0000}"/>
    <cellStyle name="Migliaia 25 7 2 3" xfId="18280" xr:uid="{00000000-0005-0000-0000-0000492A0000}"/>
    <cellStyle name="Migliaia 25 7 2 4" xfId="23582" xr:uid="{00000000-0005-0000-0000-00004A2A0000}"/>
    <cellStyle name="Migliaia 25 7 3" xfId="13710" xr:uid="{00000000-0005-0000-0000-00004B2A0000}"/>
    <cellStyle name="Migliaia 25 7 3 2" xfId="19528" xr:uid="{00000000-0005-0000-0000-00004C2A0000}"/>
    <cellStyle name="Migliaia 25 7 3 3" xfId="24830" xr:uid="{00000000-0005-0000-0000-00004D2A0000}"/>
    <cellStyle name="Migliaia 25 7 4" xfId="16877" xr:uid="{00000000-0005-0000-0000-00004E2A0000}"/>
    <cellStyle name="Migliaia 25 7 5" xfId="22179" xr:uid="{00000000-0005-0000-0000-00004F2A0000}"/>
    <cellStyle name="Migliaia 25 8" xfId="3112" xr:uid="{00000000-0005-0000-0000-0000502A0000}"/>
    <cellStyle name="Migliaia 25 8 2" xfId="12057" xr:uid="{00000000-0005-0000-0000-0000512A0000}"/>
    <cellStyle name="Migliaia 25 8 2 2" xfId="15586" xr:uid="{00000000-0005-0000-0000-0000522A0000}"/>
    <cellStyle name="Migliaia 25 8 2 2 2" xfId="20932" xr:uid="{00000000-0005-0000-0000-0000532A0000}"/>
    <cellStyle name="Migliaia 25 8 2 2 3" xfId="26234" xr:uid="{00000000-0005-0000-0000-0000542A0000}"/>
    <cellStyle name="Migliaia 25 8 2 3" xfId="18281" xr:uid="{00000000-0005-0000-0000-0000552A0000}"/>
    <cellStyle name="Migliaia 25 8 2 4" xfId="23583" xr:uid="{00000000-0005-0000-0000-0000562A0000}"/>
    <cellStyle name="Migliaia 25 8 3" xfId="13711" xr:uid="{00000000-0005-0000-0000-0000572A0000}"/>
    <cellStyle name="Migliaia 25 8 3 2" xfId="19529" xr:uid="{00000000-0005-0000-0000-0000582A0000}"/>
    <cellStyle name="Migliaia 25 8 3 3" xfId="24831" xr:uid="{00000000-0005-0000-0000-0000592A0000}"/>
    <cellStyle name="Migliaia 25 8 4" xfId="16878" xr:uid="{00000000-0005-0000-0000-00005A2A0000}"/>
    <cellStyle name="Migliaia 25 8 5" xfId="22180" xr:uid="{00000000-0005-0000-0000-00005B2A0000}"/>
    <cellStyle name="Migliaia 25 9" xfId="3113" xr:uid="{00000000-0005-0000-0000-00005C2A0000}"/>
    <cellStyle name="Migliaia 25 9 2" xfId="13712" xr:uid="{00000000-0005-0000-0000-00005D2A0000}"/>
    <cellStyle name="Migliaia 25 9 2 2" xfId="19530" xr:uid="{00000000-0005-0000-0000-00005E2A0000}"/>
    <cellStyle name="Migliaia 25 9 2 3" xfId="24832" xr:uid="{00000000-0005-0000-0000-00005F2A0000}"/>
    <cellStyle name="Migliaia 25 9 3" xfId="16879" xr:uid="{00000000-0005-0000-0000-0000602A0000}"/>
    <cellStyle name="Migliaia 25 9 4" xfId="22181" xr:uid="{00000000-0005-0000-0000-0000612A0000}"/>
    <cellStyle name="Migliaia 26" xfId="286" xr:uid="{00000000-0005-0000-0000-0000622A0000}"/>
    <cellStyle name="Migliaia 26 10" xfId="13713" xr:uid="{00000000-0005-0000-0000-0000632A0000}"/>
    <cellStyle name="Migliaia 26 10 2" xfId="19531" xr:uid="{00000000-0005-0000-0000-0000642A0000}"/>
    <cellStyle name="Migliaia 26 10 3" xfId="24833" xr:uid="{00000000-0005-0000-0000-0000652A0000}"/>
    <cellStyle name="Migliaia 26 11" xfId="16880" xr:uid="{00000000-0005-0000-0000-0000662A0000}"/>
    <cellStyle name="Migliaia 26 12" xfId="22182"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4" xr:uid="{00000000-0005-0000-0000-00006C2A0000}"/>
    <cellStyle name="Migliaia 26 2 2 2 2 2" xfId="19532" xr:uid="{00000000-0005-0000-0000-00006D2A0000}"/>
    <cellStyle name="Migliaia 26 2 2 2 2 3" xfId="24834" xr:uid="{00000000-0005-0000-0000-00006E2A0000}"/>
    <cellStyle name="Migliaia 26 2 2 2 3" xfId="16881" xr:uid="{00000000-0005-0000-0000-00006F2A0000}"/>
    <cellStyle name="Migliaia 26 2 2 2 4" xfId="22183" xr:uid="{00000000-0005-0000-0000-0000702A0000}"/>
    <cellStyle name="Migliaia 26 2 2 3" xfId="12058" xr:uid="{00000000-0005-0000-0000-0000712A0000}"/>
    <cellStyle name="Migliaia 26 2 2 3 2" xfId="15587" xr:uid="{00000000-0005-0000-0000-0000722A0000}"/>
    <cellStyle name="Migliaia 26 2 2 3 2 2" xfId="20933" xr:uid="{00000000-0005-0000-0000-0000732A0000}"/>
    <cellStyle name="Migliaia 26 2 2 3 2 3" xfId="26235" xr:uid="{00000000-0005-0000-0000-0000742A0000}"/>
    <cellStyle name="Migliaia 26 2 2 3 3" xfId="18282" xr:uid="{00000000-0005-0000-0000-0000752A0000}"/>
    <cellStyle name="Migliaia 26 2 2 3 4" xfId="23584" xr:uid="{00000000-0005-0000-0000-0000762A0000}"/>
    <cellStyle name="Migliaia 26 2 3" xfId="3118" xr:uid="{00000000-0005-0000-0000-0000772A0000}"/>
    <cellStyle name="Migliaia 26 2 3 2" xfId="12059" xr:uid="{00000000-0005-0000-0000-0000782A0000}"/>
    <cellStyle name="Migliaia 26 2 3 2 2" xfId="15588" xr:uid="{00000000-0005-0000-0000-0000792A0000}"/>
    <cellStyle name="Migliaia 26 2 3 2 2 2" xfId="20934" xr:uid="{00000000-0005-0000-0000-00007A2A0000}"/>
    <cellStyle name="Migliaia 26 2 3 2 2 3" xfId="26236" xr:uid="{00000000-0005-0000-0000-00007B2A0000}"/>
    <cellStyle name="Migliaia 26 2 3 2 3" xfId="18283" xr:uid="{00000000-0005-0000-0000-00007C2A0000}"/>
    <cellStyle name="Migliaia 26 2 3 2 4" xfId="23585" xr:uid="{00000000-0005-0000-0000-00007D2A0000}"/>
    <cellStyle name="Migliaia 26 2 3 3" xfId="13715" xr:uid="{00000000-0005-0000-0000-00007E2A0000}"/>
    <cellStyle name="Migliaia 26 2 3 3 2" xfId="19533" xr:uid="{00000000-0005-0000-0000-00007F2A0000}"/>
    <cellStyle name="Migliaia 26 2 3 3 3" xfId="24835" xr:uid="{00000000-0005-0000-0000-0000802A0000}"/>
    <cellStyle name="Migliaia 26 2 3 4" xfId="16882" xr:uid="{00000000-0005-0000-0000-0000812A0000}"/>
    <cellStyle name="Migliaia 26 2 3 5" xfId="22184" xr:uid="{00000000-0005-0000-0000-0000822A0000}"/>
    <cellStyle name="Migliaia 26 2 4" xfId="3119" xr:uid="{00000000-0005-0000-0000-0000832A0000}"/>
    <cellStyle name="Migliaia 26 2 4 2" xfId="13716" xr:uid="{00000000-0005-0000-0000-0000842A0000}"/>
    <cellStyle name="Migliaia 26 2 4 2 2" xfId="19534" xr:uid="{00000000-0005-0000-0000-0000852A0000}"/>
    <cellStyle name="Migliaia 26 2 4 2 3" xfId="24836" xr:uid="{00000000-0005-0000-0000-0000862A0000}"/>
    <cellStyle name="Migliaia 26 2 4 3" xfId="16883" xr:uid="{00000000-0005-0000-0000-0000872A0000}"/>
    <cellStyle name="Migliaia 26 2 4 4" xfId="22185" xr:uid="{00000000-0005-0000-0000-0000882A0000}"/>
    <cellStyle name="Migliaia 26 2 5" xfId="3120" xr:uid="{00000000-0005-0000-0000-0000892A0000}"/>
    <cellStyle name="Migliaia 26 2 5 2" xfId="13717" xr:uid="{00000000-0005-0000-0000-00008A2A0000}"/>
    <cellStyle name="Migliaia 26 2 5 2 2" xfId="19535" xr:uid="{00000000-0005-0000-0000-00008B2A0000}"/>
    <cellStyle name="Migliaia 26 2 5 2 3" xfId="24837" xr:uid="{00000000-0005-0000-0000-00008C2A0000}"/>
    <cellStyle name="Migliaia 26 2 5 3" xfId="16884" xr:uid="{00000000-0005-0000-0000-00008D2A0000}"/>
    <cellStyle name="Migliaia 26 2 5 4" xfId="22186" xr:uid="{00000000-0005-0000-0000-00008E2A0000}"/>
    <cellStyle name="Migliaia 26 2 6" xfId="3121" xr:uid="{00000000-0005-0000-0000-00008F2A0000}"/>
    <cellStyle name="Migliaia 26 2 6 2" xfId="13718" xr:uid="{00000000-0005-0000-0000-0000902A0000}"/>
    <cellStyle name="Migliaia 26 2 6 2 2" xfId="19536" xr:uid="{00000000-0005-0000-0000-0000912A0000}"/>
    <cellStyle name="Migliaia 26 2 6 2 3" xfId="24838" xr:uid="{00000000-0005-0000-0000-0000922A0000}"/>
    <cellStyle name="Migliaia 26 2 6 3" xfId="16885" xr:uid="{00000000-0005-0000-0000-0000932A0000}"/>
    <cellStyle name="Migliaia 26 2 6 4" xfId="22187"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9" xr:uid="{00000000-0005-0000-0000-00009A2A0000}"/>
    <cellStyle name="Migliaia 26 3 2 2 2 2 2" xfId="19537" xr:uid="{00000000-0005-0000-0000-00009B2A0000}"/>
    <cellStyle name="Migliaia 26 3 2 2 2 2 3" xfId="24839" xr:uid="{00000000-0005-0000-0000-00009C2A0000}"/>
    <cellStyle name="Migliaia 26 3 2 2 2 3" xfId="16886" xr:uid="{00000000-0005-0000-0000-00009D2A0000}"/>
    <cellStyle name="Migliaia 26 3 2 2 2 4" xfId="22188" xr:uid="{00000000-0005-0000-0000-00009E2A0000}"/>
    <cellStyle name="Migliaia 26 3 2 3" xfId="3126" xr:uid="{00000000-0005-0000-0000-00009F2A0000}"/>
    <cellStyle name="Migliaia 26 3 2 3 2" xfId="13720" xr:uid="{00000000-0005-0000-0000-0000A02A0000}"/>
    <cellStyle name="Migliaia 26 3 2 3 2 2" xfId="19538" xr:uid="{00000000-0005-0000-0000-0000A12A0000}"/>
    <cellStyle name="Migliaia 26 3 2 3 2 3" xfId="24840" xr:uid="{00000000-0005-0000-0000-0000A22A0000}"/>
    <cellStyle name="Migliaia 26 3 2 3 3" xfId="16887" xr:uid="{00000000-0005-0000-0000-0000A32A0000}"/>
    <cellStyle name="Migliaia 26 3 2 3 4" xfId="22189" xr:uid="{00000000-0005-0000-0000-0000A42A0000}"/>
    <cellStyle name="Migliaia 26 3 2 4" xfId="3127" xr:uid="{00000000-0005-0000-0000-0000A52A0000}"/>
    <cellStyle name="Migliaia 26 3 2 4 2" xfId="13721" xr:uid="{00000000-0005-0000-0000-0000A62A0000}"/>
    <cellStyle name="Migliaia 26 3 2 4 2 2" xfId="19539" xr:uid="{00000000-0005-0000-0000-0000A72A0000}"/>
    <cellStyle name="Migliaia 26 3 2 4 2 3" xfId="24841" xr:uid="{00000000-0005-0000-0000-0000A82A0000}"/>
    <cellStyle name="Migliaia 26 3 2 4 3" xfId="16888" xr:uid="{00000000-0005-0000-0000-0000A92A0000}"/>
    <cellStyle name="Migliaia 26 3 2 4 4" xfId="22190" xr:uid="{00000000-0005-0000-0000-0000AA2A0000}"/>
    <cellStyle name="Migliaia 26 3 2 5" xfId="3128" xr:uid="{00000000-0005-0000-0000-0000AB2A0000}"/>
    <cellStyle name="Migliaia 26 3 2 5 2" xfId="13722" xr:uid="{00000000-0005-0000-0000-0000AC2A0000}"/>
    <cellStyle name="Migliaia 26 3 2 5 2 2" xfId="19540" xr:uid="{00000000-0005-0000-0000-0000AD2A0000}"/>
    <cellStyle name="Migliaia 26 3 2 5 2 3" xfId="24842" xr:uid="{00000000-0005-0000-0000-0000AE2A0000}"/>
    <cellStyle name="Migliaia 26 3 2 5 3" xfId="16889" xr:uid="{00000000-0005-0000-0000-0000AF2A0000}"/>
    <cellStyle name="Migliaia 26 3 2 5 4" xfId="22191" xr:uid="{00000000-0005-0000-0000-0000B02A0000}"/>
    <cellStyle name="Migliaia 26 3 2 6" xfId="3129" xr:uid="{00000000-0005-0000-0000-0000B12A0000}"/>
    <cellStyle name="Migliaia 26 3 2 6 2" xfId="13723" xr:uid="{00000000-0005-0000-0000-0000B22A0000}"/>
    <cellStyle name="Migliaia 26 3 2 6 2 2" xfId="19541" xr:uid="{00000000-0005-0000-0000-0000B32A0000}"/>
    <cellStyle name="Migliaia 26 3 2 6 2 3" xfId="24843" xr:uid="{00000000-0005-0000-0000-0000B42A0000}"/>
    <cellStyle name="Migliaia 26 3 2 6 3" xfId="16890" xr:uid="{00000000-0005-0000-0000-0000B52A0000}"/>
    <cellStyle name="Migliaia 26 3 2 6 4" xfId="22192" xr:uid="{00000000-0005-0000-0000-0000B62A0000}"/>
    <cellStyle name="Migliaia 26 3 3" xfId="3130" xr:uid="{00000000-0005-0000-0000-0000B72A0000}"/>
    <cellStyle name="Migliaia 26 3 3 2" xfId="3131" xr:uid="{00000000-0005-0000-0000-0000B82A0000}"/>
    <cellStyle name="Migliaia 26 3 3 2 2" xfId="13725" xr:uid="{00000000-0005-0000-0000-0000B92A0000}"/>
    <cellStyle name="Migliaia 26 3 3 2 2 2" xfId="19543" xr:uid="{00000000-0005-0000-0000-0000BA2A0000}"/>
    <cellStyle name="Migliaia 26 3 3 2 2 3" xfId="24845" xr:uid="{00000000-0005-0000-0000-0000BB2A0000}"/>
    <cellStyle name="Migliaia 26 3 3 2 3" xfId="16892" xr:uid="{00000000-0005-0000-0000-0000BC2A0000}"/>
    <cellStyle name="Migliaia 26 3 3 2 4" xfId="22194" xr:uid="{00000000-0005-0000-0000-0000BD2A0000}"/>
    <cellStyle name="Migliaia 26 3 3 3" xfId="3132" xr:uid="{00000000-0005-0000-0000-0000BE2A0000}"/>
    <cellStyle name="Migliaia 26 3 3 3 2" xfId="13726" xr:uid="{00000000-0005-0000-0000-0000BF2A0000}"/>
    <cellStyle name="Migliaia 26 3 3 3 2 2" xfId="19544" xr:uid="{00000000-0005-0000-0000-0000C02A0000}"/>
    <cellStyle name="Migliaia 26 3 3 3 2 3" xfId="24846" xr:uid="{00000000-0005-0000-0000-0000C12A0000}"/>
    <cellStyle name="Migliaia 26 3 3 3 3" xfId="16893" xr:uid="{00000000-0005-0000-0000-0000C22A0000}"/>
    <cellStyle name="Migliaia 26 3 3 3 4" xfId="22195" xr:uid="{00000000-0005-0000-0000-0000C32A0000}"/>
    <cellStyle name="Migliaia 26 3 3 4" xfId="3133" xr:uid="{00000000-0005-0000-0000-0000C42A0000}"/>
    <cellStyle name="Migliaia 26 3 3 4 2" xfId="13727" xr:uid="{00000000-0005-0000-0000-0000C52A0000}"/>
    <cellStyle name="Migliaia 26 3 3 4 2 2" xfId="19545" xr:uid="{00000000-0005-0000-0000-0000C62A0000}"/>
    <cellStyle name="Migliaia 26 3 3 4 2 3" xfId="24847" xr:uid="{00000000-0005-0000-0000-0000C72A0000}"/>
    <cellStyle name="Migliaia 26 3 3 4 3" xfId="16894" xr:uid="{00000000-0005-0000-0000-0000C82A0000}"/>
    <cellStyle name="Migliaia 26 3 3 4 4" xfId="22196" xr:uid="{00000000-0005-0000-0000-0000C92A0000}"/>
    <cellStyle name="Migliaia 26 3 3 5" xfId="3134" xr:uid="{00000000-0005-0000-0000-0000CA2A0000}"/>
    <cellStyle name="Migliaia 26 3 3 5 2" xfId="13728" xr:uid="{00000000-0005-0000-0000-0000CB2A0000}"/>
    <cellStyle name="Migliaia 26 3 3 5 2 2" xfId="19546" xr:uid="{00000000-0005-0000-0000-0000CC2A0000}"/>
    <cellStyle name="Migliaia 26 3 3 5 2 3" xfId="24848" xr:uid="{00000000-0005-0000-0000-0000CD2A0000}"/>
    <cellStyle name="Migliaia 26 3 3 5 3" xfId="16895" xr:uid="{00000000-0005-0000-0000-0000CE2A0000}"/>
    <cellStyle name="Migliaia 26 3 3 5 4" xfId="22197" xr:uid="{00000000-0005-0000-0000-0000CF2A0000}"/>
    <cellStyle name="Migliaia 26 3 3 6" xfId="13724" xr:uid="{00000000-0005-0000-0000-0000D02A0000}"/>
    <cellStyle name="Migliaia 26 3 3 6 2" xfId="19542" xr:uid="{00000000-0005-0000-0000-0000D12A0000}"/>
    <cellStyle name="Migliaia 26 3 3 6 3" xfId="24844" xr:uid="{00000000-0005-0000-0000-0000D22A0000}"/>
    <cellStyle name="Migliaia 26 3 3 7" xfId="16891" xr:uid="{00000000-0005-0000-0000-0000D32A0000}"/>
    <cellStyle name="Migliaia 26 3 3 8" xfId="22193" xr:uid="{00000000-0005-0000-0000-0000D42A0000}"/>
    <cellStyle name="Migliaia 26 3 4" xfId="3135" xr:uid="{00000000-0005-0000-0000-0000D52A0000}"/>
    <cellStyle name="Migliaia 26 3 4 2" xfId="12060" xr:uid="{00000000-0005-0000-0000-0000D62A0000}"/>
    <cellStyle name="Migliaia 26 3 4 3" xfId="12061" xr:uid="{00000000-0005-0000-0000-0000D72A0000}"/>
    <cellStyle name="Migliaia 26 3 4 3 2" xfId="15589" xr:uid="{00000000-0005-0000-0000-0000D82A0000}"/>
    <cellStyle name="Migliaia 26 3 4 3 2 2" xfId="20935" xr:uid="{00000000-0005-0000-0000-0000D92A0000}"/>
    <cellStyle name="Migliaia 26 3 4 3 2 3" xfId="26237" xr:uid="{00000000-0005-0000-0000-0000DA2A0000}"/>
    <cellStyle name="Migliaia 26 3 4 3 3" xfId="18284" xr:uid="{00000000-0005-0000-0000-0000DB2A0000}"/>
    <cellStyle name="Migliaia 26 3 4 3 4" xfId="23586" xr:uid="{00000000-0005-0000-0000-0000DC2A0000}"/>
    <cellStyle name="Migliaia 26 3 4 4" xfId="13729" xr:uid="{00000000-0005-0000-0000-0000DD2A0000}"/>
    <cellStyle name="Migliaia 26 3 4 4 2" xfId="19547" xr:uid="{00000000-0005-0000-0000-0000DE2A0000}"/>
    <cellStyle name="Migliaia 26 3 4 4 3" xfId="24849" xr:uid="{00000000-0005-0000-0000-0000DF2A0000}"/>
    <cellStyle name="Migliaia 26 3 4 5" xfId="16896" xr:uid="{00000000-0005-0000-0000-0000E02A0000}"/>
    <cellStyle name="Migliaia 26 3 4 6" xfId="22198" xr:uid="{00000000-0005-0000-0000-0000E12A0000}"/>
    <cellStyle name="Migliaia 26 3 5" xfId="3136" xr:uid="{00000000-0005-0000-0000-0000E22A0000}"/>
    <cellStyle name="Migliaia 26 3 5 2" xfId="12062" xr:uid="{00000000-0005-0000-0000-0000E32A0000}"/>
    <cellStyle name="Migliaia 26 3 5 2 2" xfId="15590" xr:uid="{00000000-0005-0000-0000-0000E42A0000}"/>
    <cellStyle name="Migliaia 26 3 5 2 2 2" xfId="20936" xr:uid="{00000000-0005-0000-0000-0000E52A0000}"/>
    <cellStyle name="Migliaia 26 3 5 2 2 3" xfId="26238" xr:uid="{00000000-0005-0000-0000-0000E62A0000}"/>
    <cellStyle name="Migliaia 26 3 5 2 3" xfId="18285" xr:uid="{00000000-0005-0000-0000-0000E72A0000}"/>
    <cellStyle name="Migliaia 26 3 5 2 4" xfId="23587" xr:uid="{00000000-0005-0000-0000-0000E82A0000}"/>
    <cellStyle name="Migliaia 26 3 5 3" xfId="13730" xr:uid="{00000000-0005-0000-0000-0000E92A0000}"/>
    <cellStyle name="Migliaia 26 3 5 3 2" xfId="19548" xr:uid="{00000000-0005-0000-0000-0000EA2A0000}"/>
    <cellStyle name="Migliaia 26 3 5 3 3" xfId="24850" xr:uid="{00000000-0005-0000-0000-0000EB2A0000}"/>
    <cellStyle name="Migliaia 26 3 5 4" xfId="16897" xr:uid="{00000000-0005-0000-0000-0000EC2A0000}"/>
    <cellStyle name="Migliaia 26 3 5 5" xfId="22199" xr:uid="{00000000-0005-0000-0000-0000ED2A0000}"/>
    <cellStyle name="Migliaia 26 3 6" xfId="3137" xr:uid="{00000000-0005-0000-0000-0000EE2A0000}"/>
    <cellStyle name="Migliaia 26 3 6 2" xfId="13731" xr:uid="{00000000-0005-0000-0000-0000EF2A0000}"/>
    <cellStyle name="Migliaia 26 3 6 2 2" xfId="19549" xr:uid="{00000000-0005-0000-0000-0000F02A0000}"/>
    <cellStyle name="Migliaia 26 3 6 2 3" xfId="24851" xr:uid="{00000000-0005-0000-0000-0000F12A0000}"/>
    <cellStyle name="Migliaia 26 3 6 3" xfId="16898" xr:uid="{00000000-0005-0000-0000-0000F22A0000}"/>
    <cellStyle name="Migliaia 26 3 6 4" xfId="22200" xr:uid="{00000000-0005-0000-0000-0000F32A0000}"/>
    <cellStyle name="Migliaia 26 3 7" xfId="3138" xr:uid="{00000000-0005-0000-0000-0000F42A0000}"/>
    <cellStyle name="Migliaia 26 3 7 2" xfId="13732" xr:uid="{00000000-0005-0000-0000-0000F52A0000}"/>
    <cellStyle name="Migliaia 26 3 7 2 2" xfId="19550" xr:uid="{00000000-0005-0000-0000-0000F62A0000}"/>
    <cellStyle name="Migliaia 26 3 7 2 3" xfId="24852" xr:uid="{00000000-0005-0000-0000-0000F72A0000}"/>
    <cellStyle name="Migliaia 26 3 7 3" xfId="16899" xr:uid="{00000000-0005-0000-0000-0000F82A0000}"/>
    <cellStyle name="Migliaia 26 3 7 4" xfId="22201" xr:uid="{00000000-0005-0000-0000-0000F92A0000}"/>
    <cellStyle name="Migliaia 26 3 8" xfId="3139" xr:uid="{00000000-0005-0000-0000-0000FA2A0000}"/>
    <cellStyle name="Migliaia 26 3 8 2" xfId="13733" xr:uid="{00000000-0005-0000-0000-0000FB2A0000}"/>
    <cellStyle name="Migliaia 26 3 8 2 2" xfId="19551" xr:uid="{00000000-0005-0000-0000-0000FC2A0000}"/>
    <cellStyle name="Migliaia 26 3 8 2 3" xfId="24853" xr:uid="{00000000-0005-0000-0000-0000FD2A0000}"/>
    <cellStyle name="Migliaia 26 3 8 3" xfId="16900" xr:uid="{00000000-0005-0000-0000-0000FE2A0000}"/>
    <cellStyle name="Migliaia 26 3 8 4" xfId="22202"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4" xr:uid="{00000000-0005-0000-0000-0000032B0000}"/>
    <cellStyle name="Migliaia 26 4 2 2 2 2" xfId="19552" xr:uid="{00000000-0005-0000-0000-0000042B0000}"/>
    <cellStyle name="Migliaia 26 4 2 2 2 3" xfId="24854" xr:uid="{00000000-0005-0000-0000-0000052B0000}"/>
    <cellStyle name="Migliaia 26 4 2 2 3" xfId="16901" xr:uid="{00000000-0005-0000-0000-0000062B0000}"/>
    <cellStyle name="Migliaia 26 4 2 2 4" xfId="22203" xr:uid="{00000000-0005-0000-0000-0000072B0000}"/>
    <cellStyle name="Migliaia 26 4 2 3" xfId="3143" xr:uid="{00000000-0005-0000-0000-0000082B0000}"/>
    <cellStyle name="Migliaia 26 4 2 3 2" xfId="13735" xr:uid="{00000000-0005-0000-0000-0000092B0000}"/>
    <cellStyle name="Migliaia 26 4 2 3 2 2" xfId="19553" xr:uid="{00000000-0005-0000-0000-00000A2B0000}"/>
    <cellStyle name="Migliaia 26 4 2 3 2 3" xfId="24855" xr:uid="{00000000-0005-0000-0000-00000B2B0000}"/>
    <cellStyle name="Migliaia 26 4 2 3 3" xfId="16902" xr:uid="{00000000-0005-0000-0000-00000C2B0000}"/>
    <cellStyle name="Migliaia 26 4 2 3 4" xfId="22204" xr:uid="{00000000-0005-0000-0000-00000D2B0000}"/>
    <cellStyle name="Migliaia 26 4 3" xfId="3144" xr:uid="{00000000-0005-0000-0000-00000E2B0000}"/>
    <cellStyle name="Migliaia 26 4 3 2" xfId="13736" xr:uid="{00000000-0005-0000-0000-00000F2B0000}"/>
    <cellStyle name="Migliaia 26 4 3 2 2" xfId="19554" xr:uid="{00000000-0005-0000-0000-0000102B0000}"/>
    <cellStyle name="Migliaia 26 4 3 2 3" xfId="24856" xr:uid="{00000000-0005-0000-0000-0000112B0000}"/>
    <cellStyle name="Migliaia 26 4 3 3" xfId="16903" xr:uid="{00000000-0005-0000-0000-0000122B0000}"/>
    <cellStyle name="Migliaia 26 4 3 4" xfId="22205" xr:uid="{00000000-0005-0000-0000-0000132B0000}"/>
    <cellStyle name="Migliaia 26 4 4" xfId="3145" xr:uid="{00000000-0005-0000-0000-0000142B0000}"/>
    <cellStyle name="Migliaia 26 4 4 2" xfId="13737" xr:uid="{00000000-0005-0000-0000-0000152B0000}"/>
    <cellStyle name="Migliaia 26 4 4 2 2" xfId="19555" xr:uid="{00000000-0005-0000-0000-0000162B0000}"/>
    <cellStyle name="Migliaia 26 4 4 2 3" xfId="24857" xr:uid="{00000000-0005-0000-0000-0000172B0000}"/>
    <cellStyle name="Migliaia 26 4 4 3" xfId="16904" xr:uid="{00000000-0005-0000-0000-0000182B0000}"/>
    <cellStyle name="Migliaia 26 4 4 4" xfId="22206" xr:uid="{00000000-0005-0000-0000-0000192B0000}"/>
    <cellStyle name="Migliaia 26 4 5" xfId="3146" xr:uid="{00000000-0005-0000-0000-00001A2B0000}"/>
    <cellStyle name="Migliaia 26 4 5 2" xfId="13738" xr:uid="{00000000-0005-0000-0000-00001B2B0000}"/>
    <cellStyle name="Migliaia 26 4 5 2 2" xfId="19556" xr:uid="{00000000-0005-0000-0000-00001C2B0000}"/>
    <cellStyle name="Migliaia 26 4 5 2 3" xfId="24858" xr:uid="{00000000-0005-0000-0000-00001D2B0000}"/>
    <cellStyle name="Migliaia 26 4 5 3" xfId="16905" xr:uid="{00000000-0005-0000-0000-00001E2B0000}"/>
    <cellStyle name="Migliaia 26 4 5 4" xfId="22207" xr:uid="{00000000-0005-0000-0000-00001F2B0000}"/>
    <cellStyle name="Migliaia 26 4 6" xfId="3147" xr:uid="{00000000-0005-0000-0000-0000202B0000}"/>
    <cellStyle name="Migliaia 26 4 6 2" xfId="13739" xr:uid="{00000000-0005-0000-0000-0000212B0000}"/>
    <cellStyle name="Migliaia 26 4 6 2 2" xfId="19557" xr:uid="{00000000-0005-0000-0000-0000222B0000}"/>
    <cellStyle name="Migliaia 26 4 6 2 3" xfId="24859" xr:uid="{00000000-0005-0000-0000-0000232B0000}"/>
    <cellStyle name="Migliaia 26 4 6 3" xfId="16906" xr:uid="{00000000-0005-0000-0000-0000242B0000}"/>
    <cellStyle name="Migliaia 26 4 6 4" xfId="22208" xr:uid="{00000000-0005-0000-0000-0000252B0000}"/>
    <cellStyle name="Migliaia 26 4 7" xfId="3148" xr:uid="{00000000-0005-0000-0000-0000262B0000}"/>
    <cellStyle name="Migliaia 26 4 7 2" xfId="13740" xr:uid="{00000000-0005-0000-0000-0000272B0000}"/>
    <cellStyle name="Migliaia 26 4 7 2 2" xfId="19558" xr:uid="{00000000-0005-0000-0000-0000282B0000}"/>
    <cellStyle name="Migliaia 26 4 7 2 3" xfId="24860" xr:uid="{00000000-0005-0000-0000-0000292B0000}"/>
    <cellStyle name="Migliaia 26 4 7 3" xfId="16907" xr:uid="{00000000-0005-0000-0000-00002A2B0000}"/>
    <cellStyle name="Migliaia 26 4 7 4" xfId="22209" xr:uid="{00000000-0005-0000-0000-00002B2B0000}"/>
    <cellStyle name="Migliaia 26 5" xfId="3149" xr:uid="{00000000-0005-0000-0000-00002C2B0000}"/>
    <cellStyle name="Migliaia 26 5 2" xfId="3150" xr:uid="{00000000-0005-0000-0000-00002D2B0000}"/>
    <cellStyle name="Migliaia 26 5 2 2" xfId="13741" xr:uid="{00000000-0005-0000-0000-00002E2B0000}"/>
    <cellStyle name="Migliaia 26 5 2 2 2" xfId="19559" xr:uid="{00000000-0005-0000-0000-00002F2B0000}"/>
    <cellStyle name="Migliaia 26 5 2 2 3" xfId="24861" xr:uid="{00000000-0005-0000-0000-0000302B0000}"/>
    <cellStyle name="Migliaia 26 5 2 3" xfId="16908" xr:uid="{00000000-0005-0000-0000-0000312B0000}"/>
    <cellStyle name="Migliaia 26 5 2 4" xfId="22210" xr:uid="{00000000-0005-0000-0000-0000322B0000}"/>
    <cellStyle name="Migliaia 26 5 3" xfId="3151" xr:uid="{00000000-0005-0000-0000-0000332B0000}"/>
    <cellStyle name="Migliaia 26 5 3 2" xfId="13742" xr:uid="{00000000-0005-0000-0000-0000342B0000}"/>
    <cellStyle name="Migliaia 26 5 3 2 2" xfId="19560" xr:uid="{00000000-0005-0000-0000-0000352B0000}"/>
    <cellStyle name="Migliaia 26 5 3 2 3" xfId="24862" xr:uid="{00000000-0005-0000-0000-0000362B0000}"/>
    <cellStyle name="Migliaia 26 5 3 3" xfId="16909" xr:uid="{00000000-0005-0000-0000-0000372B0000}"/>
    <cellStyle name="Migliaia 26 5 3 4" xfId="22211" xr:uid="{00000000-0005-0000-0000-0000382B0000}"/>
    <cellStyle name="Migliaia 26 5 4" xfId="3152" xr:uid="{00000000-0005-0000-0000-0000392B0000}"/>
    <cellStyle name="Migliaia 26 5 4 2" xfId="13743" xr:uid="{00000000-0005-0000-0000-00003A2B0000}"/>
    <cellStyle name="Migliaia 26 5 4 2 2" xfId="19561" xr:uid="{00000000-0005-0000-0000-00003B2B0000}"/>
    <cellStyle name="Migliaia 26 5 4 2 3" xfId="24863" xr:uid="{00000000-0005-0000-0000-00003C2B0000}"/>
    <cellStyle name="Migliaia 26 5 4 3" xfId="16910" xr:uid="{00000000-0005-0000-0000-00003D2B0000}"/>
    <cellStyle name="Migliaia 26 5 4 4" xfId="22212" xr:uid="{00000000-0005-0000-0000-00003E2B0000}"/>
    <cellStyle name="Migliaia 26 5 5" xfId="3153" xr:uid="{00000000-0005-0000-0000-00003F2B0000}"/>
    <cellStyle name="Migliaia 26 5 5 2" xfId="13744" xr:uid="{00000000-0005-0000-0000-0000402B0000}"/>
    <cellStyle name="Migliaia 26 5 5 2 2" xfId="19562" xr:uid="{00000000-0005-0000-0000-0000412B0000}"/>
    <cellStyle name="Migliaia 26 5 5 2 3" xfId="24864" xr:uid="{00000000-0005-0000-0000-0000422B0000}"/>
    <cellStyle name="Migliaia 26 5 5 3" xfId="16911" xr:uid="{00000000-0005-0000-0000-0000432B0000}"/>
    <cellStyle name="Migliaia 26 5 5 4" xfId="22213" xr:uid="{00000000-0005-0000-0000-0000442B0000}"/>
    <cellStyle name="Migliaia 26 5 6" xfId="3154" xr:uid="{00000000-0005-0000-0000-0000452B0000}"/>
    <cellStyle name="Migliaia 26 5 6 2" xfId="13745" xr:uid="{00000000-0005-0000-0000-0000462B0000}"/>
    <cellStyle name="Migliaia 26 5 6 2 2" xfId="19563" xr:uid="{00000000-0005-0000-0000-0000472B0000}"/>
    <cellStyle name="Migliaia 26 5 6 2 3" xfId="24865" xr:uid="{00000000-0005-0000-0000-0000482B0000}"/>
    <cellStyle name="Migliaia 26 5 6 3" xfId="16912" xr:uid="{00000000-0005-0000-0000-0000492B0000}"/>
    <cellStyle name="Migliaia 26 5 6 4" xfId="22214" xr:uid="{00000000-0005-0000-0000-00004A2B0000}"/>
    <cellStyle name="Migliaia 26 6" xfId="3155" xr:uid="{00000000-0005-0000-0000-00004B2B0000}"/>
    <cellStyle name="Migliaia 26 6 2" xfId="12063" xr:uid="{00000000-0005-0000-0000-00004C2B0000}"/>
    <cellStyle name="Migliaia 26 6 3" xfId="12064" xr:uid="{00000000-0005-0000-0000-00004D2B0000}"/>
    <cellStyle name="Migliaia 26 6 3 2" xfId="15591" xr:uid="{00000000-0005-0000-0000-00004E2B0000}"/>
    <cellStyle name="Migliaia 26 6 3 2 2" xfId="20937" xr:uid="{00000000-0005-0000-0000-00004F2B0000}"/>
    <cellStyle name="Migliaia 26 6 3 2 3" xfId="26239" xr:uid="{00000000-0005-0000-0000-0000502B0000}"/>
    <cellStyle name="Migliaia 26 6 3 3" xfId="18286" xr:uid="{00000000-0005-0000-0000-0000512B0000}"/>
    <cellStyle name="Migliaia 26 6 3 4" xfId="23588" xr:uid="{00000000-0005-0000-0000-0000522B0000}"/>
    <cellStyle name="Migliaia 26 6 4" xfId="13746" xr:uid="{00000000-0005-0000-0000-0000532B0000}"/>
    <cellStyle name="Migliaia 26 6 4 2" xfId="19564" xr:uid="{00000000-0005-0000-0000-0000542B0000}"/>
    <cellStyle name="Migliaia 26 6 4 3" xfId="24866" xr:uid="{00000000-0005-0000-0000-0000552B0000}"/>
    <cellStyle name="Migliaia 26 6 5" xfId="16913" xr:uid="{00000000-0005-0000-0000-0000562B0000}"/>
    <cellStyle name="Migliaia 26 6 6" xfId="22215" xr:uid="{00000000-0005-0000-0000-0000572B0000}"/>
    <cellStyle name="Migliaia 26 7" xfId="3156" xr:uid="{00000000-0005-0000-0000-0000582B0000}"/>
    <cellStyle name="Migliaia 26 7 2" xfId="12065" xr:uid="{00000000-0005-0000-0000-0000592B0000}"/>
    <cellStyle name="Migliaia 26 7 2 2" xfId="15592" xr:uid="{00000000-0005-0000-0000-00005A2B0000}"/>
    <cellStyle name="Migliaia 26 7 2 2 2" xfId="20938" xr:uid="{00000000-0005-0000-0000-00005B2B0000}"/>
    <cellStyle name="Migliaia 26 7 2 2 3" xfId="26240" xr:uid="{00000000-0005-0000-0000-00005C2B0000}"/>
    <cellStyle name="Migliaia 26 7 2 3" xfId="18287" xr:uid="{00000000-0005-0000-0000-00005D2B0000}"/>
    <cellStyle name="Migliaia 26 7 2 4" xfId="23589" xr:uid="{00000000-0005-0000-0000-00005E2B0000}"/>
    <cellStyle name="Migliaia 26 7 3" xfId="13747" xr:uid="{00000000-0005-0000-0000-00005F2B0000}"/>
    <cellStyle name="Migliaia 26 7 3 2" xfId="19565" xr:uid="{00000000-0005-0000-0000-0000602B0000}"/>
    <cellStyle name="Migliaia 26 7 3 3" xfId="24867" xr:uid="{00000000-0005-0000-0000-0000612B0000}"/>
    <cellStyle name="Migliaia 26 7 4" xfId="16914" xr:uid="{00000000-0005-0000-0000-0000622B0000}"/>
    <cellStyle name="Migliaia 26 7 5" xfId="22216" xr:uid="{00000000-0005-0000-0000-0000632B0000}"/>
    <cellStyle name="Migliaia 26 8" xfId="3157" xr:uid="{00000000-0005-0000-0000-0000642B0000}"/>
    <cellStyle name="Migliaia 26 8 2" xfId="12066" xr:uid="{00000000-0005-0000-0000-0000652B0000}"/>
    <cellStyle name="Migliaia 26 8 2 2" xfId="15593" xr:uid="{00000000-0005-0000-0000-0000662B0000}"/>
    <cellStyle name="Migliaia 26 8 2 2 2" xfId="20939" xr:uid="{00000000-0005-0000-0000-0000672B0000}"/>
    <cellStyle name="Migliaia 26 8 2 2 3" xfId="26241" xr:uid="{00000000-0005-0000-0000-0000682B0000}"/>
    <cellStyle name="Migliaia 26 8 2 3" xfId="18288" xr:uid="{00000000-0005-0000-0000-0000692B0000}"/>
    <cellStyle name="Migliaia 26 8 2 4" xfId="23590" xr:uid="{00000000-0005-0000-0000-00006A2B0000}"/>
    <cellStyle name="Migliaia 26 8 3" xfId="13748" xr:uid="{00000000-0005-0000-0000-00006B2B0000}"/>
    <cellStyle name="Migliaia 26 8 3 2" xfId="19566" xr:uid="{00000000-0005-0000-0000-00006C2B0000}"/>
    <cellStyle name="Migliaia 26 8 3 3" xfId="24868" xr:uid="{00000000-0005-0000-0000-00006D2B0000}"/>
    <cellStyle name="Migliaia 26 8 4" xfId="16915" xr:uid="{00000000-0005-0000-0000-00006E2B0000}"/>
    <cellStyle name="Migliaia 26 8 5" xfId="22217" xr:uid="{00000000-0005-0000-0000-00006F2B0000}"/>
    <cellStyle name="Migliaia 26 9" xfId="3158" xr:uid="{00000000-0005-0000-0000-0000702B0000}"/>
    <cellStyle name="Migliaia 26 9 2" xfId="13749" xr:uid="{00000000-0005-0000-0000-0000712B0000}"/>
    <cellStyle name="Migliaia 26 9 2 2" xfId="19567" xr:uid="{00000000-0005-0000-0000-0000722B0000}"/>
    <cellStyle name="Migliaia 26 9 2 3" xfId="24869" xr:uid="{00000000-0005-0000-0000-0000732B0000}"/>
    <cellStyle name="Migliaia 26 9 3" xfId="16916" xr:uid="{00000000-0005-0000-0000-0000742B0000}"/>
    <cellStyle name="Migliaia 26 9 4" xfId="22218" xr:uid="{00000000-0005-0000-0000-0000752B0000}"/>
    <cellStyle name="Migliaia 27" xfId="288" xr:uid="{00000000-0005-0000-0000-0000762B0000}"/>
    <cellStyle name="Migliaia 27 10" xfId="13750" xr:uid="{00000000-0005-0000-0000-0000772B0000}"/>
    <cellStyle name="Migliaia 27 10 2" xfId="19568" xr:uid="{00000000-0005-0000-0000-0000782B0000}"/>
    <cellStyle name="Migliaia 27 10 3" xfId="24870" xr:uid="{00000000-0005-0000-0000-0000792B0000}"/>
    <cellStyle name="Migliaia 27 11" xfId="16917" xr:uid="{00000000-0005-0000-0000-00007A2B0000}"/>
    <cellStyle name="Migliaia 27 12" xfId="22219"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1" xr:uid="{00000000-0005-0000-0000-0000802B0000}"/>
    <cellStyle name="Migliaia 27 2 2 2 2 2" xfId="19569" xr:uid="{00000000-0005-0000-0000-0000812B0000}"/>
    <cellStyle name="Migliaia 27 2 2 2 2 3" xfId="24871" xr:uid="{00000000-0005-0000-0000-0000822B0000}"/>
    <cellStyle name="Migliaia 27 2 2 2 3" xfId="16918" xr:uid="{00000000-0005-0000-0000-0000832B0000}"/>
    <cellStyle name="Migliaia 27 2 2 2 4" xfId="22220" xr:uid="{00000000-0005-0000-0000-0000842B0000}"/>
    <cellStyle name="Migliaia 27 2 2 3" xfId="12067" xr:uid="{00000000-0005-0000-0000-0000852B0000}"/>
    <cellStyle name="Migliaia 27 2 2 3 2" xfId="15594" xr:uid="{00000000-0005-0000-0000-0000862B0000}"/>
    <cellStyle name="Migliaia 27 2 2 3 2 2" xfId="20940" xr:uid="{00000000-0005-0000-0000-0000872B0000}"/>
    <cellStyle name="Migliaia 27 2 2 3 2 3" xfId="26242" xr:uid="{00000000-0005-0000-0000-0000882B0000}"/>
    <cellStyle name="Migliaia 27 2 2 3 3" xfId="18289" xr:uid="{00000000-0005-0000-0000-0000892B0000}"/>
    <cellStyle name="Migliaia 27 2 2 3 4" xfId="23591" xr:uid="{00000000-0005-0000-0000-00008A2B0000}"/>
    <cellStyle name="Migliaia 27 2 3" xfId="3163" xr:uid="{00000000-0005-0000-0000-00008B2B0000}"/>
    <cellStyle name="Migliaia 27 2 3 2" xfId="12068" xr:uid="{00000000-0005-0000-0000-00008C2B0000}"/>
    <cellStyle name="Migliaia 27 2 3 2 2" xfId="15595" xr:uid="{00000000-0005-0000-0000-00008D2B0000}"/>
    <cellStyle name="Migliaia 27 2 3 2 2 2" xfId="20941" xr:uid="{00000000-0005-0000-0000-00008E2B0000}"/>
    <cellStyle name="Migliaia 27 2 3 2 2 3" xfId="26243" xr:uid="{00000000-0005-0000-0000-00008F2B0000}"/>
    <cellStyle name="Migliaia 27 2 3 2 3" xfId="18290" xr:uid="{00000000-0005-0000-0000-0000902B0000}"/>
    <cellStyle name="Migliaia 27 2 3 2 4" xfId="23592" xr:uid="{00000000-0005-0000-0000-0000912B0000}"/>
    <cellStyle name="Migliaia 27 2 3 3" xfId="13752" xr:uid="{00000000-0005-0000-0000-0000922B0000}"/>
    <cellStyle name="Migliaia 27 2 3 3 2" xfId="19570" xr:uid="{00000000-0005-0000-0000-0000932B0000}"/>
    <cellStyle name="Migliaia 27 2 3 3 3" xfId="24872" xr:uid="{00000000-0005-0000-0000-0000942B0000}"/>
    <cellStyle name="Migliaia 27 2 3 4" xfId="16919" xr:uid="{00000000-0005-0000-0000-0000952B0000}"/>
    <cellStyle name="Migliaia 27 2 3 5" xfId="22221" xr:uid="{00000000-0005-0000-0000-0000962B0000}"/>
    <cellStyle name="Migliaia 27 2 4" xfId="3164" xr:uid="{00000000-0005-0000-0000-0000972B0000}"/>
    <cellStyle name="Migliaia 27 2 4 2" xfId="13753" xr:uid="{00000000-0005-0000-0000-0000982B0000}"/>
    <cellStyle name="Migliaia 27 2 4 2 2" xfId="19571" xr:uid="{00000000-0005-0000-0000-0000992B0000}"/>
    <cellStyle name="Migliaia 27 2 4 2 3" xfId="24873" xr:uid="{00000000-0005-0000-0000-00009A2B0000}"/>
    <cellStyle name="Migliaia 27 2 4 3" xfId="16920" xr:uid="{00000000-0005-0000-0000-00009B2B0000}"/>
    <cellStyle name="Migliaia 27 2 4 4" xfId="22222" xr:uid="{00000000-0005-0000-0000-00009C2B0000}"/>
    <cellStyle name="Migliaia 27 2 5" xfId="3165" xr:uid="{00000000-0005-0000-0000-00009D2B0000}"/>
    <cellStyle name="Migliaia 27 2 5 2" xfId="13754" xr:uid="{00000000-0005-0000-0000-00009E2B0000}"/>
    <cellStyle name="Migliaia 27 2 5 2 2" xfId="19572" xr:uid="{00000000-0005-0000-0000-00009F2B0000}"/>
    <cellStyle name="Migliaia 27 2 5 2 3" xfId="24874" xr:uid="{00000000-0005-0000-0000-0000A02B0000}"/>
    <cellStyle name="Migliaia 27 2 5 3" xfId="16921" xr:uid="{00000000-0005-0000-0000-0000A12B0000}"/>
    <cellStyle name="Migliaia 27 2 5 4" xfId="22223" xr:uid="{00000000-0005-0000-0000-0000A22B0000}"/>
    <cellStyle name="Migliaia 27 2 6" xfId="3166" xr:uid="{00000000-0005-0000-0000-0000A32B0000}"/>
    <cellStyle name="Migliaia 27 2 6 2" xfId="13755" xr:uid="{00000000-0005-0000-0000-0000A42B0000}"/>
    <cellStyle name="Migliaia 27 2 6 2 2" xfId="19573" xr:uid="{00000000-0005-0000-0000-0000A52B0000}"/>
    <cellStyle name="Migliaia 27 2 6 2 3" xfId="24875" xr:uid="{00000000-0005-0000-0000-0000A62B0000}"/>
    <cellStyle name="Migliaia 27 2 6 3" xfId="16922" xr:uid="{00000000-0005-0000-0000-0000A72B0000}"/>
    <cellStyle name="Migliaia 27 2 6 4" xfId="22224"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6" xr:uid="{00000000-0005-0000-0000-0000AE2B0000}"/>
    <cellStyle name="Migliaia 27 3 2 2 2 2 2" xfId="19574" xr:uid="{00000000-0005-0000-0000-0000AF2B0000}"/>
    <cellStyle name="Migliaia 27 3 2 2 2 2 3" xfId="24876" xr:uid="{00000000-0005-0000-0000-0000B02B0000}"/>
    <cellStyle name="Migliaia 27 3 2 2 2 3" xfId="16923" xr:uid="{00000000-0005-0000-0000-0000B12B0000}"/>
    <cellStyle name="Migliaia 27 3 2 2 2 4" xfId="22225" xr:uid="{00000000-0005-0000-0000-0000B22B0000}"/>
    <cellStyle name="Migliaia 27 3 2 3" xfId="3171" xr:uid="{00000000-0005-0000-0000-0000B32B0000}"/>
    <cellStyle name="Migliaia 27 3 2 3 2" xfId="13757" xr:uid="{00000000-0005-0000-0000-0000B42B0000}"/>
    <cellStyle name="Migliaia 27 3 2 3 2 2" xfId="19575" xr:uid="{00000000-0005-0000-0000-0000B52B0000}"/>
    <cellStyle name="Migliaia 27 3 2 3 2 3" xfId="24877" xr:uid="{00000000-0005-0000-0000-0000B62B0000}"/>
    <cellStyle name="Migliaia 27 3 2 3 3" xfId="16924" xr:uid="{00000000-0005-0000-0000-0000B72B0000}"/>
    <cellStyle name="Migliaia 27 3 2 3 4" xfId="22226" xr:uid="{00000000-0005-0000-0000-0000B82B0000}"/>
    <cellStyle name="Migliaia 27 3 2 4" xfId="3172" xr:uid="{00000000-0005-0000-0000-0000B92B0000}"/>
    <cellStyle name="Migliaia 27 3 2 4 2" xfId="13758" xr:uid="{00000000-0005-0000-0000-0000BA2B0000}"/>
    <cellStyle name="Migliaia 27 3 2 4 2 2" xfId="19576" xr:uid="{00000000-0005-0000-0000-0000BB2B0000}"/>
    <cellStyle name="Migliaia 27 3 2 4 2 3" xfId="24878" xr:uid="{00000000-0005-0000-0000-0000BC2B0000}"/>
    <cellStyle name="Migliaia 27 3 2 4 3" xfId="16925" xr:uid="{00000000-0005-0000-0000-0000BD2B0000}"/>
    <cellStyle name="Migliaia 27 3 2 4 4" xfId="22227" xr:uid="{00000000-0005-0000-0000-0000BE2B0000}"/>
    <cellStyle name="Migliaia 27 3 2 5" xfId="3173" xr:uid="{00000000-0005-0000-0000-0000BF2B0000}"/>
    <cellStyle name="Migliaia 27 3 2 5 2" xfId="13759" xr:uid="{00000000-0005-0000-0000-0000C02B0000}"/>
    <cellStyle name="Migliaia 27 3 2 5 2 2" xfId="19577" xr:uid="{00000000-0005-0000-0000-0000C12B0000}"/>
    <cellStyle name="Migliaia 27 3 2 5 2 3" xfId="24879" xr:uid="{00000000-0005-0000-0000-0000C22B0000}"/>
    <cellStyle name="Migliaia 27 3 2 5 3" xfId="16926" xr:uid="{00000000-0005-0000-0000-0000C32B0000}"/>
    <cellStyle name="Migliaia 27 3 2 5 4" xfId="22228" xr:uid="{00000000-0005-0000-0000-0000C42B0000}"/>
    <cellStyle name="Migliaia 27 3 2 6" xfId="3174" xr:uid="{00000000-0005-0000-0000-0000C52B0000}"/>
    <cellStyle name="Migliaia 27 3 2 6 2" xfId="13760" xr:uid="{00000000-0005-0000-0000-0000C62B0000}"/>
    <cellStyle name="Migliaia 27 3 2 6 2 2" xfId="19578" xr:uid="{00000000-0005-0000-0000-0000C72B0000}"/>
    <cellStyle name="Migliaia 27 3 2 6 2 3" xfId="24880" xr:uid="{00000000-0005-0000-0000-0000C82B0000}"/>
    <cellStyle name="Migliaia 27 3 2 6 3" xfId="16927" xr:uid="{00000000-0005-0000-0000-0000C92B0000}"/>
    <cellStyle name="Migliaia 27 3 2 6 4" xfId="22229" xr:uid="{00000000-0005-0000-0000-0000CA2B0000}"/>
    <cellStyle name="Migliaia 27 3 3" xfId="3175" xr:uid="{00000000-0005-0000-0000-0000CB2B0000}"/>
    <cellStyle name="Migliaia 27 3 3 2" xfId="3176" xr:uid="{00000000-0005-0000-0000-0000CC2B0000}"/>
    <cellStyle name="Migliaia 27 3 3 2 2" xfId="13762" xr:uid="{00000000-0005-0000-0000-0000CD2B0000}"/>
    <cellStyle name="Migliaia 27 3 3 2 2 2" xfId="19580" xr:uid="{00000000-0005-0000-0000-0000CE2B0000}"/>
    <cellStyle name="Migliaia 27 3 3 2 2 3" xfId="24882" xr:uid="{00000000-0005-0000-0000-0000CF2B0000}"/>
    <cellStyle name="Migliaia 27 3 3 2 3" xfId="16929" xr:uid="{00000000-0005-0000-0000-0000D02B0000}"/>
    <cellStyle name="Migliaia 27 3 3 2 4" xfId="22231" xr:uid="{00000000-0005-0000-0000-0000D12B0000}"/>
    <cellStyle name="Migliaia 27 3 3 3" xfId="3177" xr:uid="{00000000-0005-0000-0000-0000D22B0000}"/>
    <cellStyle name="Migliaia 27 3 3 3 2" xfId="13763" xr:uid="{00000000-0005-0000-0000-0000D32B0000}"/>
    <cellStyle name="Migliaia 27 3 3 3 2 2" xfId="19581" xr:uid="{00000000-0005-0000-0000-0000D42B0000}"/>
    <cellStyle name="Migliaia 27 3 3 3 2 3" xfId="24883" xr:uid="{00000000-0005-0000-0000-0000D52B0000}"/>
    <cellStyle name="Migliaia 27 3 3 3 3" xfId="16930" xr:uid="{00000000-0005-0000-0000-0000D62B0000}"/>
    <cellStyle name="Migliaia 27 3 3 3 4" xfId="22232" xr:uid="{00000000-0005-0000-0000-0000D72B0000}"/>
    <cellStyle name="Migliaia 27 3 3 4" xfId="3178" xr:uid="{00000000-0005-0000-0000-0000D82B0000}"/>
    <cellStyle name="Migliaia 27 3 3 4 2" xfId="13764" xr:uid="{00000000-0005-0000-0000-0000D92B0000}"/>
    <cellStyle name="Migliaia 27 3 3 4 2 2" xfId="19582" xr:uid="{00000000-0005-0000-0000-0000DA2B0000}"/>
    <cellStyle name="Migliaia 27 3 3 4 2 3" xfId="24884" xr:uid="{00000000-0005-0000-0000-0000DB2B0000}"/>
    <cellStyle name="Migliaia 27 3 3 4 3" xfId="16931" xr:uid="{00000000-0005-0000-0000-0000DC2B0000}"/>
    <cellStyle name="Migliaia 27 3 3 4 4" xfId="22233" xr:uid="{00000000-0005-0000-0000-0000DD2B0000}"/>
    <cellStyle name="Migliaia 27 3 3 5" xfId="3179" xr:uid="{00000000-0005-0000-0000-0000DE2B0000}"/>
    <cellStyle name="Migliaia 27 3 3 5 2" xfId="13765" xr:uid="{00000000-0005-0000-0000-0000DF2B0000}"/>
    <cellStyle name="Migliaia 27 3 3 5 2 2" xfId="19583" xr:uid="{00000000-0005-0000-0000-0000E02B0000}"/>
    <cellStyle name="Migliaia 27 3 3 5 2 3" xfId="24885" xr:uid="{00000000-0005-0000-0000-0000E12B0000}"/>
    <cellStyle name="Migliaia 27 3 3 5 3" xfId="16932" xr:uid="{00000000-0005-0000-0000-0000E22B0000}"/>
    <cellStyle name="Migliaia 27 3 3 5 4" xfId="22234" xr:uid="{00000000-0005-0000-0000-0000E32B0000}"/>
    <cellStyle name="Migliaia 27 3 3 6" xfId="13761" xr:uid="{00000000-0005-0000-0000-0000E42B0000}"/>
    <cellStyle name="Migliaia 27 3 3 6 2" xfId="19579" xr:uid="{00000000-0005-0000-0000-0000E52B0000}"/>
    <cellStyle name="Migliaia 27 3 3 6 3" xfId="24881" xr:uid="{00000000-0005-0000-0000-0000E62B0000}"/>
    <cellStyle name="Migliaia 27 3 3 7" xfId="16928" xr:uid="{00000000-0005-0000-0000-0000E72B0000}"/>
    <cellStyle name="Migliaia 27 3 3 8" xfId="22230" xr:uid="{00000000-0005-0000-0000-0000E82B0000}"/>
    <cellStyle name="Migliaia 27 3 4" xfId="3180" xr:uid="{00000000-0005-0000-0000-0000E92B0000}"/>
    <cellStyle name="Migliaia 27 3 4 2" xfId="12069" xr:uid="{00000000-0005-0000-0000-0000EA2B0000}"/>
    <cellStyle name="Migliaia 27 3 4 3" xfId="12070" xr:uid="{00000000-0005-0000-0000-0000EB2B0000}"/>
    <cellStyle name="Migliaia 27 3 4 3 2" xfId="15596" xr:uid="{00000000-0005-0000-0000-0000EC2B0000}"/>
    <cellStyle name="Migliaia 27 3 4 3 2 2" xfId="20942" xr:uid="{00000000-0005-0000-0000-0000ED2B0000}"/>
    <cellStyle name="Migliaia 27 3 4 3 2 3" xfId="26244" xr:uid="{00000000-0005-0000-0000-0000EE2B0000}"/>
    <cellStyle name="Migliaia 27 3 4 3 3" xfId="18291" xr:uid="{00000000-0005-0000-0000-0000EF2B0000}"/>
    <cellStyle name="Migliaia 27 3 4 3 4" xfId="23593" xr:uid="{00000000-0005-0000-0000-0000F02B0000}"/>
    <cellStyle name="Migliaia 27 3 4 4" xfId="13766" xr:uid="{00000000-0005-0000-0000-0000F12B0000}"/>
    <cellStyle name="Migliaia 27 3 4 4 2" xfId="19584" xr:uid="{00000000-0005-0000-0000-0000F22B0000}"/>
    <cellStyle name="Migliaia 27 3 4 4 3" xfId="24886" xr:uid="{00000000-0005-0000-0000-0000F32B0000}"/>
    <cellStyle name="Migliaia 27 3 4 5" xfId="16933" xr:uid="{00000000-0005-0000-0000-0000F42B0000}"/>
    <cellStyle name="Migliaia 27 3 4 6" xfId="22235" xr:uid="{00000000-0005-0000-0000-0000F52B0000}"/>
    <cellStyle name="Migliaia 27 3 5" xfId="3181" xr:uid="{00000000-0005-0000-0000-0000F62B0000}"/>
    <cellStyle name="Migliaia 27 3 5 2" xfId="12071" xr:uid="{00000000-0005-0000-0000-0000F72B0000}"/>
    <cellStyle name="Migliaia 27 3 5 2 2" xfId="15597" xr:uid="{00000000-0005-0000-0000-0000F82B0000}"/>
    <cellStyle name="Migliaia 27 3 5 2 2 2" xfId="20943" xr:uid="{00000000-0005-0000-0000-0000F92B0000}"/>
    <cellStyle name="Migliaia 27 3 5 2 2 3" xfId="26245" xr:uid="{00000000-0005-0000-0000-0000FA2B0000}"/>
    <cellStyle name="Migliaia 27 3 5 2 3" xfId="18292" xr:uid="{00000000-0005-0000-0000-0000FB2B0000}"/>
    <cellStyle name="Migliaia 27 3 5 2 4" xfId="23594" xr:uid="{00000000-0005-0000-0000-0000FC2B0000}"/>
    <cellStyle name="Migliaia 27 3 5 3" xfId="13767" xr:uid="{00000000-0005-0000-0000-0000FD2B0000}"/>
    <cellStyle name="Migliaia 27 3 5 3 2" xfId="19585" xr:uid="{00000000-0005-0000-0000-0000FE2B0000}"/>
    <cellStyle name="Migliaia 27 3 5 3 3" xfId="24887" xr:uid="{00000000-0005-0000-0000-0000FF2B0000}"/>
    <cellStyle name="Migliaia 27 3 5 4" xfId="16934" xr:uid="{00000000-0005-0000-0000-0000002C0000}"/>
    <cellStyle name="Migliaia 27 3 5 5" xfId="22236" xr:uid="{00000000-0005-0000-0000-0000012C0000}"/>
    <cellStyle name="Migliaia 27 3 6" xfId="3182" xr:uid="{00000000-0005-0000-0000-0000022C0000}"/>
    <cellStyle name="Migliaia 27 3 6 2" xfId="13768" xr:uid="{00000000-0005-0000-0000-0000032C0000}"/>
    <cellStyle name="Migliaia 27 3 6 2 2" xfId="19586" xr:uid="{00000000-0005-0000-0000-0000042C0000}"/>
    <cellStyle name="Migliaia 27 3 6 2 3" xfId="24888" xr:uid="{00000000-0005-0000-0000-0000052C0000}"/>
    <cellStyle name="Migliaia 27 3 6 3" xfId="16935" xr:uid="{00000000-0005-0000-0000-0000062C0000}"/>
    <cellStyle name="Migliaia 27 3 6 4" xfId="22237" xr:uid="{00000000-0005-0000-0000-0000072C0000}"/>
    <cellStyle name="Migliaia 27 3 7" xfId="3183" xr:uid="{00000000-0005-0000-0000-0000082C0000}"/>
    <cellStyle name="Migliaia 27 3 7 2" xfId="13769" xr:uid="{00000000-0005-0000-0000-0000092C0000}"/>
    <cellStyle name="Migliaia 27 3 7 2 2" xfId="19587" xr:uid="{00000000-0005-0000-0000-00000A2C0000}"/>
    <cellStyle name="Migliaia 27 3 7 2 3" xfId="24889" xr:uid="{00000000-0005-0000-0000-00000B2C0000}"/>
    <cellStyle name="Migliaia 27 3 7 3" xfId="16936" xr:uid="{00000000-0005-0000-0000-00000C2C0000}"/>
    <cellStyle name="Migliaia 27 3 7 4" xfId="22238" xr:uid="{00000000-0005-0000-0000-00000D2C0000}"/>
    <cellStyle name="Migliaia 27 3 8" xfId="3184" xr:uid="{00000000-0005-0000-0000-00000E2C0000}"/>
    <cellStyle name="Migliaia 27 3 8 2" xfId="13770" xr:uid="{00000000-0005-0000-0000-00000F2C0000}"/>
    <cellStyle name="Migliaia 27 3 8 2 2" xfId="19588" xr:uid="{00000000-0005-0000-0000-0000102C0000}"/>
    <cellStyle name="Migliaia 27 3 8 2 3" xfId="24890" xr:uid="{00000000-0005-0000-0000-0000112C0000}"/>
    <cellStyle name="Migliaia 27 3 8 3" xfId="16937" xr:uid="{00000000-0005-0000-0000-0000122C0000}"/>
    <cellStyle name="Migliaia 27 3 8 4" xfId="22239"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1" xr:uid="{00000000-0005-0000-0000-0000172C0000}"/>
    <cellStyle name="Migliaia 27 4 2 2 2 2" xfId="19589" xr:uid="{00000000-0005-0000-0000-0000182C0000}"/>
    <cellStyle name="Migliaia 27 4 2 2 2 3" xfId="24891" xr:uid="{00000000-0005-0000-0000-0000192C0000}"/>
    <cellStyle name="Migliaia 27 4 2 2 3" xfId="16938" xr:uid="{00000000-0005-0000-0000-00001A2C0000}"/>
    <cellStyle name="Migliaia 27 4 2 2 4" xfId="22240" xr:uid="{00000000-0005-0000-0000-00001B2C0000}"/>
    <cellStyle name="Migliaia 27 4 2 3" xfId="3188" xr:uid="{00000000-0005-0000-0000-00001C2C0000}"/>
    <cellStyle name="Migliaia 27 4 2 3 2" xfId="13772" xr:uid="{00000000-0005-0000-0000-00001D2C0000}"/>
    <cellStyle name="Migliaia 27 4 2 3 2 2" xfId="19590" xr:uid="{00000000-0005-0000-0000-00001E2C0000}"/>
    <cellStyle name="Migliaia 27 4 2 3 2 3" xfId="24892" xr:uid="{00000000-0005-0000-0000-00001F2C0000}"/>
    <cellStyle name="Migliaia 27 4 2 3 3" xfId="16939" xr:uid="{00000000-0005-0000-0000-0000202C0000}"/>
    <cellStyle name="Migliaia 27 4 2 3 4" xfId="22241" xr:uid="{00000000-0005-0000-0000-0000212C0000}"/>
    <cellStyle name="Migliaia 27 4 3" xfId="3189" xr:uid="{00000000-0005-0000-0000-0000222C0000}"/>
    <cellStyle name="Migliaia 27 4 3 2" xfId="13773" xr:uid="{00000000-0005-0000-0000-0000232C0000}"/>
    <cellStyle name="Migliaia 27 4 3 2 2" xfId="19591" xr:uid="{00000000-0005-0000-0000-0000242C0000}"/>
    <cellStyle name="Migliaia 27 4 3 2 3" xfId="24893" xr:uid="{00000000-0005-0000-0000-0000252C0000}"/>
    <cellStyle name="Migliaia 27 4 3 3" xfId="16940" xr:uid="{00000000-0005-0000-0000-0000262C0000}"/>
    <cellStyle name="Migliaia 27 4 3 4" xfId="22242" xr:uid="{00000000-0005-0000-0000-0000272C0000}"/>
    <cellStyle name="Migliaia 27 4 4" xfId="3190" xr:uid="{00000000-0005-0000-0000-0000282C0000}"/>
    <cellStyle name="Migliaia 27 4 4 2" xfId="13774" xr:uid="{00000000-0005-0000-0000-0000292C0000}"/>
    <cellStyle name="Migliaia 27 4 4 2 2" xfId="19592" xr:uid="{00000000-0005-0000-0000-00002A2C0000}"/>
    <cellStyle name="Migliaia 27 4 4 2 3" xfId="24894" xr:uid="{00000000-0005-0000-0000-00002B2C0000}"/>
    <cellStyle name="Migliaia 27 4 4 3" xfId="16941" xr:uid="{00000000-0005-0000-0000-00002C2C0000}"/>
    <cellStyle name="Migliaia 27 4 4 4" xfId="22243" xr:uid="{00000000-0005-0000-0000-00002D2C0000}"/>
    <cellStyle name="Migliaia 27 4 5" xfId="3191" xr:uid="{00000000-0005-0000-0000-00002E2C0000}"/>
    <cellStyle name="Migliaia 27 4 5 2" xfId="13775" xr:uid="{00000000-0005-0000-0000-00002F2C0000}"/>
    <cellStyle name="Migliaia 27 4 5 2 2" xfId="19593" xr:uid="{00000000-0005-0000-0000-0000302C0000}"/>
    <cellStyle name="Migliaia 27 4 5 2 3" xfId="24895" xr:uid="{00000000-0005-0000-0000-0000312C0000}"/>
    <cellStyle name="Migliaia 27 4 5 3" xfId="16942" xr:uid="{00000000-0005-0000-0000-0000322C0000}"/>
    <cellStyle name="Migliaia 27 4 5 4" xfId="22244" xr:uid="{00000000-0005-0000-0000-0000332C0000}"/>
    <cellStyle name="Migliaia 27 4 6" xfId="3192" xr:uid="{00000000-0005-0000-0000-0000342C0000}"/>
    <cellStyle name="Migliaia 27 4 6 2" xfId="13776" xr:uid="{00000000-0005-0000-0000-0000352C0000}"/>
    <cellStyle name="Migliaia 27 4 6 2 2" xfId="19594" xr:uid="{00000000-0005-0000-0000-0000362C0000}"/>
    <cellStyle name="Migliaia 27 4 6 2 3" xfId="24896" xr:uid="{00000000-0005-0000-0000-0000372C0000}"/>
    <cellStyle name="Migliaia 27 4 6 3" xfId="16943" xr:uid="{00000000-0005-0000-0000-0000382C0000}"/>
    <cellStyle name="Migliaia 27 4 6 4" xfId="22245" xr:uid="{00000000-0005-0000-0000-0000392C0000}"/>
    <cellStyle name="Migliaia 27 4 7" xfId="3193" xr:uid="{00000000-0005-0000-0000-00003A2C0000}"/>
    <cellStyle name="Migliaia 27 4 7 2" xfId="13777" xr:uid="{00000000-0005-0000-0000-00003B2C0000}"/>
    <cellStyle name="Migliaia 27 4 7 2 2" xfId="19595" xr:uid="{00000000-0005-0000-0000-00003C2C0000}"/>
    <cellStyle name="Migliaia 27 4 7 2 3" xfId="24897" xr:uid="{00000000-0005-0000-0000-00003D2C0000}"/>
    <cellStyle name="Migliaia 27 4 7 3" xfId="16944" xr:uid="{00000000-0005-0000-0000-00003E2C0000}"/>
    <cellStyle name="Migliaia 27 4 7 4" xfId="22246" xr:uid="{00000000-0005-0000-0000-00003F2C0000}"/>
    <cellStyle name="Migliaia 27 5" xfId="3194" xr:uid="{00000000-0005-0000-0000-0000402C0000}"/>
    <cellStyle name="Migliaia 27 5 2" xfId="3195" xr:uid="{00000000-0005-0000-0000-0000412C0000}"/>
    <cellStyle name="Migliaia 27 5 2 2" xfId="13778" xr:uid="{00000000-0005-0000-0000-0000422C0000}"/>
    <cellStyle name="Migliaia 27 5 2 2 2" xfId="19596" xr:uid="{00000000-0005-0000-0000-0000432C0000}"/>
    <cellStyle name="Migliaia 27 5 2 2 3" xfId="24898" xr:uid="{00000000-0005-0000-0000-0000442C0000}"/>
    <cellStyle name="Migliaia 27 5 2 3" xfId="16945" xr:uid="{00000000-0005-0000-0000-0000452C0000}"/>
    <cellStyle name="Migliaia 27 5 2 4" xfId="22247" xr:uid="{00000000-0005-0000-0000-0000462C0000}"/>
    <cellStyle name="Migliaia 27 5 3" xfId="3196" xr:uid="{00000000-0005-0000-0000-0000472C0000}"/>
    <cellStyle name="Migliaia 27 5 3 2" xfId="13779" xr:uid="{00000000-0005-0000-0000-0000482C0000}"/>
    <cellStyle name="Migliaia 27 5 3 2 2" xfId="19597" xr:uid="{00000000-0005-0000-0000-0000492C0000}"/>
    <cellStyle name="Migliaia 27 5 3 2 3" xfId="24899" xr:uid="{00000000-0005-0000-0000-00004A2C0000}"/>
    <cellStyle name="Migliaia 27 5 3 3" xfId="16946" xr:uid="{00000000-0005-0000-0000-00004B2C0000}"/>
    <cellStyle name="Migliaia 27 5 3 4" xfId="22248" xr:uid="{00000000-0005-0000-0000-00004C2C0000}"/>
    <cellStyle name="Migliaia 27 5 4" xfId="3197" xr:uid="{00000000-0005-0000-0000-00004D2C0000}"/>
    <cellStyle name="Migliaia 27 5 4 2" xfId="13780" xr:uid="{00000000-0005-0000-0000-00004E2C0000}"/>
    <cellStyle name="Migliaia 27 5 4 2 2" xfId="19598" xr:uid="{00000000-0005-0000-0000-00004F2C0000}"/>
    <cellStyle name="Migliaia 27 5 4 2 3" xfId="24900" xr:uid="{00000000-0005-0000-0000-0000502C0000}"/>
    <cellStyle name="Migliaia 27 5 4 3" xfId="16947" xr:uid="{00000000-0005-0000-0000-0000512C0000}"/>
    <cellStyle name="Migliaia 27 5 4 4" xfId="22249" xr:uid="{00000000-0005-0000-0000-0000522C0000}"/>
    <cellStyle name="Migliaia 27 5 5" xfId="3198" xr:uid="{00000000-0005-0000-0000-0000532C0000}"/>
    <cellStyle name="Migliaia 27 5 5 2" xfId="13781" xr:uid="{00000000-0005-0000-0000-0000542C0000}"/>
    <cellStyle name="Migliaia 27 5 5 2 2" xfId="19599" xr:uid="{00000000-0005-0000-0000-0000552C0000}"/>
    <cellStyle name="Migliaia 27 5 5 2 3" xfId="24901" xr:uid="{00000000-0005-0000-0000-0000562C0000}"/>
    <cellStyle name="Migliaia 27 5 5 3" xfId="16948" xr:uid="{00000000-0005-0000-0000-0000572C0000}"/>
    <cellStyle name="Migliaia 27 5 5 4" xfId="22250" xr:uid="{00000000-0005-0000-0000-0000582C0000}"/>
    <cellStyle name="Migliaia 27 5 6" xfId="3199" xr:uid="{00000000-0005-0000-0000-0000592C0000}"/>
    <cellStyle name="Migliaia 27 5 6 2" xfId="13782" xr:uid="{00000000-0005-0000-0000-00005A2C0000}"/>
    <cellStyle name="Migliaia 27 5 6 2 2" xfId="19600" xr:uid="{00000000-0005-0000-0000-00005B2C0000}"/>
    <cellStyle name="Migliaia 27 5 6 2 3" xfId="24902" xr:uid="{00000000-0005-0000-0000-00005C2C0000}"/>
    <cellStyle name="Migliaia 27 5 6 3" xfId="16949" xr:uid="{00000000-0005-0000-0000-00005D2C0000}"/>
    <cellStyle name="Migliaia 27 5 6 4" xfId="22251" xr:uid="{00000000-0005-0000-0000-00005E2C0000}"/>
    <cellStyle name="Migliaia 27 6" xfId="3200" xr:uid="{00000000-0005-0000-0000-00005F2C0000}"/>
    <cellStyle name="Migliaia 27 6 2" xfId="12072" xr:uid="{00000000-0005-0000-0000-0000602C0000}"/>
    <cellStyle name="Migliaia 27 6 3" xfId="12073" xr:uid="{00000000-0005-0000-0000-0000612C0000}"/>
    <cellStyle name="Migliaia 27 6 3 2" xfId="15598" xr:uid="{00000000-0005-0000-0000-0000622C0000}"/>
    <cellStyle name="Migliaia 27 6 3 2 2" xfId="20944" xr:uid="{00000000-0005-0000-0000-0000632C0000}"/>
    <cellStyle name="Migliaia 27 6 3 2 3" xfId="26246" xr:uid="{00000000-0005-0000-0000-0000642C0000}"/>
    <cellStyle name="Migliaia 27 6 3 3" xfId="18293" xr:uid="{00000000-0005-0000-0000-0000652C0000}"/>
    <cellStyle name="Migliaia 27 6 3 4" xfId="23595" xr:uid="{00000000-0005-0000-0000-0000662C0000}"/>
    <cellStyle name="Migliaia 27 6 4" xfId="13783" xr:uid="{00000000-0005-0000-0000-0000672C0000}"/>
    <cellStyle name="Migliaia 27 6 4 2" xfId="19601" xr:uid="{00000000-0005-0000-0000-0000682C0000}"/>
    <cellStyle name="Migliaia 27 6 4 3" xfId="24903" xr:uid="{00000000-0005-0000-0000-0000692C0000}"/>
    <cellStyle name="Migliaia 27 6 5" xfId="16950" xr:uid="{00000000-0005-0000-0000-00006A2C0000}"/>
    <cellStyle name="Migliaia 27 6 6" xfId="22252" xr:uid="{00000000-0005-0000-0000-00006B2C0000}"/>
    <cellStyle name="Migliaia 27 7" xfId="3201" xr:uid="{00000000-0005-0000-0000-00006C2C0000}"/>
    <cellStyle name="Migliaia 27 7 2" xfId="12074" xr:uid="{00000000-0005-0000-0000-00006D2C0000}"/>
    <cellStyle name="Migliaia 27 7 2 2" xfId="15599" xr:uid="{00000000-0005-0000-0000-00006E2C0000}"/>
    <cellStyle name="Migliaia 27 7 2 2 2" xfId="20945" xr:uid="{00000000-0005-0000-0000-00006F2C0000}"/>
    <cellStyle name="Migliaia 27 7 2 2 3" xfId="26247" xr:uid="{00000000-0005-0000-0000-0000702C0000}"/>
    <cellStyle name="Migliaia 27 7 2 3" xfId="18294" xr:uid="{00000000-0005-0000-0000-0000712C0000}"/>
    <cellStyle name="Migliaia 27 7 2 4" xfId="23596" xr:uid="{00000000-0005-0000-0000-0000722C0000}"/>
    <cellStyle name="Migliaia 27 7 3" xfId="13784" xr:uid="{00000000-0005-0000-0000-0000732C0000}"/>
    <cellStyle name="Migliaia 27 7 3 2" xfId="19602" xr:uid="{00000000-0005-0000-0000-0000742C0000}"/>
    <cellStyle name="Migliaia 27 7 3 3" xfId="24904" xr:uid="{00000000-0005-0000-0000-0000752C0000}"/>
    <cellStyle name="Migliaia 27 7 4" xfId="16951" xr:uid="{00000000-0005-0000-0000-0000762C0000}"/>
    <cellStyle name="Migliaia 27 7 5" xfId="22253" xr:uid="{00000000-0005-0000-0000-0000772C0000}"/>
    <cellStyle name="Migliaia 27 8" xfId="3202" xr:uid="{00000000-0005-0000-0000-0000782C0000}"/>
    <cellStyle name="Migliaia 27 8 2" xfId="12075" xr:uid="{00000000-0005-0000-0000-0000792C0000}"/>
    <cellStyle name="Migliaia 27 8 2 2" xfId="15600" xr:uid="{00000000-0005-0000-0000-00007A2C0000}"/>
    <cellStyle name="Migliaia 27 8 2 2 2" xfId="20946" xr:uid="{00000000-0005-0000-0000-00007B2C0000}"/>
    <cellStyle name="Migliaia 27 8 2 2 3" xfId="26248" xr:uid="{00000000-0005-0000-0000-00007C2C0000}"/>
    <cellStyle name="Migliaia 27 8 2 3" xfId="18295" xr:uid="{00000000-0005-0000-0000-00007D2C0000}"/>
    <cellStyle name="Migliaia 27 8 2 4" xfId="23597" xr:uid="{00000000-0005-0000-0000-00007E2C0000}"/>
    <cellStyle name="Migliaia 27 8 3" xfId="13785" xr:uid="{00000000-0005-0000-0000-00007F2C0000}"/>
    <cellStyle name="Migliaia 27 8 3 2" xfId="19603" xr:uid="{00000000-0005-0000-0000-0000802C0000}"/>
    <cellStyle name="Migliaia 27 8 3 3" xfId="24905" xr:uid="{00000000-0005-0000-0000-0000812C0000}"/>
    <cellStyle name="Migliaia 27 8 4" xfId="16952" xr:uid="{00000000-0005-0000-0000-0000822C0000}"/>
    <cellStyle name="Migliaia 27 8 5" xfId="22254" xr:uid="{00000000-0005-0000-0000-0000832C0000}"/>
    <cellStyle name="Migliaia 27 9" xfId="3203" xr:uid="{00000000-0005-0000-0000-0000842C0000}"/>
    <cellStyle name="Migliaia 27 9 2" xfId="13786" xr:uid="{00000000-0005-0000-0000-0000852C0000}"/>
    <cellStyle name="Migliaia 27 9 2 2" xfId="19604" xr:uid="{00000000-0005-0000-0000-0000862C0000}"/>
    <cellStyle name="Migliaia 27 9 2 3" xfId="24906" xr:uid="{00000000-0005-0000-0000-0000872C0000}"/>
    <cellStyle name="Migliaia 27 9 3" xfId="16953" xr:uid="{00000000-0005-0000-0000-0000882C0000}"/>
    <cellStyle name="Migliaia 27 9 4" xfId="22255" xr:uid="{00000000-0005-0000-0000-0000892C0000}"/>
    <cellStyle name="Migliaia 28" xfId="290" xr:uid="{00000000-0005-0000-0000-00008A2C0000}"/>
    <cellStyle name="Migliaia 28 10" xfId="13787" xr:uid="{00000000-0005-0000-0000-00008B2C0000}"/>
    <cellStyle name="Migliaia 28 10 2" xfId="19605" xr:uid="{00000000-0005-0000-0000-00008C2C0000}"/>
    <cellStyle name="Migliaia 28 10 3" xfId="24907" xr:uid="{00000000-0005-0000-0000-00008D2C0000}"/>
    <cellStyle name="Migliaia 28 11" xfId="16954" xr:uid="{00000000-0005-0000-0000-00008E2C0000}"/>
    <cellStyle name="Migliaia 28 12" xfId="22256"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8" xr:uid="{00000000-0005-0000-0000-0000942C0000}"/>
    <cellStyle name="Migliaia 28 2 2 2 2 2" xfId="19606" xr:uid="{00000000-0005-0000-0000-0000952C0000}"/>
    <cellStyle name="Migliaia 28 2 2 2 2 3" xfId="24908" xr:uid="{00000000-0005-0000-0000-0000962C0000}"/>
    <cellStyle name="Migliaia 28 2 2 2 3" xfId="16955" xr:uid="{00000000-0005-0000-0000-0000972C0000}"/>
    <cellStyle name="Migliaia 28 2 2 2 4" xfId="22257" xr:uid="{00000000-0005-0000-0000-0000982C0000}"/>
    <cellStyle name="Migliaia 28 2 2 3" xfId="12076" xr:uid="{00000000-0005-0000-0000-0000992C0000}"/>
    <cellStyle name="Migliaia 28 2 2 3 2" xfId="15601" xr:uid="{00000000-0005-0000-0000-00009A2C0000}"/>
    <cellStyle name="Migliaia 28 2 2 3 2 2" xfId="20947" xr:uid="{00000000-0005-0000-0000-00009B2C0000}"/>
    <cellStyle name="Migliaia 28 2 2 3 2 3" xfId="26249" xr:uid="{00000000-0005-0000-0000-00009C2C0000}"/>
    <cellStyle name="Migliaia 28 2 2 3 3" xfId="18296" xr:uid="{00000000-0005-0000-0000-00009D2C0000}"/>
    <cellStyle name="Migliaia 28 2 2 3 4" xfId="23598" xr:uid="{00000000-0005-0000-0000-00009E2C0000}"/>
    <cellStyle name="Migliaia 28 2 3" xfId="3208" xr:uid="{00000000-0005-0000-0000-00009F2C0000}"/>
    <cellStyle name="Migliaia 28 2 3 2" xfId="12077" xr:uid="{00000000-0005-0000-0000-0000A02C0000}"/>
    <cellStyle name="Migliaia 28 2 3 2 2" xfId="15602" xr:uid="{00000000-0005-0000-0000-0000A12C0000}"/>
    <cellStyle name="Migliaia 28 2 3 2 2 2" xfId="20948" xr:uid="{00000000-0005-0000-0000-0000A22C0000}"/>
    <cellStyle name="Migliaia 28 2 3 2 2 3" xfId="26250" xr:uid="{00000000-0005-0000-0000-0000A32C0000}"/>
    <cellStyle name="Migliaia 28 2 3 2 3" xfId="18297" xr:uid="{00000000-0005-0000-0000-0000A42C0000}"/>
    <cellStyle name="Migliaia 28 2 3 2 4" xfId="23599" xr:uid="{00000000-0005-0000-0000-0000A52C0000}"/>
    <cellStyle name="Migliaia 28 2 3 3" xfId="13789" xr:uid="{00000000-0005-0000-0000-0000A62C0000}"/>
    <cellStyle name="Migliaia 28 2 3 3 2" xfId="19607" xr:uid="{00000000-0005-0000-0000-0000A72C0000}"/>
    <cellStyle name="Migliaia 28 2 3 3 3" xfId="24909" xr:uid="{00000000-0005-0000-0000-0000A82C0000}"/>
    <cellStyle name="Migliaia 28 2 3 4" xfId="16956" xr:uid="{00000000-0005-0000-0000-0000A92C0000}"/>
    <cellStyle name="Migliaia 28 2 3 5" xfId="22258" xr:uid="{00000000-0005-0000-0000-0000AA2C0000}"/>
    <cellStyle name="Migliaia 28 2 4" xfId="3209" xr:uid="{00000000-0005-0000-0000-0000AB2C0000}"/>
    <cellStyle name="Migliaia 28 2 4 2" xfId="13790" xr:uid="{00000000-0005-0000-0000-0000AC2C0000}"/>
    <cellStyle name="Migliaia 28 2 4 2 2" xfId="19608" xr:uid="{00000000-0005-0000-0000-0000AD2C0000}"/>
    <cellStyle name="Migliaia 28 2 4 2 3" xfId="24910" xr:uid="{00000000-0005-0000-0000-0000AE2C0000}"/>
    <cellStyle name="Migliaia 28 2 4 3" xfId="16957" xr:uid="{00000000-0005-0000-0000-0000AF2C0000}"/>
    <cellStyle name="Migliaia 28 2 4 4" xfId="22259" xr:uid="{00000000-0005-0000-0000-0000B02C0000}"/>
    <cellStyle name="Migliaia 28 2 5" xfId="3210" xr:uid="{00000000-0005-0000-0000-0000B12C0000}"/>
    <cellStyle name="Migliaia 28 2 5 2" xfId="13791" xr:uid="{00000000-0005-0000-0000-0000B22C0000}"/>
    <cellStyle name="Migliaia 28 2 5 2 2" xfId="19609" xr:uid="{00000000-0005-0000-0000-0000B32C0000}"/>
    <cellStyle name="Migliaia 28 2 5 2 3" xfId="24911" xr:uid="{00000000-0005-0000-0000-0000B42C0000}"/>
    <cellStyle name="Migliaia 28 2 5 3" xfId="16958" xr:uid="{00000000-0005-0000-0000-0000B52C0000}"/>
    <cellStyle name="Migliaia 28 2 5 4" xfId="22260" xr:uid="{00000000-0005-0000-0000-0000B62C0000}"/>
    <cellStyle name="Migliaia 28 2 6" xfId="3211" xr:uid="{00000000-0005-0000-0000-0000B72C0000}"/>
    <cellStyle name="Migliaia 28 2 6 2" xfId="13792" xr:uid="{00000000-0005-0000-0000-0000B82C0000}"/>
    <cellStyle name="Migliaia 28 2 6 2 2" xfId="19610" xr:uid="{00000000-0005-0000-0000-0000B92C0000}"/>
    <cellStyle name="Migliaia 28 2 6 2 3" xfId="24912" xr:uid="{00000000-0005-0000-0000-0000BA2C0000}"/>
    <cellStyle name="Migliaia 28 2 6 3" xfId="16959" xr:uid="{00000000-0005-0000-0000-0000BB2C0000}"/>
    <cellStyle name="Migliaia 28 2 6 4" xfId="22261"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3" xr:uid="{00000000-0005-0000-0000-0000C22C0000}"/>
    <cellStyle name="Migliaia 28 3 2 2 2 2 2" xfId="19611" xr:uid="{00000000-0005-0000-0000-0000C32C0000}"/>
    <cellStyle name="Migliaia 28 3 2 2 2 2 3" xfId="24913" xr:uid="{00000000-0005-0000-0000-0000C42C0000}"/>
    <cellStyle name="Migliaia 28 3 2 2 2 3" xfId="16960" xr:uid="{00000000-0005-0000-0000-0000C52C0000}"/>
    <cellStyle name="Migliaia 28 3 2 2 2 4" xfId="22262" xr:uid="{00000000-0005-0000-0000-0000C62C0000}"/>
    <cellStyle name="Migliaia 28 3 2 3" xfId="3216" xr:uid="{00000000-0005-0000-0000-0000C72C0000}"/>
    <cellStyle name="Migliaia 28 3 2 3 2" xfId="13794" xr:uid="{00000000-0005-0000-0000-0000C82C0000}"/>
    <cellStyle name="Migliaia 28 3 2 3 2 2" xfId="19612" xr:uid="{00000000-0005-0000-0000-0000C92C0000}"/>
    <cellStyle name="Migliaia 28 3 2 3 2 3" xfId="24914" xr:uid="{00000000-0005-0000-0000-0000CA2C0000}"/>
    <cellStyle name="Migliaia 28 3 2 3 3" xfId="16961" xr:uid="{00000000-0005-0000-0000-0000CB2C0000}"/>
    <cellStyle name="Migliaia 28 3 2 3 4" xfId="22263" xr:uid="{00000000-0005-0000-0000-0000CC2C0000}"/>
    <cellStyle name="Migliaia 28 3 2 4" xfId="3217" xr:uid="{00000000-0005-0000-0000-0000CD2C0000}"/>
    <cellStyle name="Migliaia 28 3 2 4 2" xfId="13795" xr:uid="{00000000-0005-0000-0000-0000CE2C0000}"/>
    <cellStyle name="Migliaia 28 3 2 4 2 2" xfId="19613" xr:uid="{00000000-0005-0000-0000-0000CF2C0000}"/>
    <cellStyle name="Migliaia 28 3 2 4 2 3" xfId="24915" xr:uid="{00000000-0005-0000-0000-0000D02C0000}"/>
    <cellStyle name="Migliaia 28 3 2 4 3" xfId="16962" xr:uid="{00000000-0005-0000-0000-0000D12C0000}"/>
    <cellStyle name="Migliaia 28 3 2 4 4" xfId="22264" xr:uid="{00000000-0005-0000-0000-0000D22C0000}"/>
    <cellStyle name="Migliaia 28 3 2 5" xfId="3218" xr:uid="{00000000-0005-0000-0000-0000D32C0000}"/>
    <cellStyle name="Migliaia 28 3 2 5 2" xfId="13796" xr:uid="{00000000-0005-0000-0000-0000D42C0000}"/>
    <cellStyle name="Migliaia 28 3 2 5 2 2" xfId="19614" xr:uid="{00000000-0005-0000-0000-0000D52C0000}"/>
    <cellStyle name="Migliaia 28 3 2 5 2 3" xfId="24916" xr:uid="{00000000-0005-0000-0000-0000D62C0000}"/>
    <cellStyle name="Migliaia 28 3 2 5 3" xfId="16963" xr:uid="{00000000-0005-0000-0000-0000D72C0000}"/>
    <cellStyle name="Migliaia 28 3 2 5 4" xfId="22265" xr:uid="{00000000-0005-0000-0000-0000D82C0000}"/>
    <cellStyle name="Migliaia 28 3 2 6" xfId="3219" xr:uid="{00000000-0005-0000-0000-0000D92C0000}"/>
    <cellStyle name="Migliaia 28 3 2 6 2" xfId="13797" xr:uid="{00000000-0005-0000-0000-0000DA2C0000}"/>
    <cellStyle name="Migliaia 28 3 2 6 2 2" xfId="19615" xr:uid="{00000000-0005-0000-0000-0000DB2C0000}"/>
    <cellStyle name="Migliaia 28 3 2 6 2 3" xfId="24917" xr:uid="{00000000-0005-0000-0000-0000DC2C0000}"/>
    <cellStyle name="Migliaia 28 3 2 6 3" xfId="16964" xr:uid="{00000000-0005-0000-0000-0000DD2C0000}"/>
    <cellStyle name="Migliaia 28 3 2 6 4" xfId="22266" xr:uid="{00000000-0005-0000-0000-0000DE2C0000}"/>
    <cellStyle name="Migliaia 28 3 3" xfId="3220" xr:uid="{00000000-0005-0000-0000-0000DF2C0000}"/>
    <cellStyle name="Migliaia 28 3 3 2" xfId="3221" xr:uid="{00000000-0005-0000-0000-0000E02C0000}"/>
    <cellStyle name="Migliaia 28 3 3 2 2" xfId="13799" xr:uid="{00000000-0005-0000-0000-0000E12C0000}"/>
    <cellStyle name="Migliaia 28 3 3 2 2 2" xfId="19617" xr:uid="{00000000-0005-0000-0000-0000E22C0000}"/>
    <cellStyle name="Migliaia 28 3 3 2 2 3" xfId="24919" xr:uid="{00000000-0005-0000-0000-0000E32C0000}"/>
    <cellStyle name="Migliaia 28 3 3 2 3" xfId="16966" xr:uid="{00000000-0005-0000-0000-0000E42C0000}"/>
    <cellStyle name="Migliaia 28 3 3 2 4" xfId="22268" xr:uid="{00000000-0005-0000-0000-0000E52C0000}"/>
    <cellStyle name="Migliaia 28 3 3 3" xfId="3222" xr:uid="{00000000-0005-0000-0000-0000E62C0000}"/>
    <cellStyle name="Migliaia 28 3 3 3 2" xfId="13800" xr:uid="{00000000-0005-0000-0000-0000E72C0000}"/>
    <cellStyle name="Migliaia 28 3 3 3 2 2" xfId="19618" xr:uid="{00000000-0005-0000-0000-0000E82C0000}"/>
    <cellStyle name="Migliaia 28 3 3 3 2 3" xfId="24920" xr:uid="{00000000-0005-0000-0000-0000E92C0000}"/>
    <cellStyle name="Migliaia 28 3 3 3 3" xfId="16967" xr:uid="{00000000-0005-0000-0000-0000EA2C0000}"/>
    <cellStyle name="Migliaia 28 3 3 3 4" xfId="22269" xr:uid="{00000000-0005-0000-0000-0000EB2C0000}"/>
    <cellStyle name="Migliaia 28 3 3 4" xfId="3223" xr:uid="{00000000-0005-0000-0000-0000EC2C0000}"/>
    <cellStyle name="Migliaia 28 3 3 4 2" xfId="13801" xr:uid="{00000000-0005-0000-0000-0000ED2C0000}"/>
    <cellStyle name="Migliaia 28 3 3 4 2 2" xfId="19619" xr:uid="{00000000-0005-0000-0000-0000EE2C0000}"/>
    <cellStyle name="Migliaia 28 3 3 4 2 3" xfId="24921" xr:uid="{00000000-0005-0000-0000-0000EF2C0000}"/>
    <cellStyle name="Migliaia 28 3 3 4 3" xfId="16968" xr:uid="{00000000-0005-0000-0000-0000F02C0000}"/>
    <cellStyle name="Migliaia 28 3 3 4 4" xfId="22270" xr:uid="{00000000-0005-0000-0000-0000F12C0000}"/>
    <cellStyle name="Migliaia 28 3 3 5" xfId="3224" xr:uid="{00000000-0005-0000-0000-0000F22C0000}"/>
    <cellStyle name="Migliaia 28 3 3 5 2" xfId="13802" xr:uid="{00000000-0005-0000-0000-0000F32C0000}"/>
    <cellStyle name="Migliaia 28 3 3 5 2 2" xfId="19620" xr:uid="{00000000-0005-0000-0000-0000F42C0000}"/>
    <cellStyle name="Migliaia 28 3 3 5 2 3" xfId="24922" xr:uid="{00000000-0005-0000-0000-0000F52C0000}"/>
    <cellStyle name="Migliaia 28 3 3 5 3" xfId="16969" xr:uid="{00000000-0005-0000-0000-0000F62C0000}"/>
    <cellStyle name="Migliaia 28 3 3 5 4" xfId="22271" xr:uid="{00000000-0005-0000-0000-0000F72C0000}"/>
    <cellStyle name="Migliaia 28 3 3 6" xfId="13798" xr:uid="{00000000-0005-0000-0000-0000F82C0000}"/>
    <cellStyle name="Migliaia 28 3 3 6 2" xfId="19616" xr:uid="{00000000-0005-0000-0000-0000F92C0000}"/>
    <cellStyle name="Migliaia 28 3 3 6 3" xfId="24918" xr:uid="{00000000-0005-0000-0000-0000FA2C0000}"/>
    <cellStyle name="Migliaia 28 3 3 7" xfId="16965" xr:uid="{00000000-0005-0000-0000-0000FB2C0000}"/>
    <cellStyle name="Migliaia 28 3 3 8" xfId="22267" xr:uid="{00000000-0005-0000-0000-0000FC2C0000}"/>
    <cellStyle name="Migliaia 28 3 4" xfId="3225" xr:uid="{00000000-0005-0000-0000-0000FD2C0000}"/>
    <cellStyle name="Migliaia 28 3 4 2" xfId="12078" xr:uid="{00000000-0005-0000-0000-0000FE2C0000}"/>
    <cellStyle name="Migliaia 28 3 4 3" xfId="12079" xr:uid="{00000000-0005-0000-0000-0000FF2C0000}"/>
    <cellStyle name="Migliaia 28 3 4 3 2" xfId="15603" xr:uid="{00000000-0005-0000-0000-0000002D0000}"/>
    <cellStyle name="Migliaia 28 3 4 3 2 2" xfId="20949" xr:uid="{00000000-0005-0000-0000-0000012D0000}"/>
    <cellStyle name="Migliaia 28 3 4 3 2 3" xfId="26251" xr:uid="{00000000-0005-0000-0000-0000022D0000}"/>
    <cellStyle name="Migliaia 28 3 4 3 3" xfId="18298" xr:uid="{00000000-0005-0000-0000-0000032D0000}"/>
    <cellStyle name="Migliaia 28 3 4 3 4" xfId="23600" xr:uid="{00000000-0005-0000-0000-0000042D0000}"/>
    <cellStyle name="Migliaia 28 3 4 4" xfId="13803" xr:uid="{00000000-0005-0000-0000-0000052D0000}"/>
    <cellStyle name="Migliaia 28 3 4 4 2" xfId="19621" xr:uid="{00000000-0005-0000-0000-0000062D0000}"/>
    <cellStyle name="Migliaia 28 3 4 4 3" xfId="24923" xr:uid="{00000000-0005-0000-0000-0000072D0000}"/>
    <cellStyle name="Migliaia 28 3 4 5" xfId="16970" xr:uid="{00000000-0005-0000-0000-0000082D0000}"/>
    <cellStyle name="Migliaia 28 3 4 6" xfId="22272" xr:uid="{00000000-0005-0000-0000-0000092D0000}"/>
    <cellStyle name="Migliaia 28 3 5" xfId="3226" xr:uid="{00000000-0005-0000-0000-00000A2D0000}"/>
    <cellStyle name="Migliaia 28 3 5 2" xfId="12080" xr:uid="{00000000-0005-0000-0000-00000B2D0000}"/>
    <cellStyle name="Migliaia 28 3 5 2 2" xfId="15604" xr:uid="{00000000-0005-0000-0000-00000C2D0000}"/>
    <cellStyle name="Migliaia 28 3 5 2 2 2" xfId="20950" xr:uid="{00000000-0005-0000-0000-00000D2D0000}"/>
    <cellStyle name="Migliaia 28 3 5 2 2 3" xfId="26252" xr:uid="{00000000-0005-0000-0000-00000E2D0000}"/>
    <cellStyle name="Migliaia 28 3 5 2 3" xfId="18299" xr:uid="{00000000-0005-0000-0000-00000F2D0000}"/>
    <cellStyle name="Migliaia 28 3 5 2 4" xfId="23601" xr:uid="{00000000-0005-0000-0000-0000102D0000}"/>
    <cellStyle name="Migliaia 28 3 5 3" xfId="13804" xr:uid="{00000000-0005-0000-0000-0000112D0000}"/>
    <cellStyle name="Migliaia 28 3 5 3 2" xfId="19622" xr:uid="{00000000-0005-0000-0000-0000122D0000}"/>
    <cellStyle name="Migliaia 28 3 5 3 3" xfId="24924" xr:uid="{00000000-0005-0000-0000-0000132D0000}"/>
    <cellStyle name="Migliaia 28 3 5 4" xfId="16971" xr:uid="{00000000-0005-0000-0000-0000142D0000}"/>
    <cellStyle name="Migliaia 28 3 5 5" xfId="22273" xr:uid="{00000000-0005-0000-0000-0000152D0000}"/>
    <cellStyle name="Migliaia 28 3 6" xfId="3227" xr:uid="{00000000-0005-0000-0000-0000162D0000}"/>
    <cellStyle name="Migliaia 28 3 6 2" xfId="13805" xr:uid="{00000000-0005-0000-0000-0000172D0000}"/>
    <cellStyle name="Migliaia 28 3 6 2 2" xfId="19623" xr:uid="{00000000-0005-0000-0000-0000182D0000}"/>
    <cellStyle name="Migliaia 28 3 6 2 3" xfId="24925" xr:uid="{00000000-0005-0000-0000-0000192D0000}"/>
    <cellStyle name="Migliaia 28 3 6 3" xfId="16972" xr:uid="{00000000-0005-0000-0000-00001A2D0000}"/>
    <cellStyle name="Migliaia 28 3 6 4" xfId="22274" xr:uid="{00000000-0005-0000-0000-00001B2D0000}"/>
    <cellStyle name="Migliaia 28 3 7" xfId="3228" xr:uid="{00000000-0005-0000-0000-00001C2D0000}"/>
    <cellStyle name="Migliaia 28 3 7 2" xfId="13806" xr:uid="{00000000-0005-0000-0000-00001D2D0000}"/>
    <cellStyle name="Migliaia 28 3 7 2 2" xfId="19624" xr:uid="{00000000-0005-0000-0000-00001E2D0000}"/>
    <cellStyle name="Migliaia 28 3 7 2 3" xfId="24926" xr:uid="{00000000-0005-0000-0000-00001F2D0000}"/>
    <cellStyle name="Migliaia 28 3 7 3" xfId="16973" xr:uid="{00000000-0005-0000-0000-0000202D0000}"/>
    <cellStyle name="Migliaia 28 3 7 4" xfId="22275" xr:uid="{00000000-0005-0000-0000-0000212D0000}"/>
    <cellStyle name="Migliaia 28 3 8" xfId="3229" xr:uid="{00000000-0005-0000-0000-0000222D0000}"/>
    <cellStyle name="Migliaia 28 3 8 2" xfId="13807" xr:uid="{00000000-0005-0000-0000-0000232D0000}"/>
    <cellStyle name="Migliaia 28 3 8 2 2" xfId="19625" xr:uid="{00000000-0005-0000-0000-0000242D0000}"/>
    <cellStyle name="Migliaia 28 3 8 2 3" xfId="24927" xr:uid="{00000000-0005-0000-0000-0000252D0000}"/>
    <cellStyle name="Migliaia 28 3 8 3" xfId="16974" xr:uid="{00000000-0005-0000-0000-0000262D0000}"/>
    <cellStyle name="Migliaia 28 3 8 4" xfId="22276"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8" xr:uid="{00000000-0005-0000-0000-00002B2D0000}"/>
    <cellStyle name="Migliaia 28 4 2 2 2 2" xfId="19626" xr:uid="{00000000-0005-0000-0000-00002C2D0000}"/>
    <cellStyle name="Migliaia 28 4 2 2 2 3" xfId="24928" xr:uid="{00000000-0005-0000-0000-00002D2D0000}"/>
    <cellStyle name="Migliaia 28 4 2 2 3" xfId="16975" xr:uid="{00000000-0005-0000-0000-00002E2D0000}"/>
    <cellStyle name="Migliaia 28 4 2 2 4" xfId="22277" xr:uid="{00000000-0005-0000-0000-00002F2D0000}"/>
    <cellStyle name="Migliaia 28 4 2 3" xfId="3233" xr:uid="{00000000-0005-0000-0000-0000302D0000}"/>
    <cellStyle name="Migliaia 28 4 2 3 2" xfId="13809" xr:uid="{00000000-0005-0000-0000-0000312D0000}"/>
    <cellStyle name="Migliaia 28 4 2 3 2 2" xfId="19627" xr:uid="{00000000-0005-0000-0000-0000322D0000}"/>
    <cellStyle name="Migliaia 28 4 2 3 2 3" xfId="24929" xr:uid="{00000000-0005-0000-0000-0000332D0000}"/>
    <cellStyle name="Migliaia 28 4 2 3 3" xfId="16976" xr:uid="{00000000-0005-0000-0000-0000342D0000}"/>
    <cellStyle name="Migliaia 28 4 2 3 4" xfId="22278" xr:uid="{00000000-0005-0000-0000-0000352D0000}"/>
    <cellStyle name="Migliaia 28 4 3" xfId="3234" xr:uid="{00000000-0005-0000-0000-0000362D0000}"/>
    <cellStyle name="Migliaia 28 4 3 2" xfId="13810" xr:uid="{00000000-0005-0000-0000-0000372D0000}"/>
    <cellStyle name="Migliaia 28 4 3 2 2" xfId="19628" xr:uid="{00000000-0005-0000-0000-0000382D0000}"/>
    <cellStyle name="Migliaia 28 4 3 2 3" xfId="24930" xr:uid="{00000000-0005-0000-0000-0000392D0000}"/>
    <cellStyle name="Migliaia 28 4 3 3" xfId="16977" xr:uid="{00000000-0005-0000-0000-00003A2D0000}"/>
    <cellStyle name="Migliaia 28 4 3 4" xfId="22279" xr:uid="{00000000-0005-0000-0000-00003B2D0000}"/>
    <cellStyle name="Migliaia 28 4 4" xfId="3235" xr:uid="{00000000-0005-0000-0000-00003C2D0000}"/>
    <cellStyle name="Migliaia 28 4 4 2" xfId="13811" xr:uid="{00000000-0005-0000-0000-00003D2D0000}"/>
    <cellStyle name="Migliaia 28 4 4 2 2" xfId="19629" xr:uid="{00000000-0005-0000-0000-00003E2D0000}"/>
    <cellStyle name="Migliaia 28 4 4 2 3" xfId="24931" xr:uid="{00000000-0005-0000-0000-00003F2D0000}"/>
    <cellStyle name="Migliaia 28 4 4 3" xfId="16978" xr:uid="{00000000-0005-0000-0000-0000402D0000}"/>
    <cellStyle name="Migliaia 28 4 4 4" xfId="22280" xr:uid="{00000000-0005-0000-0000-0000412D0000}"/>
    <cellStyle name="Migliaia 28 4 5" xfId="3236" xr:uid="{00000000-0005-0000-0000-0000422D0000}"/>
    <cellStyle name="Migliaia 28 4 5 2" xfId="13812" xr:uid="{00000000-0005-0000-0000-0000432D0000}"/>
    <cellStyle name="Migliaia 28 4 5 2 2" xfId="19630" xr:uid="{00000000-0005-0000-0000-0000442D0000}"/>
    <cellStyle name="Migliaia 28 4 5 2 3" xfId="24932" xr:uid="{00000000-0005-0000-0000-0000452D0000}"/>
    <cellStyle name="Migliaia 28 4 5 3" xfId="16979" xr:uid="{00000000-0005-0000-0000-0000462D0000}"/>
    <cellStyle name="Migliaia 28 4 5 4" xfId="22281" xr:uid="{00000000-0005-0000-0000-0000472D0000}"/>
    <cellStyle name="Migliaia 28 4 6" xfId="3237" xr:uid="{00000000-0005-0000-0000-0000482D0000}"/>
    <cellStyle name="Migliaia 28 4 6 2" xfId="13813" xr:uid="{00000000-0005-0000-0000-0000492D0000}"/>
    <cellStyle name="Migliaia 28 4 6 2 2" xfId="19631" xr:uid="{00000000-0005-0000-0000-00004A2D0000}"/>
    <cellStyle name="Migliaia 28 4 6 2 3" xfId="24933" xr:uid="{00000000-0005-0000-0000-00004B2D0000}"/>
    <cellStyle name="Migliaia 28 4 6 3" xfId="16980" xr:uid="{00000000-0005-0000-0000-00004C2D0000}"/>
    <cellStyle name="Migliaia 28 4 6 4" xfId="22282" xr:uid="{00000000-0005-0000-0000-00004D2D0000}"/>
    <cellStyle name="Migliaia 28 4 7" xfId="3238" xr:uid="{00000000-0005-0000-0000-00004E2D0000}"/>
    <cellStyle name="Migliaia 28 4 7 2" xfId="13814" xr:uid="{00000000-0005-0000-0000-00004F2D0000}"/>
    <cellStyle name="Migliaia 28 4 7 2 2" xfId="19632" xr:uid="{00000000-0005-0000-0000-0000502D0000}"/>
    <cellStyle name="Migliaia 28 4 7 2 3" xfId="24934" xr:uid="{00000000-0005-0000-0000-0000512D0000}"/>
    <cellStyle name="Migliaia 28 4 7 3" xfId="16981" xr:uid="{00000000-0005-0000-0000-0000522D0000}"/>
    <cellStyle name="Migliaia 28 4 7 4" xfId="22283" xr:uid="{00000000-0005-0000-0000-0000532D0000}"/>
    <cellStyle name="Migliaia 28 5" xfId="3239" xr:uid="{00000000-0005-0000-0000-0000542D0000}"/>
    <cellStyle name="Migliaia 28 5 2" xfId="3240" xr:uid="{00000000-0005-0000-0000-0000552D0000}"/>
    <cellStyle name="Migliaia 28 5 2 2" xfId="13815" xr:uid="{00000000-0005-0000-0000-0000562D0000}"/>
    <cellStyle name="Migliaia 28 5 2 2 2" xfId="19633" xr:uid="{00000000-0005-0000-0000-0000572D0000}"/>
    <cellStyle name="Migliaia 28 5 2 2 3" xfId="24935" xr:uid="{00000000-0005-0000-0000-0000582D0000}"/>
    <cellStyle name="Migliaia 28 5 2 3" xfId="16982" xr:uid="{00000000-0005-0000-0000-0000592D0000}"/>
    <cellStyle name="Migliaia 28 5 2 4" xfId="22284" xr:uid="{00000000-0005-0000-0000-00005A2D0000}"/>
    <cellStyle name="Migliaia 28 5 3" xfId="3241" xr:uid="{00000000-0005-0000-0000-00005B2D0000}"/>
    <cellStyle name="Migliaia 28 5 3 2" xfId="13816" xr:uid="{00000000-0005-0000-0000-00005C2D0000}"/>
    <cellStyle name="Migliaia 28 5 3 2 2" xfId="19634" xr:uid="{00000000-0005-0000-0000-00005D2D0000}"/>
    <cellStyle name="Migliaia 28 5 3 2 3" xfId="24936" xr:uid="{00000000-0005-0000-0000-00005E2D0000}"/>
    <cellStyle name="Migliaia 28 5 3 3" xfId="16983" xr:uid="{00000000-0005-0000-0000-00005F2D0000}"/>
    <cellStyle name="Migliaia 28 5 3 4" xfId="22285" xr:uid="{00000000-0005-0000-0000-0000602D0000}"/>
    <cellStyle name="Migliaia 28 5 4" xfId="3242" xr:uid="{00000000-0005-0000-0000-0000612D0000}"/>
    <cellStyle name="Migliaia 28 5 4 2" xfId="13817" xr:uid="{00000000-0005-0000-0000-0000622D0000}"/>
    <cellStyle name="Migliaia 28 5 4 2 2" xfId="19635" xr:uid="{00000000-0005-0000-0000-0000632D0000}"/>
    <cellStyle name="Migliaia 28 5 4 2 3" xfId="24937" xr:uid="{00000000-0005-0000-0000-0000642D0000}"/>
    <cellStyle name="Migliaia 28 5 4 3" xfId="16984" xr:uid="{00000000-0005-0000-0000-0000652D0000}"/>
    <cellStyle name="Migliaia 28 5 4 4" xfId="22286" xr:uid="{00000000-0005-0000-0000-0000662D0000}"/>
    <cellStyle name="Migliaia 28 5 5" xfId="3243" xr:uid="{00000000-0005-0000-0000-0000672D0000}"/>
    <cellStyle name="Migliaia 28 5 5 2" xfId="13818" xr:uid="{00000000-0005-0000-0000-0000682D0000}"/>
    <cellStyle name="Migliaia 28 5 5 2 2" xfId="19636" xr:uid="{00000000-0005-0000-0000-0000692D0000}"/>
    <cellStyle name="Migliaia 28 5 5 2 3" xfId="24938" xr:uid="{00000000-0005-0000-0000-00006A2D0000}"/>
    <cellStyle name="Migliaia 28 5 5 3" xfId="16985" xr:uid="{00000000-0005-0000-0000-00006B2D0000}"/>
    <cellStyle name="Migliaia 28 5 5 4" xfId="22287" xr:uid="{00000000-0005-0000-0000-00006C2D0000}"/>
    <cellStyle name="Migliaia 28 5 6" xfId="3244" xr:uid="{00000000-0005-0000-0000-00006D2D0000}"/>
    <cellStyle name="Migliaia 28 5 6 2" xfId="13819" xr:uid="{00000000-0005-0000-0000-00006E2D0000}"/>
    <cellStyle name="Migliaia 28 5 6 2 2" xfId="19637" xr:uid="{00000000-0005-0000-0000-00006F2D0000}"/>
    <cellStyle name="Migliaia 28 5 6 2 3" xfId="24939" xr:uid="{00000000-0005-0000-0000-0000702D0000}"/>
    <cellStyle name="Migliaia 28 5 6 3" xfId="16986" xr:uid="{00000000-0005-0000-0000-0000712D0000}"/>
    <cellStyle name="Migliaia 28 5 6 4" xfId="22288" xr:uid="{00000000-0005-0000-0000-0000722D0000}"/>
    <cellStyle name="Migliaia 28 6" xfId="3245" xr:uid="{00000000-0005-0000-0000-0000732D0000}"/>
    <cellStyle name="Migliaia 28 6 2" xfId="12081" xr:uid="{00000000-0005-0000-0000-0000742D0000}"/>
    <cellStyle name="Migliaia 28 6 3" xfId="12082" xr:uid="{00000000-0005-0000-0000-0000752D0000}"/>
    <cellStyle name="Migliaia 28 6 3 2" xfId="15605" xr:uid="{00000000-0005-0000-0000-0000762D0000}"/>
    <cellStyle name="Migliaia 28 6 3 2 2" xfId="20951" xr:uid="{00000000-0005-0000-0000-0000772D0000}"/>
    <cellStyle name="Migliaia 28 6 3 2 3" xfId="26253" xr:uid="{00000000-0005-0000-0000-0000782D0000}"/>
    <cellStyle name="Migliaia 28 6 3 3" xfId="18300" xr:uid="{00000000-0005-0000-0000-0000792D0000}"/>
    <cellStyle name="Migliaia 28 6 3 4" xfId="23602" xr:uid="{00000000-0005-0000-0000-00007A2D0000}"/>
    <cellStyle name="Migliaia 28 6 4" xfId="13820" xr:uid="{00000000-0005-0000-0000-00007B2D0000}"/>
    <cellStyle name="Migliaia 28 6 4 2" xfId="19638" xr:uid="{00000000-0005-0000-0000-00007C2D0000}"/>
    <cellStyle name="Migliaia 28 6 4 3" xfId="24940" xr:uid="{00000000-0005-0000-0000-00007D2D0000}"/>
    <cellStyle name="Migliaia 28 6 5" xfId="16987" xr:uid="{00000000-0005-0000-0000-00007E2D0000}"/>
    <cellStyle name="Migliaia 28 6 6" xfId="22289" xr:uid="{00000000-0005-0000-0000-00007F2D0000}"/>
    <cellStyle name="Migliaia 28 7" xfId="3246" xr:uid="{00000000-0005-0000-0000-0000802D0000}"/>
    <cellStyle name="Migliaia 28 7 2" xfId="12083" xr:uid="{00000000-0005-0000-0000-0000812D0000}"/>
    <cellStyle name="Migliaia 28 7 2 2" xfId="15606" xr:uid="{00000000-0005-0000-0000-0000822D0000}"/>
    <cellStyle name="Migliaia 28 7 2 2 2" xfId="20952" xr:uid="{00000000-0005-0000-0000-0000832D0000}"/>
    <cellStyle name="Migliaia 28 7 2 2 3" xfId="26254" xr:uid="{00000000-0005-0000-0000-0000842D0000}"/>
    <cellStyle name="Migliaia 28 7 2 3" xfId="18301" xr:uid="{00000000-0005-0000-0000-0000852D0000}"/>
    <cellStyle name="Migliaia 28 7 2 4" xfId="23603" xr:uid="{00000000-0005-0000-0000-0000862D0000}"/>
    <cellStyle name="Migliaia 28 7 3" xfId="13821" xr:uid="{00000000-0005-0000-0000-0000872D0000}"/>
    <cellStyle name="Migliaia 28 7 3 2" xfId="19639" xr:uid="{00000000-0005-0000-0000-0000882D0000}"/>
    <cellStyle name="Migliaia 28 7 3 3" xfId="24941" xr:uid="{00000000-0005-0000-0000-0000892D0000}"/>
    <cellStyle name="Migliaia 28 7 4" xfId="16988" xr:uid="{00000000-0005-0000-0000-00008A2D0000}"/>
    <cellStyle name="Migliaia 28 7 5" xfId="22290" xr:uid="{00000000-0005-0000-0000-00008B2D0000}"/>
    <cellStyle name="Migliaia 28 8" xfId="3247" xr:uid="{00000000-0005-0000-0000-00008C2D0000}"/>
    <cellStyle name="Migliaia 28 8 2" xfId="12084" xr:uid="{00000000-0005-0000-0000-00008D2D0000}"/>
    <cellStyle name="Migliaia 28 8 2 2" xfId="15607" xr:uid="{00000000-0005-0000-0000-00008E2D0000}"/>
    <cellStyle name="Migliaia 28 8 2 2 2" xfId="20953" xr:uid="{00000000-0005-0000-0000-00008F2D0000}"/>
    <cellStyle name="Migliaia 28 8 2 2 3" xfId="26255" xr:uid="{00000000-0005-0000-0000-0000902D0000}"/>
    <cellStyle name="Migliaia 28 8 2 3" xfId="18302" xr:uid="{00000000-0005-0000-0000-0000912D0000}"/>
    <cellStyle name="Migliaia 28 8 2 4" xfId="23604" xr:uid="{00000000-0005-0000-0000-0000922D0000}"/>
    <cellStyle name="Migliaia 28 8 3" xfId="13822" xr:uid="{00000000-0005-0000-0000-0000932D0000}"/>
    <cellStyle name="Migliaia 28 8 3 2" xfId="19640" xr:uid="{00000000-0005-0000-0000-0000942D0000}"/>
    <cellStyle name="Migliaia 28 8 3 3" xfId="24942" xr:uid="{00000000-0005-0000-0000-0000952D0000}"/>
    <cellStyle name="Migliaia 28 8 4" xfId="16989" xr:uid="{00000000-0005-0000-0000-0000962D0000}"/>
    <cellStyle name="Migliaia 28 8 5" xfId="22291" xr:uid="{00000000-0005-0000-0000-0000972D0000}"/>
    <cellStyle name="Migliaia 28 9" xfId="3248" xr:uid="{00000000-0005-0000-0000-0000982D0000}"/>
    <cellStyle name="Migliaia 28 9 2" xfId="13823" xr:uid="{00000000-0005-0000-0000-0000992D0000}"/>
    <cellStyle name="Migliaia 28 9 2 2" xfId="19641" xr:uid="{00000000-0005-0000-0000-00009A2D0000}"/>
    <cellStyle name="Migliaia 28 9 2 3" xfId="24943" xr:uid="{00000000-0005-0000-0000-00009B2D0000}"/>
    <cellStyle name="Migliaia 28 9 3" xfId="16990" xr:uid="{00000000-0005-0000-0000-00009C2D0000}"/>
    <cellStyle name="Migliaia 28 9 4" xfId="22292" xr:uid="{00000000-0005-0000-0000-00009D2D0000}"/>
    <cellStyle name="Migliaia 29" xfId="292" xr:uid="{00000000-0005-0000-0000-00009E2D0000}"/>
    <cellStyle name="Migliaia 29 10" xfId="13824" xr:uid="{00000000-0005-0000-0000-00009F2D0000}"/>
    <cellStyle name="Migliaia 29 10 2" xfId="19642" xr:uid="{00000000-0005-0000-0000-0000A02D0000}"/>
    <cellStyle name="Migliaia 29 10 3" xfId="24944" xr:uid="{00000000-0005-0000-0000-0000A12D0000}"/>
    <cellStyle name="Migliaia 29 11" xfId="16991" xr:uid="{00000000-0005-0000-0000-0000A22D0000}"/>
    <cellStyle name="Migliaia 29 12" xfId="22293"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5" xr:uid="{00000000-0005-0000-0000-0000A82D0000}"/>
    <cellStyle name="Migliaia 29 2 2 2 2 2" xfId="19643" xr:uid="{00000000-0005-0000-0000-0000A92D0000}"/>
    <cellStyle name="Migliaia 29 2 2 2 2 3" xfId="24945" xr:uid="{00000000-0005-0000-0000-0000AA2D0000}"/>
    <cellStyle name="Migliaia 29 2 2 2 3" xfId="16992" xr:uid="{00000000-0005-0000-0000-0000AB2D0000}"/>
    <cellStyle name="Migliaia 29 2 2 2 4" xfId="22294" xr:uid="{00000000-0005-0000-0000-0000AC2D0000}"/>
    <cellStyle name="Migliaia 29 2 2 3" xfId="12085" xr:uid="{00000000-0005-0000-0000-0000AD2D0000}"/>
    <cellStyle name="Migliaia 29 2 2 3 2" xfId="15608" xr:uid="{00000000-0005-0000-0000-0000AE2D0000}"/>
    <cellStyle name="Migliaia 29 2 2 3 2 2" xfId="20954" xr:uid="{00000000-0005-0000-0000-0000AF2D0000}"/>
    <cellStyle name="Migliaia 29 2 2 3 2 3" xfId="26256" xr:uid="{00000000-0005-0000-0000-0000B02D0000}"/>
    <cellStyle name="Migliaia 29 2 2 3 3" xfId="18303" xr:uid="{00000000-0005-0000-0000-0000B12D0000}"/>
    <cellStyle name="Migliaia 29 2 2 3 4" xfId="23605" xr:uid="{00000000-0005-0000-0000-0000B22D0000}"/>
    <cellStyle name="Migliaia 29 2 3" xfId="3253" xr:uid="{00000000-0005-0000-0000-0000B32D0000}"/>
    <cellStyle name="Migliaia 29 2 3 2" xfId="12086" xr:uid="{00000000-0005-0000-0000-0000B42D0000}"/>
    <cellStyle name="Migliaia 29 2 3 2 2" xfId="15609" xr:uid="{00000000-0005-0000-0000-0000B52D0000}"/>
    <cellStyle name="Migliaia 29 2 3 2 2 2" xfId="20955" xr:uid="{00000000-0005-0000-0000-0000B62D0000}"/>
    <cellStyle name="Migliaia 29 2 3 2 2 3" xfId="26257" xr:uid="{00000000-0005-0000-0000-0000B72D0000}"/>
    <cellStyle name="Migliaia 29 2 3 2 3" xfId="18304" xr:uid="{00000000-0005-0000-0000-0000B82D0000}"/>
    <cellStyle name="Migliaia 29 2 3 2 4" xfId="23606" xr:uid="{00000000-0005-0000-0000-0000B92D0000}"/>
    <cellStyle name="Migliaia 29 2 3 3" xfId="13826" xr:uid="{00000000-0005-0000-0000-0000BA2D0000}"/>
    <cellStyle name="Migliaia 29 2 3 3 2" xfId="19644" xr:uid="{00000000-0005-0000-0000-0000BB2D0000}"/>
    <cellStyle name="Migliaia 29 2 3 3 3" xfId="24946" xr:uid="{00000000-0005-0000-0000-0000BC2D0000}"/>
    <cellStyle name="Migliaia 29 2 3 4" xfId="16993" xr:uid="{00000000-0005-0000-0000-0000BD2D0000}"/>
    <cellStyle name="Migliaia 29 2 3 5" xfId="22295" xr:uid="{00000000-0005-0000-0000-0000BE2D0000}"/>
    <cellStyle name="Migliaia 29 2 4" xfId="3254" xr:uid="{00000000-0005-0000-0000-0000BF2D0000}"/>
    <cellStyle name="Migliaia 29 2 4 2" xfId="13827" xr:uid="{00000000-0005-0000-0000-0000C02D0000}"/>
    <cellStyle name="Migliaia 29 2 4 2 2" xfId="19645" xr:uid="{00000000-0005-0000-0000-0000C12D0000}"/>
    <cellStyle name="Migliaia 29 2 4 2 3" xfId="24947" xr:uid="{00000000-0005-0000-0000-0000C22D0000}"/>
    <cellStyle name="Migliaia 29 2 4 3" xfId="16994" xr:uid="{00000000-0005-0000-0000-0000C32D0000}"/>
    <cellStyle name="Migliaia 29 2 4 4" xfId="22296" xr:uid="{00000000-0005-0000-0000-0000C42D0000}"/>
    <cellStyle name="Migliaia 29 2 5" xfId="3255" xr:uid="{00000000-0005-0000-0000-0000C52D0000}"/>
    <cellStyle name="Migliaia 29 2 5 2" xfId="13828" xr:uid="{00000000-0005-0000-0000-0000C62D0000}"/>
    <cellStyle name="Migliaia 29 2 5 2 2" xfId="19646" xr:uid="{00000000-0005-0000-0000-0000C72D0000}"/>
    <cellStyle name="Migliaia 29 2 5 2 3" xfId="24948" xr:uid="{00000000-0005-0000-0000-0000C82D0000}"/>
    <cellStyle name="Migliaia 29 2 5 3" xfId="16995" xr:uid="{00000000-0005-0000-0000-0000C92D0000}"/>
    <cellStyle name="Migliaia 29 2 5 4" xfId="22297" xr:uid="{00000000-0005-0000-0000-0000CA2D0000}"/>
    <cellStyle name="Migliaia 29 2 6" xfId="3256" xr:uid="{00000000-0005-0000-0000-0000CB2D0000}"/>
    <cellStyle name="Migliaia 29 2 6 2" xfId="13829" xr:uid="{00000000-0005-0000-0000-0000CC2D0000}"/>
    <cellStyle name="Migliaia 29 2 6 2 2" xfId="19647" xr:uid="{00000000-0005-0000-0000-0000CD2D0000}"/>
    <cellStyle name="Migliaia 29 2 6 2 3" xfId="24949" xr:uid="{00000000-0005-0000-0000-0000CE2D0000}"/>
    <cellStyle name="Migliaia 29 2 6 3" xfId="16996" xr:uid="{00000000-0005-0000-0000-0000CF2D0000}"/>
    <cellStyle name="Migliaia 29 2 6 4" xfId="22298"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30" xr:uid="{00000000-0005-0000-0000-0000D62D0000}"/>
    <cellStyle name="Migliaia 29 3 2 2 2 2 2" xfId="19648" xr:uid="{00000000-0005-0000-0000-0000D72D0000}"/>
    <cellStyle name="Migliaia 29 3 2 2 2 2 3" xfId="24950" xr:uid="{00000000-0005-0000-0000-0000D82D0000}"/>
    <cellStyle name="Migliaia 29 3 2 2 2 3" xfId="16997" xr:uid="{00000000-0005-0000-0000-0000D92D0000}"/>
    <cellStyle name="Migliaia 29 3 2 2 2 4" xfId="22299" xr:uid="{00000000-0005-0000-0000-0000DA2D0000}"/>
    <cellStyle name="Migliaia 29 3 2 3" xfId="3261" xr:uid="{00000000-0005-0000-0000-0000DB2D0000}"/>
    <cellStyle name="Migliaia 29 3 2 3 2" xfId="13831" xr:uid="{00000000-0005-0000-0000-0000DC2D0000}"/>
    <cellStyle name="Migliaia 29 3 2 3 2 2" xfId="19649" xr:uid="{00000000-0005-0000-0000-0000DD2D0000}"/>
    <cellStyle name="Migliaia 29 3 2 3 2 3" xfId="24951" xr:uid="{00000000-0005-0000-0000-0000DE2D0000}"/>
    <cellStyle name="Migliaia 29 3 2 3 3" xfId="16998" xr:uid="{00000000-0005-0000-0000-0000DF2D0000}"/>
    <cellStyle name="Migliaia 29 3 2 3 4" xfId="22300" xr:uid="{00000000-0005-0000-0000-0000E02D0000}"/>
    <cellStyle name="Migliaia 29 3 2 4" xfId="3262" xr:uid="{00000000-0005-0000-0000-0000E12D0000}"/>
    <cellStyle name="Migliaia 29 3 2 4 2" xfId="13832" xr:uid="{00000000-0005-0000-0000-0000E22D0000}"/>
    <cellStyle name="Migliaia 29 3 2 4 2 2" xfId="19650" xr:uid="{00000000-0005-0000-0000-0000E32D0000}"/>
    <cellStyle name="Migliaia 29 3 2 4 2 3" xfId="24952" xr:uid="{00000000-0005-0000-0000-0000E42D0000}"/>
    <cellStyle name="Migliaia 29 3 2 4 3" xfId="16999" xr:uid="{00000000-0005-0000-0000-0000E52D0000}"/>
    <cellStyle name="Migliaia 29 3 2 4 4" xfId="22301" xr:uid="{00000000-0005-0000-0000-0000E62D0000}"/>
    <cellStyle name="Migliaia 29 3 2 5" xfId="3263" xr:uid="{00000000-0005-0000-0000-0000E72D0000}"/>
    <cellStyle name="Migliaia 29 3 2 5 2" xfId="13833" xr:uid="{00000000-0005-0000-0000-0000E82D0000}"/>
    <cellStyle name="Migliaia 29 3 2 5 2 2" xfId="19651" xr:uid="{00000000-0005-0000-0000-0000E92D0000}"/>
    <cellStyle name="Migliaia 29 3 2 5 2 3" xfId="24953" xr:uid="{00000000-0005-0000-0000-0000EA2D0000}"/>
    <cellStyle name="Migliaia 29 3 2 5 3" xfId="17000" xr:uid="{00000000-0005-0000-0000-0000EB2D0000}"/>
    <cellStyle name="Migliaia 29 3 2 5 4" xfId="22302" xr:uid="{00000000-0005-0000-0000-0000EC2D0000}"/>
    <cellStyle name="Migliaia 29 3 2 6" xfId="3264" xr:uid="{00000000-0005-0000-0000-0000ED2D0000}"/>
    <cellStyle name="Migliaia 29 3 2 6 2" xfId="13834" xr:uid="{00000000-0005-0000-0000-0000EE2D0000}"/>
    <cellStyle name="Migliaia 29 3 2 6 2 2" xfId="19652" xr:uid="{00000000-0005-0000-0000-0000EF2D0000}"/>
    <cellStyle name="Migliaia 29 3 2 6 2 3" xfId="24954" xr:uid="{00000000-0005-0000-0000-0000F02D0000}"/>
    <cellStyle name="Migliaia 29 3 2 6 3" xfId="17001" xr:uid="{00000000-0005-0000-0000-0000F12D0000}"/>
    <cellStyle name="Migliaia 29 3 2 6 4" xfId="22303" xr:uid="{00000000-0005-0000-0000-0000F22D0000}"/>
    <cellStyle name="Migliaia 29 3 3" xfId="3265" xr:uid="{00000000-0005-0000-0000-0000F32D0000}"/>
    <cellStyle name="Migliaia 29 3 3 2" xfId="3266" xr:uid="{00000000-0005-0000-0000-0000F42D0000}"/>
    <cellStyle name="Migliaia 29 3 3 2 2" xfId="13836" xr:uid="{00000000-0005-0000-0000-0000F52D0000}"/>
    <cellStyle name="Migliaia 29 3 3 2 2 2" xfId="19654" xr:uid="{00000000-0005-0000-0000-0000F62D0000}"/>
    <cellStyle name="Migliaia 29 3 3 2 2 3" xfId="24956" xr:uid="{00000000-0005-0000-0000-0000F72D0000}"/>
    <cellStyle name="Migliaia 29 3 3 2 3" xfId="17003" xr:uid="{00000000-0005-0000-0000-0000F82D0000}"/>
    <cellStyle name="Migliaia 29 3 3 2 4" xfId="22305" xr:uid="{00000000-0005-0000-0000-0000F92D0000}"/>
    <cellStyle name="Migliaia 29 3 3 3" xfId="3267" xr:uid="{00000000-0005-0000-0000-0000FA2D0000}"/>
    <cellStyle name="Migliaia 29 3 3 3 2" xfId="13837" xr:uid="{00000000-0005-0000-0000-0000FB2D0000}"/>
    <cellStyle name="Migliaia 29 3 3 3 2 2" xfId="19655" xr:uid="{00000000-0005-0000-0000-0000FC2D0000}"/>
    <cellStyle name="Migliaia 29 3 3 3 2 3" xfId="24957" xr:uid="{00000000-0005-0000-0000-0000FD2D0000}"/>
    <cellStyle name="Migliaia 29 3 3 3 3" xfId="17004" xr:uid="{00000000-0005-0000-0000-0000FE2D0000}"/>
    <cellStyle name="Migliaia 29 3 3 3 4" xfId="22306" xr:uid="{00000000-0005-0000-0000-0000FF2D0000}"/>
    <cellStyle name="Migliaia 29 3 3 4" xfId="3268" xr:uid="{00000000-0005-0000-0000-0000002E0000}"/>
    <cellStyle name="Migliaia 29 3 3 4 2" xfId="13838" xr:uid="{00000000-0005-0000-0000-0000012E0000}"/>
    <cellStyle name="Migliaia 29 3 3 4 2 2" xfId="19656" xr:uid="{00000000-0005-0000-0000-0000022E0000}"/>
    <cellStyle name="Migliaia 29 3 3 4 2 3" xfId="24958" xr:uid="{00000000-0005-0000-0000-0000032E0000}"/>
    <cellStyle name="Migliaia 29 3 3 4 3" xfId="17005" xr:uid="{00000000-0005-0000-0000-0000042E0000}"/>
    <cellStyle name="Migliaia 29 3 3 4 4" xfId="22307" xr:uid="{00000000-0005-0000-0000-0000052E0000}"/>
    <cellStyle name="Migliaia 29 3 3 5" xfId="3269" xr:uid="{00000000-0005-0000-0000-0000062E0000}"/>
    <cellStyle name="Migliaia 29 3 3 5 2" xfId="13839" xr:uid="{00000000-0005-0000-0000-0000072E0000}"/>
    <cellStyle name="Migliaia 29 3 3 5 2 2" xfId="19657" xr:uid="{00000000-0005-0000-0000-0000082E0000}"/>
    <cellStyle name="Migliaia 29 3 3 5 2 3" xfId="24959" xr:uid="{00000000-0005-0000-0000-0000092E0000}"/>
    <cellStyle name="Migliaia 29 3 3 5 3" xfId="17006" xr:uid="{00000000-0005-0000-0000-00000A2E0000}"/>
    <cellStyle name="Migliaia 29 3 3 5 4" xfId="22308" xr:uid="{00000000-0005-0000-0000-00000B2E0000}"/>
    <cellStyle name="Migliaia 29 3 3 6" xfId="13835" xr:uid="{00000000-0005-0000-0000-00000C2E0000}"/>
    <cellStyle name="Migliaia 29 3 3 6 2" xfId="19653" xr:uid="{00000000-0005-0000-0000-00000D2E0000}"/>
    <cellStyle name="Migliaia 29 3 3 6 3" xfId="24955" xr:uid="{00000000-0005-0000-0000-00000E2E0000}"/>
    <cellStyle name="Migliaia 29 3 3 7" xfId="17002" xr:uid="{00000000-0005-0000-0000-00000F2E0000}"/>
    <cellStyle name="Migliaia 29 3 3 8" xfId="22304" xr:uid="{00000000-0005-0000-0000-0000102E0000}"/>
    <cellStyle name="Migliaia 29 3 4" xfId="3270" xr:uid="{00000000-0005-0000-0000-0000112E0000}"/>
    <cellStyle name="Migliaia 29 3 4 2" xfId="12087" xr:uid="{00000000-0005-0000-0000-0000122E0000}"/>
    <cellStyle name="Migliaia 29 3 4 3" xfId="12088" xr:uid="{00000000-0005-0000-0000-0000132E0000}"/>
    <cellStyle name="Migliaia 29 3 4 3 2" xfId="15610" xr:uid="{00000000-0005-0000-0000-0000142E0000}"/>
    <cellStyle name="Migliaia 29 3 4 3 2 2" xfId="20956" xr:uid="{00000000-0005-0000-0000-0000152E0000}"/>
    <cellStyle name="Migliaia 29 3 4 3 2 3" xfId="26258" xr:uid="{00000000-0005-0000-0000-0000162E0000}"/>
    <cellStyle name="Migliaia 29 3 4 3 3" xfId="18305" xr:uid="{00000000-0005-0000-0000-0000172E0000}"/>
    <cellStyle name="Migliaia 29 3 4 3 4" xfId="23607" xr:uid="{00000000-0005-0000-0000-0000182E0000}"/>
    <cellStyle name="Migliaia 29 3 4 4" xfId="13840" xr:uid="{00000000-0005-0000-0000-0000192E0000}"/>
    <cellStyle name="Migliaia 29 3 4 4 2" xfId="19658" xr:uid="{00000000-0005-0000-0000-00001A2E0000}"/>
    <cellStyle name="Migliaia 29 3 4 4 3" xfId="24960" xr:uid="{00000000-0005-0000-0000-00001B2E0000}"/>
    <cellStyle name="Migliaia 29 3 4 5" xfId="17007" xr:uid="{00000000-0005-0000-0000-00001C2E0000}"/>
    <cellStyle name="Migliaia 29 3 4 6" xfId="22309" xr:uid="{00000000-0005-0000-0000-00001D2E0000}"/>
    <cellStyle name="Migliaia 29 3 5" xfId="3271" xr:uid="{00000000-0005-0000-0000-00001E2E0000}"/>
    <cellStyle name="Migliaia 29 3 5 2" xfId="12089" xr:uid="{00000000-0005-0000-0000-00001F2E0000}"/>
    <cellStyle name="Migliaia 29 3 5 2 2" xfId="15611" xr:uid="{00000000-0005-0000-0000-0000202E0000}"/>
    <cellStyle name="Migliaia 29 3 5 2 2 2" xfId="20957" xr:uid="{00000000-0005-0000-0000-0000212E0000}"/>
    <cellStyle name="Migliaia 29 3 5 2 2 3" xfId="26259" xr:uid="{00000000-0005-0000-0000-0000222E0000}"/>
    <cellStyle name="Migliaia 29 3 5 2 3" xfId="18306" xr:uid="{00000000-0005-0000-0000-0000232E0000}"/>
    <cellStyle name="Migliaia 29 3 5 2 4" xfId="23608" xr:uid="{00000000-0005-0000-0000-0000242E0000}"/>
    <cellStyle name="Migliaia 29 3 5 3" xfId="13841" xr:uid="{00000000-0005-0000-0000-0000252E0000}"/>
    <cellStyle name="Migliaia 29 3 5 3 2" xfId="19659" xr:uid="{00000000-0005-0000-0000-0000262E0000}"/>
    <cellStyle name="Migliaia 29 3 5 3 3" xfId="24961" xr:uid="{00000000-0005-0000-0000-0000272E0000}"/>
    <cellStyle name="Migliaia 29 3 5 4" xfId="17008" xr:uid="{00000000-0005-0000-0000-0000282E0000}"/>
    <cellStyle name="Migliaia 29 3 5 5" xfId="22310" xr:uid="{00000000-0005-0000-0000-0000292E0000}"/>
    <cellStyle name="Migliaia 29 3 6" xfId="3272" xr:uid="{00000000-0005-0000-0000-00002A2E0000}"/>
    <cellStyle name="Migliaia 29 3 6 2" xfId="13842" xr:uid="{00000000-0005-0000-0000-00002B2E0000}"/>
    <cellStyle name="Migliaia 29 3 6 2 2" xfId="19660" xr:uid="{00000000-0005-0000-0000-00002C2E0000}"/>
    <cellStyle name="Migliaia 29 3 6 2 3" xfId="24962" xr:uid="{00000000-0005-0000-0000-00002D2E0000}"/>
    <cellStyle name="Migliaia 29 3 6 3" xfId="17009" xr:uid="{00000000-0005-0000-0000-00002E2E0000}"/>
    <cellStyle name="Migliaia 29 3 6 4" xfId="22311" xr:uid="{00000000-0005-0000-0000-00002F2E0000}"/>
    <cellStyle name="Migliaia 29 3 7" xfId="3273" xr:uid="{00000000-0005-0000-0000-0000302E0000}"/>
    <cellStyle name="Migliaia 29 3 7 2" xfId="13843" xr:uid="{00000000-0005-0000-0000-0000312E0000}"/>
    <cellStyle name="Migliaia 29 3 7 2 2" xfId="19661" xr:uid="{00000000-0005-0000-0000-0000322E0000}"/>
    <cellStyle name="Migliaia 29 3 7 2 3" xfId="24963" xr:uid="{00000000-0005-0000-0000-0000332E0000}"/>
    <cellStyle name="Migliaia 29 3 7 3" xfId="17010" xr:uid="{00000000-0005-0000-0000-0000342E0000}"/>
    <cellStyle name="Migliaia 29 3 7 4" xfId="22312" xr:uid="{00000000-0005-0000-0000-0000352E0000}"/>
    <cellStyle name="Migliaia 29 3 8" xfId="3274" xr:uid="{00000000-0005-0000-0000-0000362E0000}"/>
    <cellStyle name="Migliaia 29 3 8 2" xfId="13844" xr:uid="{00000000-0005-0000-0000-0000372E0000}"/>
    <cellStyle name="Migliaia 29 3 8 2 2" xfId="19662" xr:uid="{00000000-0005-0000-0000-0000382E0000}"/>
    <cellStyle name="Migliaia 29 3 8 2 3" xfId="24964" xr:uid="{00000000-0005-0000-0000-0000392E0000}"/>
    <cellStyle name="Migliaia 29 3 8 3" xfId="17011" xr:uid="{00000000-0005-0000-0000-00003A2E0000}"/>
    <cellStyle name="Migliaia 29 3 8 4" xfId="22313"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5" xr:uid="{00000000-0005-0000-0000-00003F2E0000}"/>
    <cellStyle name="Migliaia 29 4 2 2 2 2" xfId="19663" xr:uid="{00000000-0005-0000-0000-0000402E0000}"/>
    <cellStyle name="Migliaia 29 4 2 2 2 3" xfId="24965" xr:uid="{00000000-0005-0000-0000-0000412E0000}"/>
    <cellStyle name="Migliaia 29 4 2 2 3" xfId="17012" xr:uid="{00000000-0005-0000-0000-0000422E0000}"/>
    <cellStyle name="Migliaia 29 4 2 2 4" xfId="22314" xr:uid="{00000000-0005-0000-0000-0000432E0000}"/>
    <cellStyle name="Migliaia 29 4 2 3" xfId="3278" xr:uid="{00000000-0005-0000-0000-0000442E0000}"/>
    <cellStyle name="Migliaia 29 4 2 3 2" xfId="13846" xr:uid="{00000000-0005-0000-0000-0000452E0000}"/>
    <cellStyle name="Migliaia 29 4 2 3 2 2" xfId="19664" xr:uid="{00000000-0005-0000-0000-0000462E0000}"/>
    <cellStyle name="Migliaia 29 4 2 3 2 3" xfId="24966" xr:uid="{00000000-0005-0000-0000-0000472E0000}"/>
    <cellStyle name="Migliaia 29 4 2 3 3" xfId="17013" xr:uid="{00000000-0005-0000-0000-0000482E0000}"/>
    <cellStyle name="Migliaia 29 4 2 3 4" xfId="22315" xr:uid="{00000000-0005-0000-0000-0000492E0000}"/>
    <cellStyle name="Migliaia 29 4 3" xfId="3279" xr:uid="{00000000-0005-0000-0000-00004A2E0000}"/>
    <cellStyle name="Migliaia 29 4 3 2" xfId="13847" xr:uid="{00000000-0005-0000-0000-00004B2E0000}"/>
    <cellStyle name="Migliaia 29 4 3 2 2" xfId="19665" xr:uid="{00000000-0005-0000-0000-00004C2E0000}"/>
    <cellStyle name="Migliaia 29 4 3 2 3" xfId="24967" xr:uid="{00000000-0005-0000-0000-00004D2E0000}"/>
    <cellStyle name="Migliaia 29 4 3 3" xfId="17014" xr:uid="{00000000-0005-0000-0000-00004E2E0000}"/>
    <cellStyle name="Migliaia 29 4 3 4" xfId="22316" xr:uid="{00000000-0005-0000-0000-00004F2E0000}"/>
    <cellStyle name="Migliaia 29 4 4" xfId="3280" xr:uid="{00000000-0005-0000-0000-0000502E0000}"/>
    <cellStyle name="Migliaia 29 4 4 2" xfId="13848" xr:uid="{00000000-0005-0000-0000-0000512E0000}"/>
    <cellStyle name="Migliaia 29 4 4 2 2" xfId="19666" xr:uid="{00000000-0005-0000-0000-0000522E0000}"/>
    <cellStyle name="Migliaia 29 4 4 2 3" xfId="24968" xr:uid="{00000000-0005-0000-0000-0000532E0000}"/>
    <cellStyle name="Migliaia 29 4 4 3" xfId="17015" xr:uid="{00000000-0005-0000-0000-0000542E0000}"/>
    <cellStyle name="Migliaia 29 4 4 4" xfId="22317" xr:uid="{00000000-0005-0000-0000-0000552E0000}"/>
    <cellStyle name="Migliaia 29 4 5" xfId="3281" xr:uid="{00000000-0005-0000-0000-0000562E0000}"/>
    <cellStyle name="Migliaia 29 4 5 2" xfId="13849" xr:uid="{00000000-0005-0000-0000-0000572E0000}"/>
    <cellStyle name="Migliaia 29 4 5 2 2" xfId="19667" xr:uid="{00000000-0005-0000-0000-0000582E0000}"/>
    <cellStyle name="Migliaia 29 4 5 2 3" xfId="24969" xr:uid="{00000000-0005-0000-0000-0000592E0000}"/>
    <cellStyle name="Migliaia 29 4 5 3" xfId="17016" xr:uid="{00000000-0005-0000-0000-00005A2E0000}"/>
    <cellStyle name="Migliaia 29 4 5 4" xfId="22318" xr:uid="{00000000-0005-0000-0000-00005B2E0000}"/>
    <cellStyle name="Migliaia 29 4 6" xfId="3282" xr:uid="{00000000-0005-0000-0000-00005C2E0000}"/>
    <cellStyle name="Migliaia 29 4 6 2" xfId="13850" xr:uid="{00000000-0005-0000-0000-00005D2E0000}"/>
    <cellStyle name="Migliaia 29 4 6 2 2" xfId="19668" xr:uid="{00000000-0005-0000-0000-00005E2E0000}"/>
    <cellStyle name="Migliaia 29 4 6 2 3" xfId="24970" xr:uid="{00000000-0005-0000-0000-00005F2E0000}"/>
    <cellStyle name="Migliaia 29 4 6 3" xfId="17017" xr:uid="{00000000-0005-0000-0000-0000602E0000}"/>
    <cellStyle name="Migliaia 29 4 6 4" xfId="22319" xr:uid="{00000000-0005-0000-0000-0000612E0000}"/>
    <cellStyle name="Migliaia 29 4 7" xfId="3283" xr:uid="{00000000-0005-0000-0000-0000622E0000}"/>
    <cellStyle name="Migliaia 29 4 7 2" xfId="13851" xr:uid="{00000000-0005-0000-0000-0000632E0000}"/>
    <cellStyle name="Migliaia 29 4 7 2 2" xfId="19669" xr:uid="{00000000-0005-0000-0000-0000642E0000}"/>
    <cellStyle name="Migliaia 29 4 7 2 3" xfId="24971" xr:uid="{00000000-0005-0000-0000-0000652E0000}"/>
    <cellStyle name="Migliaia 29 4 7 3" xfId="17018" xr:uid="{00000000-0005-0000-0000-0000662E0000}"/>
    <cellStyle name="Migliaia 29 4 7 4" xfId="22320" xr:uid="{00000000-0005-0000-0000-0000672E0000}"/>
    <cellStyle name="Migliaia 29 5" xfId="3284" xr:uid="{00000000-0005-0000-0000-0000682E0000}"/>
    <cellStyle name="Migliaia 29 5 2" xfId="3285" xr:uid="{00000000-0005-0000-0000-0000692E0000}"/>
    <cellStyle name="Migliaia 29 5 2 2" xfId="13852" xr:uid="{00000000-0005-0000-0000-00006A2E0000}"/>
    <cellStyle name="Migliaia 29 5 2 2 2" xfId="19670" xr:uid="{00000000-0005-0000-0000-00006B2E0000}"/>
    <cellStyle name="Migliaia 29 5 2 2 3" xfId="24972" xr:uid="{00000000-0005-0000-0000-00006C2E0000}"/>
    <cellStyle name="Migliaia 29 5 2 3" xfId="17019" xr:uid="{00000000-0005-0000-0000-00006D2E0000}"/>
    <cellStyle name="Migliaia 29 5 2 4" xfId="22321" xr:uid="{00000000-0005-0000-0000-00006E2E0000}"/>
    <cellStyle name="Migliaia 29 5 3" xfId="3286" xr:uid="{00000000-0005-0000-0000-00006F2E0000}"/>
    <cellStyle name="Migliaia 29 5 3 2" xfId="13853" xr:uid="{00000000-0005-0000-0000-0000702E0000}"/>
    <cellStyle name="Migliaia 29 5 3 2 2" xfId="19671" xr:uid="{00000000-0005-0000-0000-0000712E0000}"/>
    <cellStyle name="Migliaia 29 5 3 2 3" xfId="24973" xr:uid="{00000000-0005-0000-0000-0000722E0000}"/>
    <cellStyle name="Migliaia 29 5 3 3" xfId="17020" xr:uid="{00000000-0005-0000-0000-0000732E0000}"/>
    <cellStyle name="Migliaia 29 5 3 4" xfId="22322" xr:uid="{00000000-0005-0000-0000-0000742E0000}"/>
    <cellStyle name="Migliaia 29 5 4" xfId="3287" xr:uid="{00000000-0005-0000-0000-0000752E0000}"/>
    <cellStyle name="Migliaia 29 5 4 2" xfId="13854" xr:uid="{00000000-0005-0000-0000-0000762E0000}"/>
    <cellStyle name="Migliaia 29 5 4 2 2" xfId="19672" xr:uid="{00000000-0005-0000-0000-0000772E0000}"/>
    <cellStyle name="Migliaia 29 5 4 2 3" xfId="24974" xr:uid="{00000000-0005-0000-0000-0000782E0000}"/>
    <cellStyle name="Migliaia 29 5 4 3" xfId="17021" xr:uid="{00000000-0005-0000-0000-0000792E0000}"/>
    <cellStyle name="Migliaia 29 5 4 4" xfId="22323" xr:uid="{00000000-0005-0000-0000-00007A2E0000}"/>
    <cellStyle name="Migliaia 29 5 5" xfId="3288" xr:uid="{00000000-0005-0000-0000-00007B2E0000}"/>
    <cellStyle name="Migliaia 29 5 5 2" xfId="13855" xr:uid="{00000000-0005-0000-0000-00007C2E0000}"/>
    <cellStyle name="Migliaia 29 5 5 2 2" xfId="19673" xr:uid="{00000000-0005-0000-0000-00007D2E0000}"/>
    <cellStyle name="Migliaia 29 5 5 2 3" xfId="24975" xr:uid="{00000000-0005-0000-0000-00007E2E0000}"/>
    <cellStyle name="Migliaia 29 5 5 3" xfId="17022" xr:uid="{00000000-0005-0000-0000-00007F2E0000}"/>
    <cellStyle name="Migliaia 29 5 5 4" xfId="22324" xr:uid="{00000000-0005-0000-0000-0000802E0000}"/>
    <cellStyle name="Migliaia 29 5 6" xfId="3289" xr:uid="{00000000-0005-0000-0000-0000812E0000}"/>
    <cellStyle name="Migliaia 29 5 6 2" xfId="13856" xr:uid="{00000000-0005-0000-0000-0000822E0000}"/>
    <cellStyle name="Migliaia 29 5 6 2 2" xfId="19674" xr:uid="{00000000-0005-0000-0000-0000832E0000}"/>
    <cellStyle name="Migliaia 29 5 6 2 3" xfId="24976" xr:uid="{00000000-0005-0000-0000-0000842E0000}"/>
    <cellStyle name="Migliaia 29 5 6 3" xfId="17023" xr:uid="{00000000-0005-0000-0000-0000852E0000}"/>
    <cellStyle name="Migliaia 29 5 6 4" xfId="22325" xr:uid="{00000000-0005-0000-0000-0000862E0000}"/>
    <cellStyle name="Migliaia 29 6" xfId="3290" xr:uid="{00000000-0005-0000-0000-0000872E0000}"/>
    <cellStyle name="Migliaia 29 6 2" xfId="12090" xr:uid="{00000000-0005-0000-0000-0000882E0000}"/>
    <cellStyle name="Migliaia 29 6 3" xfId="12091" xr:uid="{00000000-0005-0000-0000-0000892E0000}"/>
    <cellStyle name="Migliaia 29 6 3 2" xfId="15612" xr:uid="{00000000-0005-0000-0000-00008A2E0000}"/>
    <cellStyle name="Migliaia 29 6 3 2 2" xfId="20958" xr:uid="{00000000-0005-0000-0000-00008B2E0000}"/>
    <cellStyle name="Migliaia 29 6 3 2 3" xfId="26260" xr:uid="{00000000-0005-0000-0000-00008C2E0000}"/>
    <cellStyle name="Migliaia 29 6 3 3" xfId="18307" xr:uid="{00000000-0005-0000-0000-00008D2E0000}"/>
    <cellStyle name="Migliaia 29 6 3 4" xfId="23609" xr:uid="{00000000-0005-0000-0000-00008E2E0000}"/>
    <cellStyle name="Migliaia 29 6 4" xfId="13857" xr:uid="{00000000-0005-0000-0000-00008F2E0000}"/>
    <cellStyle name="Migliaia 29 6 4 2" xfId="19675" xr:uid="{00000000-0005-0000-0000-0000902E0000}"/>
    <cellStyle name="Migliaia 29 6 4 3" xfId="24977" xr:uid="{00000000-0005-0000-0000-0000912E0000}"/>
    <cellStyle name="Migliaia 29 6 5" xfId="17024" xr:uid="{00000000-0005-0000-0000-0000922E0000}"/>
    <cellStyle name="Migliaia 29 6 6" xfId="22326" xr:uid="{00000000-0005-0000-0000-0000932E0000}"/>
    <cellStyle name="Migliaia 29 7" xfId="3291" xr:uid="{00000000-0005-0000-0000-0000942E0000}"/>
    <cellStyle name="Migliaia 29 7 2" xfId="12092" xr:uid="{00000000-0005-0000-0000-0000952E0000}"/>
    <cellStyle name="Migliaia 29 7 2 2" xfId="15613" xr:uid="{00000000-0005-0000-0000-0000962E0000}"/>
    <cellStyle name="Migliaia 29 7 2 2 2" xfId="20959" xr:uid="{00000000-0005-0000-0000-0000972E0000}"/>
    <cellStyle name="Migliaia 29 7 2 2 3" xfId="26261" xr:uid="{00000000-0005-0000-0000-0000982E0000}"/>
    <cellStyle name="Migliaia 29 7 2 3" xfId="18308" xr:uid="{00000000-0005-0000-0000-0000992E0000}"/>
    <cellStyle name="Migliaia 29 7 2 4" xfId="23610" xr:uid="{00000000-0005-0000-0000-00009A2E0000}"/>
    <cellStyle name="Migliaia 29 7 3" xfId="13858" xr:uid="{00000000-0005-0000-0000-00009B2E0000}"/>
    <cellStyle name="Migliaia 29 7 3 2" xfId="19676" xr:uid="{00000000-0005-0000-0000-00009C2E0000}"/>
    <cellStyle name="Migliaia 29 7 3 3" xfId="24978" xr:uid="{00000000-0005-0000-0000-00009D2E0000}"/>
    <cellStyle name="Migliaia 29 7 4" xfId="17025" xr:uid="{00000000-0005-0000-0000-00009E2E0000}"/>
    <cellStyle name="Migliaia 29 7 5" xfId="22327" xr:uid="{00000000-0005-0000-0000-00009F2E0000}"/>
    <cellStyle name="Migliaia 29 8" xfId="3292" xr:uid="{00000000-0005-0000-0000-0000A02E0000}"/>
    <cellStyle name="Migliaia 29 8 2" xfId="12093" xr:uid="{00000000-0005-0000-0000-0000A12E0000}"/>
    <cellStyle name="Migliaia 29 8 2 2" xfId="15614" xr:uid="{00000000-0005-0000-0000-0000A22E0000}"/>
    <cellStyle name="Migliaia 29 8 2 2 2" xfId="20960" xr:uid="{00000000-0005-0000-0000-0000A32E0000}"/>
    <cellStyle name="Migliaia 29 8 2 2 3" xfId="26262" xr:uid="{00000000-0005-0000-0000-0000A42E0000}"/>
    <cellStyle name="Migliaia 29 8 2 3" xfId="18309" xr:uid="{00000000-0005-0000-0000-0000A52E0000}"/>
    <cellStyle name="Migliaia 29 8 2 4" xfId="23611" xr:uid="{00000000-0005-0000-0000-0000A62E0000}"/>
    <cellStyle name="Migliaia 29 8 3" xfId="13859" xr:uid="{00000000-0005-0000-0000-0000A72E0000}"/>
    <cellStyle name="Migliaia 29 8 3 2" xfId="19677" xr:uid="{00000000-0005-0000-0000-0000A82E0000}"/>
    <cellStyle name="Migliaia 29 8 3 3" xfId="24979" xr:uid="{00000000-0005-0000-0000-0000A92E0000}"/>
    <cellStyle name="Migliaia 29 8 4" xfId="17026" xr:uid="{00000000-0005-0000-0000-0000AA2E0000}"/>
    <cellStyle name="Migliaia 29 8 5" xfId="22328" xr:uid="{00000000-0005-0000-0000-0000AB2E0000}"/>
    <cellStyle name="Migliaia 29 9" xfId="3293" xr:uid="{00000000-0005-0000-0000-0000AC2E0000}"/>
    <cellStyle name="Migliaia 29 9 2" xfId="13860" xr:uid="{00000000-0005-0000-0000-0000AD2E0000}"/>
    <cellStyle name="Migliaia 29 9 2 2" xfId="19678" xr:uid="{00000000-0005-0000-0000-0000AE2E0000}"/>
    <cellStyle name="Migliaia 29 9 2 3" xfId="24980" xr:uid="{00000000-0005-0000-0000-0000AF2E0000}"/>
    <cellStyle name="Migliaia 29 9 3" xfId="17027" xr:uid="{00000000-0005-0000-0000-0000B02E0000}"/>
    <cellStyle name="Migliaia 29 9 4" xfId="22329" xr:uid="{00000000-0005-0000-0000-0000B12E0000}"/>
    <cellStyle name="Migliaia 3" xfId="294" xr:uid="{00000000-0005-0000-0000-0000B22E0000}"/>
    <cellStyle name="Migliaia 3 10" xfId="13861" xr:uid="{00000000-0005-0000-0000-0000B32E0000}"/>
    <cellStyle name="Migliaia 3 10 2" xfId="19679" xr:uid="{00000000-0005-0000-0000-0000B42E0000}"/>
    <cellStyle name="Migliaia 3 10 3" xfId="24981" xr:uid="{00000000-0005-0000-0000-0000B52E0000}"/>
    <cellStyle name="Migliaia 3 11" xfId="17028" xr:uid="{00000000-0005-0000-0000-0000B62E0000}"/>
    <cellStyle name="Migliaia 3 12" xfId="22330"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2" xr:uid="{00000000-0005-0000-0000-0000BC2E0000}"/>
    <cellStyle name="Migliaia 3 2 2 2 2 2" xfId="19680" xr:uid="{00000000-0005-0000-0000-0000BD2E0000}"/>
    <cellStyle name="Migliaia 3 2 2 2 2 3" xfId="24982" xr:uid="{00000000-0005-0000-0000-0000BE2E0000}"/>
    <cellStyle name="Migliaia 3 2 2 2 3" xfId="17029" xr:uid="{00000000-0005-0000-0000-0000BF2E0000}"/>
    <cellStyle name="Migliaia 3 2 2 2 4" xfId="22331" xr:uid="{00000000-0005-0000-0000-0000C02E0000}"/>
    <cellStyle name="Migliaia 3 2 2 3" xfId="12094" xr:uid="{00000000-0005-0000-0000-0000C12E0000}"/>
    <cellStyle name="Migliaia 3 2 2 3 2" xfId="15615" xr:uid="{00000000-0005-0000-0000-0000C22E0000}"/>
    <cellStyle name="Migliaia 3 2 2 3 2 2" xfId="20961" xr:uid="{00000000-0005-0000-0000-0000C32E0000}"/>
    <cellStyle name="Migliaia 3 2 2 3 2 3" xfId="26263" xr:uid="{00000000-0005-0000-0000-0000C42E0000}"/>
    <cellStyle name="Migliaia 3 2 2 3 3" xfId="18310" xr:uid="{00000000-0005-0000-0000-0000C52E0000}"/>
    <cellStyle name="Migliaia 3 2 2 3 4" xfId="23612" xr:uid="{00000000-0005-0000-0000-0000C62E0000}"/>
    <cellStyle name="Migliaia 3 2 3" xfId="3298" xr:uid="{00000000-0005-0000-0000-0000C72E0000}"/>
    <cellStyle name="Migliaia 3 2 3 2" xfId="12095" xr:uid="{00000000-0005-0000-0000-0000C82E0000}"/>
    <cellStyle name="Migliaia 3 2 3 2 2" xfId="15616" xr:uid="{00000000-0005-0000-0000-0000C92E0000}"/>
    <cellStyle name="Migliaia 3 2 3 2 2 2" xfId="20962" xr:uid="{00000000-0005-0000-0000-0000CA2E0000}"/>
    <cellStyle name="Migliaia 3 2 3 2 2 3" xfId="26264" xr:uid="{00000000-0005-0000-0000-0000CB2E0000}"/>
    <cellStyle name="Migliaia 3 2 3 2 3" xfId="18311" xr:uid="{00000000-0005-0000-0000-0000CC2E0000}"/>
    <cellStyle name="Migliaia 3 2 3 2 4" xfId="23613" xr:uid="{00000000-0005-0000-0000-0000CD2E0000}"/>
    <cellStyle name="Migliaia 3 2 3 3" xfId="13863" xr:uid="{00000000-0005-0000-0000-0000CE2E0000}"/>
    <cellStyle name="Migliaia 3 2 3 3 2" xfId="19681" xr:uid="{00000000-0005-0000-0000-0000CF2E0000}"/>
    <cellStyle name="Migliaia 3 2 3 3 3" xfId="24983" xr:uid="{00000000-0005-0000-0000-0000D02E0000}"/>
    <cellStyle name="Migliaia 3 2 3 4" xfId="17030" xr:uid="{00000000-0005-0000-0000-0000D12E0000}"/>
    <cellStyle name="Migliaia 3 2 3 5" xfId="22332" xr:uid="{00000000-0005-0000-0000-0000D22E0000}"/>
    <cellStyle name="Migliaia 3 2 4" xfId="3299" xr:uid="{00000000-0005-0000-0000-0000D32E0000}"/>
    <cellStyle name="Migliaia 3 2 4 2" xfId="13864" xr:uid="{00000000-0005-0000-0000-0000D42E0000}"/>
    <cellStyle name="Migliaia 3 2 4 2 2" xfId="19682" xr:uid="{00000000-0005-0000-0000-0000D52E0000}"/>
    <cellStyle name="Migliaia 3 2 4 2 3" xfId="24984" xr:uid="{00000000-0005-0000-0000-0000D62E0000}"/>
    <cellStyle name="Migliaia 3 2 4 3" xfId="17031" xr:uid="{00000000-0005-0000-0000-0000D72E0000}"/>
    <cellStyle name="Migliaia 3 2 4 4" xfId="22333" xr:uid="{00000000-0005-0000-0000-0000D82E0000}"/>
    <cellStyle name="Migliaia 3 2 5" xfId="3300" xr:uid="{00000000-0005-0000-0000-0000D92E0000}"/>
    <cellStyle name="Migliaia 3 2 5 2" xfId="13865" xr:uid="{00000000-0005-0000-0000-0000DA2E0000}"/>
    <cellStyle name="Migliaia 3 2 5 2 2" xfId="19683" xr:uid="{00000000-0005-0000-0000-0000DB2E0000}"/>
    <cellStyle name="Migliaia 3 2 5 2 3" xfId="24985" xr:uid="{00000000-0005-0000-0000-0000DC2E0000}"/>
    <cellStyle name="Migliaia 3 2 5 3" xfId="17032" xr:uid="{00000000-0005-0000-0000-0000DD2E0000}"/>
    <cellStyle name="Migliaia 3 2 5 4" xfId="22334" xr:uid="{00000000-0005-0000-0000-0000DE2E0000}"/>
    <cellStyle name="Migliaia 3 2 6" xfId="3301" xr:uid="{00000000-0005-0000-0000-0000DF2E0000}"/>
    <cellStyle name="Migliaia 3 2 6 2" xfId="13866" xr:uid="{00000000-0005-0000-0000-0000E02E0000}"/>
    <cellStyle name="Migliaia 3 2 6 2 2" xfId="19684" xr:uid="{00000000-0005-0000-0000-0000E12E0000}"/>
    <cellStyle name="Migliaia 3 2 6 2 3" xfId="24986" xr:uid="{00000000-0005-0000-0000-0000E22E0000}"/>
    <cellStyle name="Migliaia 3 2 6 3" xfId="17033" xr:uid="{00000000-0005-0000-0000-0000E32E0000}"/>
    <cellStyle name="Migliaia 3 2 6 4" xfId="22335"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7" xr:uid="{00000000-0005-0000-0000-0000EA2E0000}"/>
    <cellStyle name="Migliaia 3 3 2 2 2 2 2" xfId="19685" xr:uid="{00000000-0005-0000-0000-0000EB2E0000}"/>
    <cellStyle name="Migliaia 3 3 2 2 2 2 3" xfId="24987" xr:uid="{00000000-0005-0000-0000-0000EC2E0000}"/>
    <cellStyle name="Migliaia 3 3 2 2 2 3" xfId="17034" xr:uid="{00000000-0005-0000-0000-0000ED2E0000}"/>
    <cellStyle name="Migliaia 3 3 2 2 2 4" xfId="22336" xr:uid="{00000000-0005-0000-0000-0000EE2E0000}"/>
    <cellStyle name="Migliaia 3 3 2 3" xfId="3306" xr:uid="{00000000-0005-0000-0000-0000EF2E0000}"/>
    <cellStyle name="Migliaia 3 3 2 3 2" xfId="13868" xr:uid="{00000000-0005-0000-0000-0000F02E0000}"/>
    <cellStyle name="Migliaia 3 3 2 3 2 2" xfId="19686" xr:uid="{00000000-0005-0000-0000-0000F12E0000}"/>
    <cellStyle name="Migliaia 3 3 2 3 2 3" xfId="24988" xr:uid="{00000000-0005-0000-0000-0000F22E0000}"/>
    <cellStyle name="Migliaia 3 3 2 3 3" xfId="17035" xr:uid="{00000000-0005-0000-0000-0000F32E0000}"/>
    <cellStyle name="Migliaia 3 3 2 3 4" xfId="22337" xr:uid="{00000000-0005-0000-0000-0000F42E0000}"/>
    <cellStyle name="Migliaia 3 3 2 4" xfId="3307" xr:uid="{00000000-0005-0000-0000-0000F52E0000}"/>
    <cellStyle name="Migliaia 3 3 2 4 2" xfId="13869" xr:uid="{00000000-0005-0000-0000-0000F62E0000}"/>
    <cellStyle name="Migliaia 3 3 2 4 2 2" xfId="19687" xr:uid="{00000000-0005-0000-0000-0000F72E0000}"/>
    <cellStyle name="Migliaia 3 3 2 4 2 3" xfId="24989" xr:uid="{00000000-0005-0000-0000-0000F82E0000}"/>
    <cellStyle name="Migliaia 3 3 2 4 3" xfId="17036" xr:uid="{00000000-0005-0000-0000-0000F92E0000}"/>
    <cellStyle name="Migliaia 3 3 2 4 4" xfId="22338" xr:uid="{00000000-0005-0000-0000-0000FA2E0000}"/>
    <cellStyle name="Migliaia 3 3 2 5" xfId="3308" xr:uid="{00000000-0005-0000-0000-0000FB2E0000}"/>
    <cellStyle name="Migliaia 3 3 2 5 2" xfId="13870" xr:uid="{00000000-0005-0000-0000-0000FC2E0000}"/>
    <cellStyle name="Migliaia 3 3 2 5 2 2" xfId="19688" xr:uid="{00000000-0005-0000-0000-0000FD2E0000}"/>
    <cellStyle name="Migliaia 3 3 2 5 2 3" xfId="24990" xr:uid="{00000000-0005-0000-0000-0000FE2E0000}"/>
    <cellStyle name="Migliaia 3 3 2 5 3" xfId="17037" xr:uid="{00000000-0005-0000-0000-0000FF2E0000}"/>
    <cellStyle name="Migliaia 3 3 2 5 4" xfId="22339" xr:uid="{00000000-0005-0000-0000-0000002F0000}"/>
    <cellStyle name="Migliaia 3 3 2 6" xfId="3309" xr:uid="{00000000-0005-0000-0000-0000012F0000}"/>
    <cellStyle name="Migliaia 3 3 2 6 2" xfId="13871" xr:uid="{00000000-0005-0000-0000-0000022F0000}"/>
    <cellStyle name="Migliaia 3 3 2 6 2 2" xfId="19689" xr:uid="{00000000-0005-0000-0000-0000032F0000}"/>
    <cellStyle name="Migliaia 3 3 2 6 2 3" xfId="24991" xr:uid="{00000000-0005-0000-0000-0000042F0000}"/>
    <cellStyle name="Migliaia 3 3 2 6 3" xfId="17038" xr:uid="{00000000-0005-0000-0000-0000052F0000}"/>
    <cellStyle name="Migliaia 3 3 2 6 4" xfId="22340" xr:uid="{00000000-0005-0000-0000-0000062F0000}"/>
    <cellStyle name="Migliaia 3 3 3" xfId="3310" xr:uid="{00000000-0005-0000-0000-0000072F0000}"/>
    <cellStyle name="Migliaia 3 3 3 2" xfId="3311" xr:uid="{00000000-0005-0000-0000-0000082F0000}"/>
    <cellStyle name="Migliaia 3 3 3 2 2" xfId="13873" xr:uid="{00000000-0005-0000-0000-0000092F0000}"/>
    <cellStyle name="Migliaia 3 3 3 2 2 2" xfId="19691" xr:uid="{00000000-0005-0000-0000-00000A2F0000}"/>
    <cellStyle name="Migliaia 3 3 3 2 2 3" xfId="24993" xr:uid="{00000000-0005-0000-0000-00000B2F0000}"/>
    <cellStyle name="Migliaia 3 3 3 2 3" xfId="17040" xr:uid="{00000000-0005-0000-0000-00000C2F0000}"/>
    <cellStyle name="Migliaia 3 3 3 2 4" xfId="22342" xr:uid="{00000000-0005-0000-0000-00000D2F0000}"/>
    <cellStyle name="Migliaia 3 3 3 3" xfId="3312" xr:uid="{00000000-0005-0000-0000-00000E2F0000}"/>
    <cellStyle name="Migliaia 3 3 3 3 2" xfId="13874" xr:uid="{00000000-0005-0000-0000-00000F2F0000}"/>
    <cellStyle name="Migliaia 3 3 3 3 2 2" xfId="19692" xr:uid="{00000000-0005-0000-0000-0000102F0000}"/>
    <cellStyle name="Migliaia 3 3 3 3 2 3" xfId="24994" xr:uid="{00000000-0005-0000-0000-0000112F0000}"/>
    <cellStyle name="Migliaia 3 3 3 3 3" xfId="17041" xr:uid="{00000000-0005-0000-0000-0000122F0000}"/>
    <cellStyle name="Migliaia 3 3 3 3 4" xfId="22343" xr:uid="{00000000-0005-0000-0000-0000132F0000}"/>
    <cellStyle name="Migliaia 3 3 3 4" xfId="3313" xr:uid="{00000000-0005-0000-0000-0000142F0000}"/>
    <cellStyle name="Migliaia 3 3 3 4 2" xfId="13875" xr:uid="{00000000-0005-0000-0000-0000152F0000}"/>
    <cellStyle name="Migliaia 3 3 3 4 2 2" xfId="19693" xr:uid="{00000000-0005-0000-0000-0000162F0000}"/>
    <cellStyle name="Migliaia 3 3 3 4 2 3" xfId="24995" xr:uid="{00000000-0005-0000-0000-0000172F0000}"/>
    <cellStyle name="Migliaia 3 3 3 4 3" xfId="17042" xr:uid="{00000000-0005-0000-0000-0000182F0000}"/>
    <cellStyle name="Migliaia 3 3 3 4 4" xfId="22344" xr:uid="{00000000-0005-0000-0000-0000192F0000}"/>
    <cellStyle name="Migliaia 3 3 3 5" xfId="3314" xr:uid="{00000000-0005-0000-0000-00001A2F0000}"/>
    <cellStyle name="Migliaia 3 3 3 5 2" xfId="13876" xr:uid="{00000000-0005-0000-0000-00001B2F0000}"/>
    <cellStyle name="Migliaia 3 3 3 5 2 2" xfId="19694" xr:uid="{00000000-0005-0000-0000-00001C2F0000}"/>
    <cellStyle name="Migliaia 3 3 3 5 2 3" xfId="24996" xr:uid="{00000000-0005-0000-0000-00001D2F0000}"/>
    <cellStyle name="Migliaia 3 3 3 5 3" xfId="17043" xr:uid="{00000000-0005-0000-0000-00001E2F0000}"/>
    <cellStyle name="Migliaia 3 3 3 5 4" xfId="22345" xr:uid="{00000000-0005-0000-0000-00001F2F0000}"/>
    <cellStyle name="Migliaia 3 3 3 6" xfId="13872" xr:uid="{00000000-0005-0000-0000-0000202F0000}"/>
    <cellStyle name="Migliaia 3 3 3 6 2" xfId="19690" xr:uid="{00000000-0005-0000-0000-0000212F0000}"/>
    <cellStyle name="Migliaia 3 3 3 6 3" xfId="24992" xr:uid="{00000000-0005-0000-0000-0000222F0000}"/>
    <cellStyle name="Migliaia 3 3 3 7" xfId="17039" xr:uid="{00000000-0005-0000-0000-0000232F0000}"/>
    <cellStyle name="Migliaia 3 3 3 8" xfId="22341" xr:uid="{00000000-0005-0000-0000-0000242F0000}"/>
    <cellStyle name="Migliaia 3 3 4" xfId="3315" xr:uid="{00000000-0005-0000-0000-0000252F0000}"/>
    <cellStyle name="Migliaia 3 3 4 2" xfId="12096" xr:uid="{00000000-0005-0000-0000-0000262F0000}"/>
    <cellStyle name="Migliaia 3 3 4 3" xfId="12097" xr:uid="{00000000-0005-0000-0000-0000272F0000}"/>
    <cellStyle name="Migliaia 3 3 4 3 2" xfId="15617" xr:uid="{00000000-0005-0000-0000-0000282F0000}"/>
    <cellStyle name="Migliaia 3 3 4 3 2 2" xfId="20963" xr:uid="{00000000-0005-0000-0000-0000292F0000}"/>
    <cellStyle name="Migliaia 3 3 4 3 2 3" xfId="26265" xr:uid="{00000000-0005-0000-0000-00002A2F0000}"/>
    <cellStyle name="Migliaia 3 3 4 3 3" xfId="18312" xr:uid="{00000000-0005-0000-0000-00002B2F0000}"/>
    <cellStyle name="Migliaia 3 3 4 3 4" xfId="23614" xr:uid="{00000000-0005-0000-0000-00002C2F0000}"/>
    <cellStyle name="Migliaia 3 3 4 4" xfId="13877" xr:uid="{00000000-0005-0000-0000-00002D2F0000}"/>
    <cellStyle name="Migliaia 3 3 4 4 2" xfId="19695" xr:uid="{00000000-0005-0000-0000-00002E2F0000}"/>
    <cellStyle name="Migliaia 3 3 4 4 3" xfId="24997" xr:uid="{00000000-0005-0000-0000-00002F2F0000}"/>
    <cellStyle name="Migliaia 3 3 4 5" xfId="17044" xr:uid="{00000000-0005-0000-0000-0000302F0000}"/>
    <cellStyle name="Migliaia 3 3 4 6" xfId="22346" xr:uid="{00000000-0005-0000-0000-0000312F0000}"/>
    <cellStyle name="Migliaia 3 3 5" xfId="3316" xr:uid="{00000000-0005-0000-0000-0000322F0000}"/>
    <cellStyle name="Migliaia 3 3 5 2" xfId="12098" xr:uid="{00000000-0005-0000-0000-0000332F0000}"/>
    <cellStyle name="Migliaia 3 3 5 2 2" xfId="15618" xr:uid="{00000000-0005-0000-0000-0000342F0000}"/>
    <cellStyle name="Migliaia 3 3 5 2 2 2" xfId="20964" xr:uid="{00000000-0005-0000-0000-0000352F0000}"/>
    <cellStyle name="Migliaia 3 3 5 2 2 3" xfId="26266" xr:uid="{00000000-0005-0000-0000-0000362F0000}"/>
    <cellStyle name="Migliaia 3 3 5 2 3" xfId="18313" xr:uid="{00000000-0005-0000-0000-0000372F0000}"/>
    <cellStyle name="Migliaia 3 3 5 2 4" xfId="23615" xr:uid="{00000000-0005-0000-0000-0000382F0000}"/>
    <cellStyle name="Migliaia 3 3 5 3" xfId="13878" xr:uid="{00000000-0005-0000-0000-0000392F0000}"/>
    <cellStyle name="Migliaia 3 3 5 3 2" xfId="19696" xr:uid="{00000000-0005-0000-0000-00003A2F0000}"/>
    <cellStyle name="Migliaia 3 3 5 3 3" xfId="24998" xr:uid="{00000000-0005-0000-0000-00003B2F0000}"/>
    <cellStyle name="Migliaia 3 3 5 4" xfId="17045" xr:uid="{00000000-0005-0000-0000-00003C2F0000}"/>
    <cellStyle name="Migliaia 3 3 5 5" xfId="22347" xr:uid="{00000000-0005-0000-0000-00003D2F0000}"/>
    <cellStyle name="Migliaia 3 3 6" xfId="3317" xr:uid="{00000000-0005-0000-0000-00003E2F0000}"/>
    <cellStyle name="Migliaia 3 3 6 2" xfId="13879" xr:uid="{00000000-0005-0000-0000-00003F2F0000}"/>
    <cellStyle name="Migliaia 3 3 6 2 2" xfId="19697" xr:uid="{00000000-0005-0000-0000-0000402F0000}"/>
    <cellStyle name="Migliaia 3 3 6 2 3" xfId="24999" xr:uid="{00000000-0005-0000-0000-0000412F0000}"/>
    <cellStyle name="Migliaia 3 3 6 3" xfId="17046" xr:uid="{00000000-0005-0000-0000-0000422F0000}"/>
    <cellStyle name="Migliaia 3 3 6 4" xfId="22348" xr:uid="{00000000-0005-0000-0000-0000432F0000}"/>
    <cellStyle name="Migliaia 3 3 7" xfId="3318" xr:uid="{00000000-0005-0000-0000-0000442F0000}"/>
    <cellStyle name="Migliaia 3 3 7 2" xfId="13880" xr:uid="{00000000-0005-0000-0000-0000452F0000}"/>
    <cellStyle name="Migliaia 3 3 7 2 2" xfId="19698" xr:uid="{00000000-0005-0000-0000-0000462F0000}"/>
    <cellStyle name="Migliaia 3 3 7 2 3" xfId="25000" xr:uid="{00000000-0005-0000-0000-0000472F0000}"/>
    <cellStyle name="Migliaia 3 3 7 3" xfId="17047" xr:uid="{00000000-0005-0000-0000-0000482F0000}"/>
    <cellStyle name="Migliaia 3 3 7 4" xfId="22349" xr:uid="{00000000-0005-0000-0000-0000492F0000}"/>
    <cellStyle name="Migliaia 3 3 8" xfId="3319" xr:uid="{00000000-0005-0000-0000-00004A2F0000}"/>
    <cellStyle name="Migliaia 3 3 8 2" xfId="13881" xr:uid="{00000000-0005-0000-0000-00004B2F0000}"/>
    <cellStyle name="Migliaia 3 3 8 2 2" xfId="19699" xr:uid="{00000000-0005-0000-0000-00004C2F0000}"/>
    <cellStyle name="Migliaia 3 3 8 2 3" xfId="25001" xr:uid="{00000000-0005-0000-0000-00004D2F0000}"/>
    <cellStyle name="Migliaia 3 3 8 3" xfId="17048" xr:uid="{00000000-0005-0000-0000-00004E2F0000}"/>
    <cellStyle name="Migliaia 3 3 8 4" xfId="22350"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2" xr:uid="{00000000-0005-0000-0000-0000532F0000}"/>
    <cellStyle name="Migliaia 3 4 2 2 2 2" xfId="19700" xr:uid="{00000000-0005-0000-0000-0000542F0000}"/>
    <cellStyle name="Migliaia 3 4 2 2 2 3" xfId="25002" xr:uid="{00000000-0005-0000-0000-0000552F0000}"/>
    <cellStyle name="Migliaia 3 4 2 2 3" xfId="17049" xr:uid="{00000000-0005-0000-0000-0000562F0000}"/>
    <cellStyle name="Migliaia 3 4 2 2 4" xfId="22351" xr:uid="{00000000-0005-0000-0000-0000572F0000}"/>
    <cellStyle name="Migliaia 3 4 2 3" xfId="3323" xr:uid="{00000000-0005-0000-0000-0000582F0000}"/>
    <cellStyle name="Migliaia 3 4 2 3 2" xfId="13883" xr:uid="{00000000-0005-0000-0000-0000592F0000}"/>
    <cellStyle name="Migliaia 3 4 2 3 2 2" xfId="19701" xr:uid="{00000000-0005-0000-0000-00005A2F0000}"/>
    <cellStyle name="Migliaia 3 4 2 3 2 3" xfId="25003" xr:uid="{00000000-0005-0000-0000-00005B2F0000}"/>
    <cellStyle name="Migliaia 3 4 2 3 3" xfId="17050" xr:uid="{00000000-0005-0000-0000-00005C2F0000}"/>
    <cellStyle name="Migliaia 3 4 2 3 4" xfId="22352" xr:uid="{00000000-0005-0000-0000-00005D2F0000}"/>
    <cellStyle name="Migliaia 3 4 3" xfId="3324" xr:uid="{00000000-0005-0000-0000-00005E2F0000}"/>
    <cellStyle name="Migliaia 3 4 3 2" xfId="13884" xr:uid="{00000000-0005-0000-0000-00005F2F0000}"/>
    <cellStyle name="Migliaia 3 4 3 2 2" xfId="19702" xr:uid="{00000000-0005-0000-0000-0000602F0000}"/>
    <cellStyle name="Migliaia 3 4 3 2 3" xfId="25004" xr:uid="{00000000-0005-0000-0000-0000612F0000}"/>
    <cellStyle name="Migliaia 3 4 3 3" xfId="17051" xr:uid="{00000000-0005-0000-0000-0000622F0000}"/>
    <cellStyle name="Migliaia 3 4 3 4" xfId="22353" xr:uid="{00000000-0005-0000-0000-0000632F0000}"/>
    <cellStyle name="Migliaia 3 4 4" xfId="3325" xr:uid="{00000000-0005-0000-0000-0000642F0000}"/>
    <cellStyle name="Migliaia 3 4 4 2" xfId="13885" xr:uid="{00000000-0005-0000-0000-0000652F0000}"/>
    <cellStyle name="Migliaia 3 4 4 2 2" xfId="19703" xr:uid="{00000000-0005-0000-0000-0000662F0000}"/>
    <cellStyle name="Migliaia 3 4 4 2 3" xfId="25005" xr:uid="{00000000-0005-0000-0000-0000672F0000}"/>
    <cellStyle name="Migliaia 3 4 4 3" xfId="17052" xr:uid="{00000000-0005-0000-0000-0000682F0000}"/>
    <cellStyle name="Migliaia 3 4 4 4" xfId="22354" xr:uid="{00000000-0005-0000-0000-0000692F0000}"/>
    <cellStyle name="Migliaia 3 4 5" xfId="3326" xr:uid="{00000000-0005-0000-0000-00006A2F0000}"/>
    <cellStyle name="Migliaia 3 4 5 2" xfId="13886" xr:uid="{00000000-0005-0000-0000-00006B2F0000}"/>
    <cellStyle name="Migliaia 3 4 5 2 2" xfId="19704" xr:uid="{00000000-0005-0000-0000-00006C2F0000}"/>
    <cellStyle name="Migliaia 3 4 5 2 3" xfId="25006" xr:uid="{00000000-0005-0000-0000-00006D2F0000}"/>
    <cellStyle name="Migliaia 3 4 5 3" xfId="17053" xr:uid="{00000000-0005-0000-0000-00006E2F0000}"/>
    <cellStyle name="Migliaia 3 4 5 4" xfId="22355" xr:uid="{00000000-0005-0000-0000-00006F2F0000}"/>
    <cellStyle name="Migliaia 3 4 6" xfId="3327" xr:uid="{00000000-0005-0000-0000-0000702F0000}"/>
    <cellStyle name="Migliaia 3 4 6 2" xfId="13887" xr:uid="{00000000-0005-0000-0000-0000712F0000}"/>
    <cellStyle name="Migliaia 3 4 6 2 2" xfId="19705" xr:uid="{00000000-0005-0000-0000-0000722F0000}"/>
    <cellStyle name="Migliaia 3 4 6 2 3" xfId="25007" xr:uid="{00000000-0005-0000-0000-0000732F0000}"/>
    <cellStyle name="Migliaia 3 4 6 3" xfId="17054" xr:uid="{00000000-0005-0000-0000-0000742F0000}"/>
    <cellStyle name="Migliaia 3 4 6 4" xfId="22356" xr:uid="{00000000-0005-0000-0000-0000752F0000}"/>
    <cellStyle name="Migliaia 3 4 7" xfId="3328" xr:uid="{00000000-0005-0000-0000-0000762F0000}"/>
    <cellStyle name="Migliaia 3 4 7 2" xfId="13888" xr:uid="{00000000-0005-0000-0000-0000772F0000}"/>
    <cellStyle name="Migliaia 3 4 7 2 2" xfId="19706" xr:uid="{00000000-0005-0000-0000-0000782F0000}"/>
    <cellStyle name="Migliaia 3 4 7 2 3" xfId="25008" xr:uid="{00000000-0005-0000-0000-0000792F0000}"/>
    <cellStyle name="Migliaia 3 4 7 3" xfId="17055" xr:uid="{00000000-0005-0000-0000-00007A2F0000}"/>
    <cellStyle name="Migliaia 3 4 7 4" xfId="22357" xr:uid="{00000000-0005-0000-0000-00007B2F0000}"/>
    <cellStyle name="Migliaia 3 5" xfId="3329" xr:uid="{00000000-0005-0000-0000-00007C2F0000}"/>
    <cellStyle name="Migliaia 3 5 2" xfId="3330" xr:uid="{00000000-0005-0000-0000-00007D2F0000}"/>
    <cellStyle name="Migliaia 3 5 2 2" xfId="13889" xr:uid="{00000000-0005-0000-0000-00007E2F0000}"/>
    <cellStyle name="Migliaia 3 5 2 2 2" xfId="19707" xr:uid="{00000000-0005-0000-0000-00007F2F0000}"/>
    <cellStyle name="Migliaia 3 5 2 2 3" xfId="25009" xr:uid="{00000000-0005-0000-0000-0000802F0000}"/>
    <cellStyle name="Migliaia 3 5 2 3" xfId="17056" xr:uid="{00000000-0005-0000-0000-0000812F0000}"/>
    <cellStyle name="Migliaia 3 5 2 4" xfId="22358" xr:uid="{00000000-0005-0000-0000-0000822F0000}"/>
    <cellStyle name="Migliaia 3 5 3" xfId="3331" xr:uid="{00000000-0005-0000-0000-0000832F0000}"/>
    <cellStyle name="Migliaia 3 5 3 2" xfId="13890" xr:uid="{00000000-0005-0000-0000-0000842F0000}"/>
    <cellStyle name="Migliaia 3 5 3 2 2" xfId="19708" xr:uid="{00000000-0005-0000-0000-0000852F0000}"/>
    <cellStyle name="Migliaia 3 5 3 2 3" xfId="25010" xr:uid="{00000000-0005-0000-0000-0000862F0000}"/>
    <cellStyle name="Migliaia 3 5 3 3" xfId="17057" xr:uid="{00000000-0005-0000-0000-0000872F0000}"/>
    <cellStyle name="Migliaia 3 5 3 4" xfId="22359" xr:uid="{00000000-0005-0000-0000-0000882F0000}"/>
    <cellStyle name="Migliaia 3 5 4" xfId="3332" xr:uid="{00000000-0005-0000-0000-0000892F0000}"/>
    <cellStyle name="Migliaia 3 5 4 2" xfId="13891" xr:uid="{00000000-0005-0000-0000-00008A2F0000}"/>
    <cellStyle name="Migliaia 3 5 4 2 2" xfId="19709" xr:uid="{00000000-0005-0000-0000-00008B2F0000}"/>
    <cellStyle name="Migliaia 3 5 4 2 3" xfId="25011" xr:uid="{00000000-0005-0000-0000-00008C2F0000}"/>
    <cellStyle name="Migliaia 3 5 4 3" xfId="17058" xr:uid="{00000000-0005-0000-0000-00008D2F0000}"/>
    <cellStyle name="Migliaia 3 5 4 4" xfId="22360" xr:uid="{00000000-0005-0000-0000-00008E2F0000}"/>
    <cellStyle name="Migliaia 3 5 5" xfId="3333" xr:uid="{00000000-0005-0000-0000-00008F2F0000}"/>
    <cellStyle name="Migliaia 3 5 5 2" xfId="13892" xr:uid="{00000000-0005-0000-0000-0000902F0000}"/>
    <cellStyle name="Migliaia 3 5 5 2 2" xfId="19710" xr:uid="{00000000-0005-0000-0000-0000912F0000}"/>
    <cellStyle name="Migliaia 3 5 5 2 3" xfId="25012" xr:uid="{00000000-0005-0000-0000-0000922F0000}"/>
    <cellStyle name="Migliaia 3 5 5 3" xfId="17059" xr:uid="{00000000-0005-0000-0000-0000932F0000}"/>
    <cellStyle name="Migliaia 3 5 5 4" xfId="22361" xr:uid="{00000000-0005-0000-0000-0000942F0000}"/>
    <cellStyle name="Migliaia 3 5 6" xfId="3334" xr:uid="{00000000-0005-0000-0000-0000952F0000}"/>
    <cellStyle name="Migliaia 3 5 6 2" xfId="13893" xr:uid="{00000000-0005-0000-0000-0000962F0000}"/>
    <cellStyle name="Migliaia 3 5 6 2 2" xfId="19711" xr:uid="{00000000-0005-0000-0000-0000972F0000}"/>
    <cellStyle name="Migliaia 3 5 6 2 3" xfId="25013" xr:uid="{00000000-0005-0000-0000-0000982F0000}"/>
    <cellStyle name="Migliaia 3 5 6 3" xfId="17060" xr:uid="{00000000-0005-0000-0000-0000992F0000}"/>
    <cellStyle name="Migliaia 3 5 6 4" xfId="22362" xr:uid="{00000000-0005-0000-0000-00009A2F0000}"/>
    <cellStyle name="Migliaia 3 6" xfId="3335" xr:uid="{00000000-0005-0000-0000-00009B2F0000}"/>
    <cellStyle name="Migliaia 3 6 2" xfId="12099" xr:uid="{00000000-0005-0000-0000-00009C2F0000}"/>
    <cellStyle name="Migliaia 3 6 3" xfId="12100" xr:uid="{00000000-0005-0000-0000-00009D2F0000}"/>
    <cellStyle name="Migliaia 3 6 3 2" xfId="15619" xr:uid="{00000000-0005-0000-0000-00009E2F0000}"/>
    <cellStyle name="Migliaia 3 6 3 2 2" xfId="20965" xr:uid="{00000000-0005-0000-0000-00009F2F0000}"/>
    <cellStyle name="Migliaia 3 6 3 2 3" xfId="26267" xr:uid="{00000000-0005-0000-0000-0000A02F0000}"/>
    <cellStyle name="Migliaia 3 6 3 3" xfId="18314" xr:uid="{00000000-0005-0000-0000-0000A12F0000}"/>
    <cellStyle name="Migliaia 3 6 3 4" xfId="23616" xr:uid="{00000000-0005-0000-0000-0000A22F0000}"/>
    <cellStyle name="Migliaia 3 6 4" xfId="13894" xr:uid="{00000000-0005-0000-0000-0000A32F0000}"/>
    <cellStyle name="Migliaia 3 6 4 2" xfId="19712" xr:uid="{00000000-0005-0000-0000-0000A42F0000}"/>
    <cellStyle name="Migliaia 3 6 4 3" xfId="25014" xr:uid="{00000000-0005-0000-0000-0000A52F0000}"/>
    <cellStyle name="Migliaia 3 6 5" xfId="17061" xr:uid="{00000000-0005-0000-0000-0000A62F0000}"/>
    <cellStyle name="Migliaia 3 6 6" xfId="22363" xr:uid="{00000000-0005-0000-0000-0000A72F0000}"/>
    <cellStyle name="Migliaia 3 7" xfId="3336" xr:uid="{00000000-0005-0000-0000-0000A82F0000}"/>
    <cellStyle name="Migliaia 3 7 2" xfId="12101" xr:uid="{00000000-0005-0000-0000-0000A92F0000}"/>
    <cellStyle name="Migliaia 3 7 2 2" xfId="15620" xr:uid="{00000000-0005-0000-0000-0000AA2F0000}"/>
    <cellStyle name="Migliaia 3 7 2 2 2" xfId="20966" xr:uid="{00000000-0005-0000-0000-0000AB2F0000}"/>
    <cellStyle name="Migliaia 3 7 2 2 3" xfId="26268" xr:uid="{00000000-0005-0000-0000-0000AC2F0000}"/>
    <cellStyle name="Migliaia 3 7 2 3" xfId="18315" xr:uid="{00000000-0005-0000-0000-0000AD2F0000}"/>
    <cellStyle name="Migliaia 3 7 2 4" xfId="23617" xr:uid="{00000000-0005-0000-0000-0000AE2F0000}"/>
    <cellStyle name="Migliaia 3 7 3" xfId="13895" xr:uid="{00000000-0005-0000-0000-0000AF2F0000}"/>
    <cellStyle name="Migliaia 3 7 3 2" xfId="19713" xr:uid="{00000000-0005-0000-0000-0000B02F0000}"/>
    <cellStyle name="Migliaia 3 7 3 3" xfId="25015" xr:uid="{00000000-0005-0000-0000-0000B12F0000}"/>
    <cellStyle name="Migliaia 3 7 4" xfId="17062" xr:uid="{00000000-0005-0000-0000-0000B22F0000}"/>
    <cellStyle name="Migliaia 3 7 5" xfId="22364" xr:uid="{00000000-0005-0000-0000-0000B32F0000}"/>
    <cellStyle name="Migliaia 3 8" xfId="3337" xr:uid="{00000000-0005-0000-0000-0000B42F0000}"/>
    <cellStyle name="Migliaia 3 8 2" xfId="12102" xr:uid="{00000000-0005-0000-0000-0000B52F0000}"/>
    <cellStyle name="Migliaia 3 8 2 2" xfId="15621" xr:uid="{00000000-0005-0000-0000-0000B62F0000}"/>
    <cellStyle name="Migliaia 3 8 2 2 2" xfId="20967" xr:uid="{00000000-0005-0000-0000-0000B72F0000}"/>
    <cellStyle name="Migliaia 3 8 2 2 3" xfId="26269" xr:uid="{00000000-0005-0000-0000-0000B82F0000}"/>
    <cellStyle name="Migliaia 3 8 2 3" xfId="18316" xr:uid="{00000000-0005-0000-0000-0000B92F0000}"/>
    <cellStyle name="Migliaia 3 8 2 4" xfId="23618" xr:uid="{00000000-0005-0000-0000-0000BA2F0000}"/>
    <cellStyle name="Migliaia 3 8 3" xfId="13896" xr:uid="{00000000-0005-0000-0000-0000BB2F0000}"/>
    <cellStyle name="Migliaia 3 8 3 2" xfId="19714" xr:uid="{00000000-0005-0000-0000-0000BC2F0000}"/>
    <cellStyle name="Migliaia 3 8 3 3" xfId="25016" xr:uid="{00000000-0005-0000-0000-0000BD2F0000}"/>
    <cellStyle name="Migliaia 3 8 4" xfId="17063" xr:uid="{00000000-0005-0000-0000-0000BE2F0000}"/>
    <cellStyle name="Migliaia 3 8 5" xfId="22365" xr:uid="{00000000-0005-0000-0000-0000BF2F0000}"/>
    <cellStyle name="Migliaia 3 9" xfId="3338" xr:uid="{00000000-0005-0000-0000-0000C02F0000}"/>
    <cellStyle name="Migliaia 3 9 2" xfId="13897" xr:uid="{00000000-0005-0000-0000-0000C12F0000}"/>
    <cellStyle name="Migliaia 3 9 2 2" xfId="19715" xr:uid="{00000000-0005-0000-0000-0000C22F0000}"/>
    <cellStyle name="Migliaia 3 9 2 3" xfId="25017" xr:uid="{00000000-0005-0000-0000-0000C32F0000}"/>
    <cellStyle name="Migliaia 3 9 3" xfId="17064" xr:uid="{00000000-0005-0000-0000-0000C42F0000}"/>
    <cellStyle name="Migliaia 3 9 4" xfId="22366" xr:uid="{00000000-0005-0000-0000-0000C52F0000}"/>
    <cellStyle name="Migliaia 30" xfId="296" xr:uid="{00000000-0005-0000-0000-0000C62F0000}"/>
    <cellStyle name="Migliaia 30 10" xfId="13898" xr:uid="{00000000-0005-0000-0000-0000C72F0000}"/>
    <cellStyle name="Migliaia 30 10 2" xfId="19716" xr:uid="{00000000-0005-0000-0000-0000C82F0000}"/>
    <cellStyle name="Migliaia 30 10 3" xfId="25018" xr:uid="{00000000-0005-0000-0000-0000C92F0000}"/>
    <cellStyle name="Migliaia 30 11" xfId="17065" xr:uid="{00000000-0005-0000-0000-0000CA2F0000}"/>
    <cellStyle name="Migliaia 30 12" xfId="22367"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9" xr:uid="{00000000-0005-0000-0000-0000D02F0000}"/>
    <cellStyle name="Migliaia 30 2 2 2 2 2" xfId="19717" xr:uid="{00000000-0005-0000-0000-0000D12F0000}"/>
    <cellStyle name="Migliaia 30 2 2 2 2 3" xfId="25019" xr:uid="{00000000-0005-0000-0000-0000D22F0000}"/>
    <cellStyle name="Migliaia 30 2 2 2 3" xfId="17066" xr:uid="{00000000-0005-0000-0000-0000D32F0000}"/>
    <cellStyle name="Migliaia 30 2 2 2 4" xfId="22368" xr:uid="{00000000-0005-0000-0000-0000D42F0000}"/>
    <cellStyle name="Migliaia 30 2 2 3" xfId="12103" xr:uid="{00000000-0005-0000-0000-0000D52F0000}"/>
    <cellStyle name="Migliaia 30 2 2 3 2" xfId="15622" xr:uid="{00000000-0005-0000-0000-0000D62F0000}"/>
    <cellStyle name="Migliaia 30 2 2 3 2 2" xfId="20968" xr:uid="{00000000-0005-0000-0000-0000D72F0000}"/>
    <cellStyle name="Migliaia 30 2 2 3 2 3" xfId="26270" xr:uid="{00000000-0005-0000-0000-0000D82F0000}"/>
    <cellStyle name="Migliaia 30 2 2 3 3" xfId="18317" xr:uid="{00000000-0005-0000-0000-0000D92F0000}"/>
    <cellStyle name="Migliaia 30 2 2 3 4" xfId="23619" xr:uid="{00000000-0005-0000-0000-0000DA2F0000}"/>
    <cellStyle name="Migliaia 30 2 3" xfId="3343" xr:uid="{00000000-0005-0000-0000-0000DB2F0000}"/>
    <cellStyle name="Migliaia 30 2 3 2" xfId="12104" xr:uid="{00000000-0005-0000-0000-0000DC2F0000}"/>
    <cellStyle name="Migliaia 30 2 3 2 2" xfId="15623" xr:uid="{00000000-0005-0000-0000-0000DD2F0000}"/>
    <cellStyle name="Migliaia 30 2 3 2 2 2" xfId="20969" xr:uid="{00000000-0005-0000-0000-0000DE2F0000}"/>
    <cellStyle name="Migliaia 30 2 3 2 2 3" xfId="26271" xr:uid="{00000000-0005-0000-0000-0000DF2F0000}"/>
    <cellStyle name="Migliaia 30 2 3 2 3" xfId="18318" xr:uid="{00000000-0005-0000-0000-0000E02F0000}"/>
    <cellStyle name="Migliaia 30 2 3 2 4" xfId="23620" xr:uid="{00000000-0005-0000-0000-0000E12F0000}"/>
    <cellStyle name="Migliaia 30 2 3 3" xfId="13900" xr:uid="{00000000-0005-0000-0000-0000E22F0000}"/>
    <cellStyle name="Migliaia 30 2 3 3 2" xfId="19718" xr:uid="{00000000-0005-0000-0000-0000E32F0000}"/>
    <cellStyle name="Migliaia 30 2 3 3 3" xfId="25020" xr:uid="{00000000-0005-0000-0000-0000E42F0000}"/>
    <cellStyle name="Migliaia 30 2 3 4" xfId="17067" xr:uid="{00000000-0005-0000-0000-0000E52F0000}"/>
    <cellStyle name="Migliaia 30 2 3 5" xfId="22369" xr:uid="{00000000-0005-0000-0000-0000E62F0000}"/>
    <cellStyle name="Migliaia 30 2 4" xfId="3344" xr:uid="{00000000-0005-0000-0000-0000E72F0000}"/>
    <cellStyle name="Migliaia 30 2 4 2" xfId="13901" xr:uid="{00000000-0005-0000-0000-0000E82F0000}"/>
    <cellStyle name="Migliaia 30 2 4 2 2" xfId="19719" xr:uid="{00000000-0005-0000-0000-0000E92F0000}"/>
    <cellStyle name="Migliaia 30 2 4 2 3" xfId="25021" xr:uid="{00000000-0005-0000-0000-0000EA2F0000}"/>
    <cellStyle name="Migliaia 30 2 4 3" xfId="17068" xr:uid="{00000000-0005-0000-0000-0000EB2F0000}"/>
    <cellStyle name="Migliaia 30 2 4 4" xfId="22370" xr:uid="{00000000-0005-0000-0000-0000EC2F0000}"/>
    <cellStyle name="Migliaia 30 2 5" xfId="3345" xr:uid="{00000000-0005-0000-0000-0000ED2F0000}"/>
    <cellStyle name="Migliaia 30 2 5 2" xfId="13902" xr:uid="{00000000-0005-0000-0000-0000EE2F0000}"/>
    <cellStyle name="Migliaia 30 2 5 2 2" xfId="19720" xr:uid="{00000000-0005-0000-0000-0000EF2F0000}"/>
    <cellStyle name="Migliaia 30 2 5 2 3" xfId="25022" xr:uid="{00000000-0005-0000-0000-0000F02F0000}"/>
    <cellStyle name="Migliaia 30 2 5 3" xfId="17069" xr:uid="{00000000-0005-0000-0000-0000F12F0000}"/>
    <cellStyle name="Migliaia 30 2 5 4" xfId="22371" xr:uid="{00000000-0005-0000-0000-0000F22F0000}"/>
    <cellStyle name="Migliaia 30 2 6" xfId="3346" xr:uid="{00000000-0005-0000-0000-0000F32F0000}"/>
    <cellStyle name="Migliaia 30 2 6 2" xfId="13903" xr:uid="{00000000-0005-0000-0000-0000F42F0000}"/>
    <cellStyle name="Migliaia 30 2 6 2 2" xfId="19721" xr:uid="{00000000-0005-0000-0000-0000F52F0000}"/>
    <cellStyle name="Migliaia 30 2 6 2 3" xfId="25023" xr:uid="{00000000-0005-0000-0000-0000F62F0000}"/>
    <cellStyle name="Migliaia 30 2 6 3" xfId="17070" xr:uid="{00000000-0005-0000-0000-0000F72F0000}"/>
    <cellStyle name="Migliaia 30 2 6 4" xfId="22372"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4" xr:uid="{00000000-0005-0000-0000-0000FE2F0000}"/>
    <cellStyle name="Migliaia 30 3 2 2 2 2 2" xfId="19722" xr:uid="{00000000-0005-0000-0000-0000FF2F0000}"/>
    <cellStyle name="Migliaia 30 3 2 2 2 2 3" xfId="25024" xr:uid="{00000000-0005-0000-0000-000000300000}"/>
    <cellStyle name="Migliaia 30 3 2 2 2 3" xfId="17071" xr:uid="{00000000-0005-0000-0000-000001300000}"/>
    <cellStyle name="Migliaia 30 3 2 2 2 4" xfId="22373" xr:uid="{00000000-0005-0000-0000-000002300000}"/>
    <cellStyle name="Migliaia 30 3 2 3" xfId="3351" xr:uid="{00000000-0005-0000-0000-000003300000}"/>
    <cellStyle name="Migliaia 30 3 2 3 2" xfId="13905" xr:uid="{00000000-0005-0000-0000-000004300000}"/>
    <cellStyle name="Migliaia 30 3 2 3 2 2" xfId="19723" xr:uid="{00000000-0005-0000-0000-000005300000}"/>
    <cellStyle name="Migliaia 30 3 2 3 2 3" xfId="25025" xr:uid="{00000000-0005-0000-0000-000006300000}"/>
    <cellStyle name="Migliaia 30 3 2 3 3" xfId="17072" xr:uid="{00000000-0005-0000-0000-000007300000}"/>
    <cellStyle name="Migliaia 30 3 2 3 4" xfId="22374" xr:uid="{00000000-0005-0000-0000-000008300000}"/>
    <cellStyle name="Migliaia 30 3 2 4" xfId="3352" xr:uid="{00000000-0005-0000-0000-000009300000}"/>
    <cellStyle name="Migliaia 30 3 2 4 2" xfId="13906" xr:uid="{00000000-0005-0000-0000-00000A300000}"/>
    <cellStyle name="Migliaia 30 3 2 4 2 2" xfId="19724" xr:uid="{00000000-0005-0000-0000-00000B300000}"/>
    <cellStyle name="Migliaia 30 3 2 4 2 3" xfId="25026" xr:uid="{00000000-0005-0000-0000-00000C300000}"/>
    <cellStyle name="Migliaia 30 3 2 4 3" xfId="17073" xr:uid="{00000000-0005-0000-0000-00000D300000}"/>
    <cellStyle name="Migliaia 30 3 2 4 4" xfId="22375" xr:uid="{00000000-0005-0000-0000-00000E300000}"/>
    <cellStyle name="Migliaia 30 3 2 5" xfId="3353" xr:uid="{00000000-0005-0000-0000-00000F300000}"/>
    <cellStyle name="Migliaia 30 3 2 5 2" xfId="13907" xr:uid="{00000000-0005-0000-0000-000010300000}"/>
    <cellStyle name="Migliaia 30 3 2 5 2 2" xfId="19725" xr:uid="{00000000-0005-0000-0000-000011300000}"/>
    <cellStyle name="Migliaia 30 3 2 5 2 3" xfId="25027" xr:uid="{00000000-0005-0000-0000-000012300000}"/>
    <cellStyle name="Migliaia 30 3 2 5 3" xfId="17074" xr:uid="{00000000-0005-0000-0000-000013300000}"/>
    <cellStyle name="Migliaia 30 3 2 5 4" xfId="22376" xr:uid="{00000000-0005-0000-0000-000014300000}"/>
    <cellStyle name="Migliaia 30 3 2 6" xfId="3354" xr:uid="{00000000-0005-0000-0000-000015300000}"/>
    <cellStyle name="Migliaia 30 3 2 6 2" xfId="13908" xr:uid="{00000000-0005-0000-0000-000016300000}"/>
    <cellStyle name="Migliaia 30 3 2 6 2 2" xfId="19726" xr:uid="{00000000-0005-0000-0000-000017300000}"/>
    <cellStyle name="Migliaia 30 3 2 6 2 3" xfId="25028" xr:uid="{00000000-0005-0000-0000-000018300000}"/>
    <cellStyle name="Migliaia 30 3 2 6 3" xfId="17075" xr:uid="{00000000-0005-0000-0000-000019300000}"/>
    <cellStyle name="Migliaia 30 3 2 6 4" xfId="22377" xr:uid="{00000000-0005-0000-0000-00001A300000}"/>
    <cellStyle name="Migliaia 30 3 3" xfId="3355" xr:uid="{00000000-0005-0000-0000-00001B300000}"/>
    <cellStyle name="Migliaia 30 3 3 2" xfId="3356" xr:uid="{00000000-0005-0000-0000-00001C300000}"/>
    <cellStyle name="Migliaia 30 3 3 2 2" xfId="13910" xr:uid="{00000000-0005-0000-0000-00001D300000}"/>
    <cellStyle name="Migliaia 30 3 3 2 2 2" xfId="19728" xr:uid="{00000000-0005-0000-0000-00001E300000}"/>
    <cellStyle name="Migliaia 30 3 3 2 2 3" xfId="25030" xr:uid="{00000000-0005-0000-0000-00001F300000}"/>
    <cellStyle name="Migliaia 30 3 3 2 3" xfId="17077" xr:uid="{00000000-0005-0000-0000-000020300000}"/>
    <cellStyle name="Migliaia 30 3 3 2 4" xfId="22379" xr:uid="{00000000-0005-0000-0000-000021300000}"/>
    <cellStyle name="Migliaia 30 3 3 3" xfId="3357" xr:uid="{00000000-0005-0000-0000-000022300000}"/>
    <cellStyle name="Migliaia 30 3 3 3 2" xfId="13911" xr:uid="{00000000-0005-0000-0000-000023300000}"/>
    <cellStyle name="Migliaia 30 3 3 3 2 2" xfId="19729" xr:uid="{00000000-0005-0000-0000-000024300000}"/>
    <cellStyle name="Migliaia 30 3 3 3 2 3" xfId="25031" xr:uid="{00000000-0005-0000-0000-000025300000}"/>
    <cellStyle name="Migliaia 30 3 3 3 3" xfId="17078" xr:uid="{00000000-0005-0000-0000-000026300000}"/>
    <cellStyle name="Migliaia 30 3 3 3 4" xfId="22380" xr:uid="{00000000-0005-0000-0000-000027300000}"/>
    <cellStyle name="Migliaia 30 3 3 4" xfId="3358" xr:uid="{00000000-0005-0000-0000-000028300000}"/>
    <cellStyle name="Migliaia 30 3 3 4 2" xfId="13912" xr:uid="{00000000-0005-0000-0000-000029300000}"/>
    <cellStyle name="Migliaia 30 3 3 4 2 2" xfId="19730" xr:uid="{00000000-0005-0000-0000-00002A300000}"/>
    <cellStyle name="Migliaia 30 3 3 4 2 3" xfId="25032" xr:uid="{00000000-0005-0000-0000-00002B300000}"/>
    <cellStyle name="Migliaia 30 3 3 4 3" xfId="17079" xr:uid="{00000000-0005-0000-0000-00002C300000}"/>
    <cellStyle name="Migliaia 30 3 3 4 4" xfId="22381" xr:uid="{00000000-0005-0000-0000-00002D300000}"/>
    <cellStyle name="Migliaia 30 3 3 5" xfId="3359" xr:uid="{00000000-0005-0000-0000-00002E300000}"/>
    <cellStyle name="Migliaia 30 3 3 5 2" xfId="13913" xr:uid="{00000000-0005-0000-0000-00002F300000}"/>
    <cellStyle name="Migliaia 30 3 3 5 2 2" xfId="19731" xr:uid="{00000000-0005-0000-0000-000030300000}"/>
    <cellStyle name="Migliaia 30 3 3 5 2 3" xfId="25033" xr:uid="{00000000-0005-0000-0000-000031300000}"/>
    <cellStyle name="Migliaia 30 3 3 5 3" xfId="17080" xr:uid="{00000000-0005-0000-0000-000032300000}"/>
    <cellStyle name="Migliaia 30 3 3 5 4" xfId="22382" xr:uid="{00000000-0005-0000-0000-000033300000}"/>
    <cellStyle name="Migliaia 30 3 3 6" xfId="13909" xr:uid="{00000000-0005-0000-0000-000034300000}"/>
    <cellStyle name="Migliaia 30 3 3 6 2" xfId="19727" xr:uid="{00000000-0005-0000-0000-000035300000}"/>
    <cellStyle name="Migliaia 30 3 3 6 3" xfId="25029" xr:uid="{00000000-0005-0000-0000-000036300000}"/>
    <cellStyle name="Migliaia 30 3 3 7" xfId="17076" xr:uid="{00000000-0005-0000-0000-000037300000}"/>
    <cellStyle name="Migliaia 30 3 3 8" xfId="22378" xr:uid="{00000000-0005-0000-0000-000038300000}"/>
    <cellStyle name="Migliaia 30 3 4" xfId="3360" xr:uid="{00000000-0005-0000-0000-000039300000}"/>
    <cellStyle name="Migliaia 30 3 4 2" xfId="12105" xr:uid="{00000000-0005-0000-0000-00003A300000}"/>
    <cellStyle name="Migliaia 30 3 4 3" xfId="12106" xr:uid="{00000000-0005-0000-0000-00003B300000}"/>
    <cellStyle name="Migliaia 30 3 4 3 2" xfId="15624" xr:uid="{00000000-0005-0000-0000-00003C300000}"/>
    <cellStyle name="Migliaia 30 3 4 3 2 2" xfId="20970" xr:uid="{00000000-0005-0000-0000-00003D300000}"/>
    <cellStyle name="Migliaia 30 3 4 3 2 3" xfId="26272" xr:uid="{00000000-0005-0000-0000-00003E300000}"/>
    <cellStyle name="Migliaia 30 3 4 3 3" xfId="18319" xr:uid="{00000000-0005-0000-0000-00003F300000}"/>
    <cellStyle name="Migliaia 30 3 4 3 4" xfId="23621" xr:uid="{00000000-0005-0000-0000-000040300000}"/>
    <cellStyle name="Migliaia 30 3 4 4" xfId="13914" xr:uid="{00000000-0005-0000-0000-000041300000}"/>
    <cellStyle name="Migliaia 30 3 4 4 2" xfId="19732" xr:uid="{00000000-0005-0000-0000-000042300000}"/>
    <cellStyle name="Migliaia 30 3 4 4 3" xfId="25034" xr:uid="{00000000-0005-0000-0000-000043300000}"/>
    <cellStyle name="Migliaia 30 3 4 5" xfId="17081" xr:uid="{00000000-0005-0000-0000-000044300000}"/>
    <cellStyle name="Migliaia 30 3 4 6" xfId="22383" xr:uid="{00000000-0005-0000-0000-000045300000}"/>
    <cellStyle name="Migliaia 30 3 5" xfId="3361" xr:uid="{00000000-0005-0000-0000-000046300000}"/>
    <cellStyle name="Migliaia 30 3 5 2" xfId="12107" xr:uid="{00000000-0005-0000-0000-000047300000}"/>
    <cellStyle name="Migliaia 30 3 5 2 2" xfId="15625" xr:uid="{00000000-0005-0000-0000-000048300000}"/>
    <cellStyle name="Migliaia 30 3 5 2 2 2" xfId="20971" xr:uid="{00000000-0005-0000-0000-000049300000}"/>
    <cellStyle name="Migliaia 30 3 5 2 2 3" xfId="26273" xr:uid="{00000000-0005-0000-0000-00004A300000}"/>
    <cellStyle name="Migliaia 30 3 5 2 3" xfId="18320" xr:uid="{00000000-0005-0000-0000-00004B300000}"/>
    <cellStyle name="Migliaia 30 3 5 2 4" xfId="23622" xr:uid="{00000000-0005-0000-0000-00004C300000}"/>
    <cellStyle name="Migliaia 30 3 5 3" xfId="13915" xr:uid="{00000000-0005-0000-0000-00004D300000}"/>
    <cellStyle name="Migliaia 30 3 5 3 2" xfId="19733" xr:uid="{00000000-0005-0000-0000-00004E300000}"/>
    <cellStyle name="Migliaia 30 3 5 3 3" xfId="25035" xr:uid="{00000000-0005-0000-0000-00004F300000}"/>
    <cellStyle name="Migliaia 30 3 5 4" xfId="17082" xr:uid="{00000000-0005-0000-0000-000050300000}"/>
    <cellStyle name="Migliaia 30 3 5 5" xfId="22384" xr:uid="{00000000-0005-0000-0000-000051300000}"/>
    <cellStyle name="Migliaia 30 3 6" xfId="3362" xr:uid="{00000000-0005-0000-0000-000052300000}"/>
    <cellStyle name="Migliaia 30 3 6 2" xfId="13916" xr:uid="{00000000-0005-0000-0000-000053300000}"/>
    <cellStyle name="Migliaia 30 3 6 2 2" xfId="19734" xr:uid="{00000000-0005-0000-0000-000054300000}"/>
    <cellStyle name="Migliaia 30 3 6 2 3" xfId="25036" xr:uid="{00000000-0005-0000-0000-000055300000}"/>
    <cellStyle name="Migliaia 30 3 6 3" xfId="17083" xr:uid="{00000000-0005-0000-0000-000056300000}"/>
    <cellStyle name="Migliaia 30 3 6 4" xfId="22385" xr:uid="{00000000-0005-0000-0000-000057300000}"/>
    <cellStyle name="Migliaia 30 3 7" xfId="3363" xr:uid="{00000000-0005-0000-0000-000058300000}"/>
    <cellStyle name="Migliaia 30 3 7 2" xfId="13917" xr:uid="{00000000-0005-0000-0000-000059300000}"/>
    <cellStyle name="Migliaia 30 3 7 2 2" xfId="19735" xr:uid="{00000000-0005-0000-0000-00005A300000}"/>
    <cellStyle name="Migliaia 30 3 7 2 3" xfId="25037" xr:uid="{00000000-0005-0000-0000-00005B300000}"/>
    <cellStyle name="Migliaia 30 3 7 3" xfId="17084" xr:uid="{00000000-0005-0000-0000-00005C300000}"/>
    <cellStyle name="Migliaia 30 3 7 4" xfId="22386" xr:uid="{00000000-0005-0000-0000-00005D300000}"/>
    <cellStyle name="Migliaia 30 3 8" xfId="3364" xr:uid="{00000000-0005-0000-0000-00005E300000}"/>
    <cellStyle name="Migliaia 30 3 8 2" xfId="13918" xr:uid="{00000000-0005-0000-0000-00005F300000}"/>
    <cellStyle name="Migliaia 30 3 8 2 2" xfId="19736" xr:uid="{00000000-0005-0000-0000-000060300000}"/>
    <cellStyle name="Migliaia 30 3 8 2 3" xfId="25038" xr:uid="{00000000-0005-0000-0000-000061300000}"/>
    <cellStyle name="Migliaia 30 3 8 3" xfId="17085" xr:uid="{00000000-0005-0000-0000-000062300000}"/>
    <cellStyle name="Migliaia 30 3 8 4" xfId="22387"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9" xr:uid="{00000000-0005-0000-0000-000067300000}"/>
    <cellStyle name="Migliaia 30 4 2 2 2 2" xfId="19737" xr:uid="{00000000-0005-0000-0000-000068300000}"/>
    <cellStyle name="Migliaia 30 4 2 2 2 3" xfId="25039" xr:uid="{00000000-0005-0000-0000-000069300000}"/>
    <cellStyle name="Migliaia 30 4 2 2 3" xfId="17086" xr:uid="{00000000-0005-0000-0000-00006A300000}"/>
    <cellStyle name="Migliaia 30 4 2 2 4" xfId="22388" xr:uid="{00000000-0005-0000-0000-00006B300000}"/>
    <cellStyle name="Migliaia 30 4 2 3" xfId="3368" xr:uid="{00000000-0005-0000-0000-00006C300000}"/>
    <cellStyle name="Migliaia 30 4 2 3 2" xfId="13920" xr:uid="{00000000-0005-0000-0000-00006D300000}"/>
    <cellStyle name="Migliaia 30 4 2 3 2 2" xfId="19738" xr:uid="{00000000-0005-0000-0000-00006E300000}"/>
    <cellStyle name="Migliaia 30 4 2 3 2 3" xfId="25040" xr:uid="{00000000-0005-0000-0000-00006F300000}"/>
    <cellStyle name="Migliaia 30 4 2 3 3" xfId="17087" xr:uid="{00000000-0005-0000-0000-000070300000}"/>
    <cellStyle name="Migliaia 30 4 2 3 4" xfId="22389" xr:uid="{00000000-0005-0000-0000-000071300000}"/>
    <cellStyle name="Migliaia 30 4 3" xfId="3369" xr:uid="{00000000-0005-0000-0000-000072300000}"/>
    <cellStyle name="Migliaia 30 4 3 2" xfId="13921" xr:uid="{00000000-0005-0000-0000-000073300000}"/>
    <cellStyle name="Migliaia 30 4 3 2 2" xfId="19739" xr:uid="{00000000-0005-0000-0000-000074300000}"/>
    <cellStyle name="Migliaia 30 4 3 2 3" xfId="25041" xr:uid="{00000000-0005-0000-0000-000075300000}"/>
    <cellStyle name="Migliaia 30 4 3 3" xfId="17088" xr:uid="{00000000-0005-0000-0000-000076300000}"/>
    <cellStyle name="Migliaia 30 4 3 4" xfId="22390" xr:uid="{00000000-0005-0000-0000-000077300000}"/>
    <cellStyle name="Migliaia 30 4 4" xfId="3370" xr:uid="{00000000-0005-0000-0000-000078300000}"/>
    <cellStyle name="Migliaia 30 4 4 2" xfId="13922" xr:uid="{00000000-0005-0000-0000-000079300000}"/>
    <cellStyle name="Migliaia 30 4 4 2 2" xfId="19740" xr:uid="{00000000-0005-0000-0000-00007A300000}"/>
    <cellStyle name="Migliaia 30 4 4 2 3" xfId="25042" xr:uid="{00000000-0005-0000-0000-00007B300000}"/>
    <cellStyle name="Migliaia 30 4 4 3" xfId="17089" xr:uid="{00000000-0005-0000-0000-00007C300000}"/>
    <cellStyle name="Migliaia 30 4 4 4" xfId="22391" xr:uid="{00000000-0005-0000-0000-00007D300000}"/>
    <cellStyle name="Migliaia 30 4 5" xfId="3371" xr:uid="{00000000-0005-0000-0000-00007E300000}"/>
    <cellStyle name="Migliaia 30 4 5 2" xfId="13923" xr:uid="{00000000-0005-0000-0000-00007F300000}"/>
    <cellStyle name="Migliaia 30 4 5 2 2" xfId="19741" xr:uid="{00000000-0005-0000-0000-000080300000}"/>
    <cellStyle name="Migliaia 30 4 5 2 3" xfId="25043" xr:uid="{00000000-0005-0000-0000-000081300000}"/>
    <cellStyle name="Migliaia 30 4 5 3" xfId="17090" xr:uid="{00000000-0005-0000-0000-000082300000}"/>
    <cellStyle name="Migliaia 30 4 5 4" xfId="22392" xr:uid="{00000000-0005-0000-0000-000083300000}"/>
    <cellStyle name="Migliaia 30 4 6" xfId="3372" xr:uid="{00000000-0005-0000-0000-000084300000}"/>
    <cellStyle name="Migliaia 30 4 6 2" xfId="13924" xr:uid="{00000000-0005-0000-0000-000085300000}"/>
    <cellStyle name="Migliaia 30 4 6 2 2" xfId="19742" xr:uid="{00000000-0005-0000-0000-000086300000}"/>
    <cellStyle name="Migliaia 30 4 6 2 3" xfId="25044" xr:uid="{00000000-0005-0000-0000-000087300000}"/>
    <cellStyle name="Migliaia 30 4 6 3" xfId="17091" xr:uid="{00000000-0005-0000-0000-000088300000}"/>
    <cellStyle name="Migliaia 30 4 6 4" xfId="22393" xr:uid="{00000000-0005-0000-0000-000089300000}"/>
    <cellStyle name="Migliaia 30 4 7" xfId="3373" xr:uid="{00000000-0005-0000-0000-00008A300000}"/>
    <cellStyle name="Migliaia 30 4 7 2" xfId="13925" xr:uid="{00000000-0005-0000-0000-00008B300000}"/>
    <cellStyle name="Migliaia 30 4 7 2 2" xfId="19743" xr:uid="{00000000-0005-0000-0000-00008C300000}"/>
    <cellStyle name="Migliaia 30 4 7 2 3" xfId="25045" xr:uid="{00000000-0005-0000-0000-00008D300000}"/>
    <cellStyle name="Migliaia 30 4 7 3" xfId="17092" xr:uid="{00000000-0005-0000-0000-00008E300000}"/>
    <cellStyle name="Migliaia 30 4 7 4" xfId="22394" xr:uid="{00000000-0005-0000-0000-00008F300000}"/>
    <cellStyle name="Migliaia 30 5" xfId="3374" xr:uid="{00000000-0005-0000-0000-000090300000}"/>
    <cellStyle name="Migliaia 30 5 2" xfId="3375" xr:uid="{00000000-0005-0000-0000-000091300000}"/>
    <cellStyle name="Migliaia 30 5 2 2" xfId="13926" xr:uid="{00000000-0005-0000-0000-000092300000}"/>
    <cellStyle name="Migliaia 30 5 2 2 2" xfId="19744" xr:uid="{00000000-0005-0000-0000-000093300000}"/>
    <cellStyle name="Migliaia 30 5 2 2 3" xfId="25046" xr:uid="{00000000-0005-0000-0000-000094300000}"/>
    <cellStyle name="Migliaia 30 5 2 3" xfId="17093" xr:uid="{00000000-0005-0000-0000-000095300000}"/>
    <cellStyle name="Migliaia 30 5 2 4" xfId="22395" xr:uid="{00000000-0005-0000-0000-000096300000}"/>
    <cellStyle name="Migliaia 30 5 3" xfId="3376" xr:uid="{00000000-0005-0000-0000-000097300000}"/>
    <cellStyle name="Migliaia 30 5 3 2" xfId="13927" xr:uid="{00000000-0005-0000-0000-000098300000}"/>
    <cellStyle name="Migliaia 30 5 3 2 2" xfId="19745" xr:uid="{00000000-0005-0000-0000-000099300000}"/>
    <cellStyle name="Migliaia 30 5 3 2 3" xfId="25047" xr:uid="{00000000-0005-0000-0000-00009A300000}"/>
    <cellStyle name="Migliaia 30 5 3 3" xfId="17094" xr:uid="{00000000-0005-0000-0000-00009B300000}"/>
    <cellStyle name="Migliaia 30 5 3 4" xfId="22396" xr:uid="{00000000-0005-0000-0000-00009C300000}"/>
    <cellStyle name="Migliaia 30 5 4" xfId="3377" xr:uid="{00000000-0005-0000-0000-00009D300000}"/>
    <cellStyle name="Migliaia 30 5 4 2" xfId="13928" xr:uid="{00000000-0005-0000-0000-00009E300000}"/>
    <cellStyle name="Migliaia 30 5 4 2 2" xfId="19746" xr:uid="{00000000-0005-0000-0000-00009F300000}"/>
    <cellStyle name="Migliaia 30 5 4 2 3" xfId="25048" xr:uid="{00000000-0005-0000-0000-0000A0300000}"/>
    <cellStyle name="Migliaia 30 5 4 3" xfId="17095" xr:uid="{00000000-0005-0000-0000-0000A1300000}"/>
    <cellStyle name="Migliaia 30 5 4 4" xfId="22397" xr:uid="{00000000-0005-0000-0000-0000A2300000}"/>
    <cellStyle name="Migliaia 30 5 5" xfId="3378" xr:uid="{00000000-0005-0000-0000-0000A3300000}"/>
    <cellStyle name="Migliaia 30 5 5 2" xfId="13929" xr:uid="{00000000-0005-0000-0000-0000A4300000}"/>
    <cellStyle name="Migliaia 30 5 5 2 2" xfId="19747" xr:uid="{00000000-0005-0000-0000-0000A5300000}"/>
    <cellStyle name="Migliaia 30 5 5 2 3" xfId="25049" xr:uid="{00000000-0005-0000-0000-0000A6300000}"/>
    <cellStyle name="Migliaia 30 5 5 3" xfId="17096" xr:uid="{00000000-0005-0000-0000-0000A7300000}"/>
    <cellStyle name="Migliaia 30 5 5 4" xfId="22398" xr:uid="{00000000-0005-0000-0000-0000A8300000}"/>
    <cellStyle name="Migliaia 30 5 6" xfId="3379" xr:uid="{00000000-0005-0000-0000-0000A9300000}"/>
    <cellStyle name="Migliaia 30 5 6 2" xfId="13930" xr:uid="{00000000-0005-0000-0000-0000AA300000}"/>
    <cellStyle name="Migliaia 30 5 6 2 2" xfId="19748" xr:uid="{00000000-0005-0000-0000-0000AB300000}"/>
    <cellStyle name="Migliaia 30 5 6 2 3" xfId="25050" xr:uid="{00000000-0005-0000-0000-0000AC300000}"/>
    <cellStyle name="Migliaia 30 5 6 3" xfId="17097" xr:uid="{00000000-0005-0000-0000-0000AD300000}"/>
    <cellStyle name="Migliaia 30 5 6 4" xfId="22399" xr:uid="{00000000-0005-0000-0000-0000AE300000}"/>
    <cellStyle name="Migliaia 30 6" xfId="3380" xr:uid="{00000000-0005-0000-0000-0000AF300000}"/>
    <cellStyle name="Migliaia 30 6 2" xfId="12108" xr:uid="{00000000-0005-0000-0000-0000B0300000}"/>
    <cellStyle name="Migliaia 30 6 3" xfId="12109" xr:uid="{00000000-0005-0000-0000-0000B1300000}"/>
    <cellStyle name="Migliaia 30 6 3 2" xfId="15626" xr:uid="{00000000-0005-0000-0000-0000B2300000}"/>
    <cellStyle name="Migliaia 30 6 3 2 2" xfId="20972" xr:uid="{00000000-0005-0000-0000-0000B3300000}"/>
    <cellStyle name="Migliaia 30 6 3 2 3" xfId="26274" xr:uid="{00000000-0005-0000-0000-0000B4300000}"/>
    <cellStyle name="Migliaia 30 6 3 3" xfId="18321" xr:uid="{00000000-0005-0000-0000-0000B5300000}"/>
    <cellStyle name="Migliaia 30 6 3 4" xfId="23623" xr:uid="{00000000-0005-0000-0000-0000B6300000}"/>
    <cellStyle name="Migliaia 30 6 4" xfId="13931" xr:uid="{00000000-0005-0000-0000-0000B7300000}"/>
    <cellStyle name="Migliaia 30 6 4 2" xfId="19749" xr:uid="{00000000-0005-0000-0000-0000B8300000}"/>
    <cellStyle name="Migliaia 30 6 4 3" xfId="25051" xr:uid="{00000000-0005-0000-0000-0000B9300000}"/>
    <cellStyle name="Migliaia 30 6 5" xfId="17098" xr:uid="{00000000-0005-0000-0000-0000BA300000}"/>
    <cellStyle name="Migliaia 30 6 6" xfId="22400" xr:uid="{00000000-0005-0000-0000-0000BB300000}"/>
    <cellStyle name="Migliaia 30 7" xfId="3381" xr:uid="{00000000-0005-0000-0000-0000BC300000}"/>
    <cellStyle name="Migliaia 30 7 2" xfId="12110" xr:uid="{00000000-0005-0000-0000-0000BD300000}"/>
    <cellStyle name="Migliaia 30 7 2 2" xfId="15627" xr:uid="{00000000-0005-0000-0000-0000BE300000}"/>
    <cellStyle name="Migliaia 30 7 2 2 2" xfId="20973" xr:uid="{00000000-0005-0000-0000-0000BF300000}"/>
    <cellStyle name="Migliaia 30 7 2 2 3" xfId="26275" xr:uid="{00000000-0005-0000-0000-0000C0300000}"/>
    <cellStyle name="Migliaia 30 7 2 3" xfId="18322" xr:uid="{00000000-0005-0000-0000-0000C1300000}"/>
    <cellStyle name="Migliaia 30 7 2 4" xfId="23624" xr:uid="{00000000-0005-0000-0000-0000C2300000}"/>
    <cellStyle name="Migliaia 30 7 3" xfId="13932" xr:uid="{00000000-0005-0000-0000-0000C3300000}"/>
    <cellStyle name="Migliaia 30 7 3 2" xfId="19750" xr:uid="{00000000-0005-0000-0000-0000C4300000}"/>
    <cellStyle name="Migliaia 30 7 3 3" xfId="25052" xr:uid="{00000000-0005-0000-0000-0000C5300000}"/>
    <cellStyle name="Migliaia 30 7 4" xfId="17099" xr:uid="{00000000-0005-0000-0000-0000C6300000}"/>
    <cellStyle name="Migliaia 30 7 5" xfId="22401" xr:uid="{00000000-0005-0000-0000-0000C7300000}"/>
    <cellStyle name="Migliaia 30 8" xfId="3382" xr:uid="{00000000-0005-0000-0000-0000C8300000}"/>
    <cellStyle name="Migliaia 30 8 2" xfId="12111" xr:uid="{00000000-0005-0000-0000-0000C9300000}"/>
    <cellStyle name="Migliaia 30 8 2 2" xfId="15628" xr:uid="{00000000-0005-0000-0000-0000CA300000}"/>
    <cellStyle name="Migliaia 30 8 2 2 2" xfId="20974" xr:uid="{00000000-0005-0000-0000-0000CB300000}"/>
    <cellStyle name="Migliaia 30 8 2 2 3" xfId="26276" xr:uid="{00000000-0005-0000-0000-0000CC300000}"/>
    <cellStyle name="Migliaia 30 8 2 3" xfId="18323" xr:uid="{00000000-0005-0000-0000-0000CD300000}"/>
    <cellStyle name="Migliaia 30 8 2 4" xfId="23625" xr:uid="{00000000-0005-0000-0000-0000CE300000}"/>
    <cellStyle name="Migliaia 30 8 3" xfId="13933" xr:uid="{00000000-0005-0000-0000-0000CF300000}"/>
    <cellStyle name="Migliaia 30 8 3 2" xfId="19751" xr:uid="{00000000-0005-0000-0000-0000D0300000}"/>
    <cellStyle name="Migliaia 30 8 3 3" xfId="25053" xr:uid="{00000000-0005-0000-0000-0000D1300000}"/>
    <cellStyle name="Migliaia 30 8 4" xfId="17100" xr:uid="{00000000-0005-0000-0000-0000D2300000}"/>
    <cellStyle name="Migliaia 30 8 5" xfId="22402" xr:uid="{00000000-0005-0000-0000-0000D3300000}"/>
    <cellStyle name="Migliaia 30 9" xfId="3383" xr:uid="{00000000-0005-0000-0000-0000D4300000}"/>
    <cellStyle name="Migliaia 30 9 2" xfId="13934" xr:uid="{00000000-0005-0000-0000-0000D5300000}"/>
    <cellStyle name="Migliaia 30 9 2 2" xfId="19752" xr:uid="{00000000-0005-0000-0000-0000D6300000}"/>
    <cellStyle name="Migliaia 30 9 2 3" xfId="25054" xr:uid="{00000000-0005-0000-0000-0000D7300000}"/>
    <cellStyle name="Migliaia 30 9 3" xfId="17101" xr:uid="{00000000-0005-0000-0000-0000D8300000}"/>
    <cellStyle name="Migliaia 30 9 4" xfId="22403" xr:uid="{00000000-0005-0000-0000-0000D9300000}"/>
    <cellStyle name="Migliaia 31" xfId="298" xr:uid="{00000000-0005-0000-0000-0000DA300000}"/>
    <cellStyle name="Migliaia 31 10" xfId="13935" xr:uid="{00000000-0005-0000-0000-0000DB300000}"/>
    <cellStyle name="Migliaia 31 10 2" xfId="19753" xr:uid="{00000000-0005-0000-0000-0000DC300000}"/>
    <cellStyle name="Migliaia 31 10 3" xfId="25055" xr:uid="{00000000-0005-0000-0000-0000DD300000}"/>
    <cellStyle name="Migliaia 31 11" xfId="17102" xr:uid="{00000000-0005-0000-0000-0000DE300000}"/>
    <cellStyle name="Migliaia 31 12" xfId="22404"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6" xr:uid="{00000000-0005-0000-0000-0000E4300000}"/>
    <cellStyle name="Migliaia 31 2 2 2 2 2" xfId="19754" xr:uid="{00000000-0005-0000-0000-0000E5300000}"/>
    <cellStyle name="Migliaia 31 2 2 2 2 3" xfId="25056" xr:uid="{00000000-0005-0000-0000-0000E6300000}"/>
    <cellStyle name="Migliaia 31 2 2 2 3" xfId="17103" xr:uid="{00000000-0005-0000-0000-0000E7300000}"/>
    <cellStyle name="Migliaia 31 2 2 2 4" xfId="22405" xr:uid="{00000000-0005-0000-0000-0000E8300000}"/>
    <cellStyle name="Migliaia 31 2 2 3" xfId="12112" xr:uid="{00000000-0005-0000-0000-0000E9300000}"/>
    <cellStyle name="Migliaia 31 2 2 3 2" xfId="15629" xr:uid="{00000000-0005-0000-0000-0000EA300000}"/>
    <cellStyle name="Migliaia 31 2 2 3 2 2" xfId="20975" xr:uid="{00000000-0005-0000-0000-0000EB300000}"/>
    <cellStyle name="Migliaia 31 2 2 3 2 3" xfId="26277" xr:uid="{00000000-0005-0000-0000-0000EC300000}"/>
    <cellStyle name="Migliaia 31 2 2 3 3" xfId="18324" xr:uid="{00000000-0005-0000-0000-0000ED300000}"/>
    <cellStyle name="Migliaia 31 2 2 3 4" xfId="23626" xr:uid="{00000000-0005-0000-0000-0000EE300000}"/>
    <cellStyle name="Migliaia 31 2 3" xfId="3388" xr:uid="{00000000-0005-0000-0000-0000EF300000}"/>
    <cellStyle name="Migliaia 31 2 3 2" xfId="12113" xr:uid="{00000000-0005-0000-0000-0000F0300000}"/>
    <cellStyle name="Migliaia 31 2 3 2 2" xfId="15630" xr:uid="{00000000-0005-0000-0000-0000F1300000}"/>
    <cellStyle name="Migliaia 31 2 3 2 2 2" xfId="20976" xr:uid="{00000000-0005-0000-0000-0000F2300000}"/>
    <cellStyle name="Migliaia 31 2 3 2 2 3" xfId="26278" xr:uid="{00000000-0005-0000-0000-0000F3300000}"/>
    <cellStyle name="Migliaia 31 2 3 2 3" xfId="18325" xr:uid="{00000000-0005-0000-0000-0000F4300000}"/>
    <cellStyle name="Migliaia 31 2 3 2 4" xfId="23627" xr:uid="{00000000-0005-0000-0000-0000F5300000}"/>
    <cellStyle name="Migliaia 31 2 3 3" xfId="13937" xr:uid="{00000000-0005-0000-0000-0000F6300000}"/>
    <cellStyle name="Migliaia 31 2 3 3 2" xfId="19755" xr:uid="{00000000-0005-0000-0000-0000F7300000}"/>
    <cellStyle name="Migliaia 31 2 3 3 3" xfId="25057" xr:uid="{00000000-0005-0000-0000-0000F8300000}"/>
    <cellStyle name="Migliaia 31 2 3 4" xfId="17104" xr:uid="{00000000-0005-0000-0000-0000F9300000}"/>
    <cellStyle name="Migliaia 31 2 3 5" xfId="22406" xr:uid="{00000000-0005-0000-0000-0000FA300000}"/>
    <cellStyle name="Migliaia 31 2 4" xfId="3389" xr:uid="{00000000-0005-0000-0000-0000FB300000}"/>
    <cellStyle name="Migliaia 31 2 4 2" xfId="13938" xr:uid="{00000000-0005-0000-0000-0000FC300000}"/>
    <cellStyle name="Migliaia 31 2 4 2 2" xfId="19756" xr:uid="{00000000-0005-0000-0000-0000FD300000}"/>
    <cellStyle name="Migliaia 31 2 4 2 3" xfId="25058" xr:uid="{00000000-0005-0000-0000-0000FE300000}"/>
    <cellStyle name="Migliaia 31 2 4 3" xfId="17105" xr:uid="{00000000-0005-0000-0000-0000FF300000}"/>
    <cellStyle name="Migliaia 31 2 4 4" xfId="22407" xr:uid="{00000000-0005-0000-0000-000000310000}"/>
    <cellStyle name="Migliaia 31 2 5" xfId="3390" xr:uid="{00000000-0005-0000-0000-000001310000}"/>
    <cellStyle name="Migliaia 31 2 5 2" xfId="13939" xr:uid="{00000000-0005-0000-0000-000002310000}"/>
    <cellStyle name="Migliaia 31 2 5 2 2" xfId="19757" xr:uid="{00000000-0005-0000-0000-000003310000}"/>
    <cellStyle name="Migliaia 31 2 5 2 3" xfId="25059" xr:uid="{00000000-0005-0000-0000-000004310000}"/>
    <cellStyle name="Migliaia 31 2 5 3" xfId="17106" xr:uid="{00000000-0005-0000-0000-000005310000}"/>
    <cellStyle name="Migliaia 31 2 5 4" xfId="22408" xr:uid="{00000000-0005-0000-0000-000006310000}"/>
    <cellStyle name="Migliaia 31 2 6" xfId="3391" xr:uid="{00000000-0005-0000-0000-000007310000}"/>
    <cellStyle name="Migliaia 31 2 6 2" xfId="13940" xr:uid="{00000000-0005-0000-0000-000008310000}"/>
    <cellStyle name="Migliaia 31 2 6 2 2" xfId="19758" xr:uid="{00000000-0005-0000-0000-000009310000}"/>
    <cellStyle name="Migliaia 31 2 6 2 3" xfId="25060" xr:uid="{00000000-0005-0000-0000-00000A310000}"/>
    <cellStyle name="Migliaia 31 2 6 3" xfId="17107" xr:uid="{00000000-0005-0000-0000-00000B310000}"/>
    <cellStyle name="Migliaia 31 2 6 4" xfId="22409"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1" xr:uid="{00000000-0005-0000-0000-000012310000}"/>
    <cellStyle name="Migliaia 31 3 2 2 2 2 2" xfId="19759" xr:uid="{00000000-0005-0000-0000-000013310000}"/>
    <cellStyle name="Migliaia 31 3 2 2 2 2 3" xfId="25061" xr:uid="{00000000-0005-0000-0000-000014310000}"/>
    <cellStyle name="Migliaia 31 3 2 2 2 3" xfId="17108" xr:uid="{00000000-0005-0000-0000-000015310000}"/>
    <cellStyle name="Migliaia 31 3 2 2 2 4" xfId="22410" xr:uid="{00000000-0005-0000-0000-000016310000}"/>
    <cellStyle name="Migliaia 31 3 2 3" xfId="3396" xr:uid="{00000000-0005-0000-0000-000017310000}"/>
    <cellStyle name="Migliaia 31 3 2 3 2" xfId="13942" xr:uid="{00000000-0005-0000-0000-000018310000}"/>
    <cellStyle name="Migliaia 31 3 2 3 2 2" xfId="19760" xr:uid="{00000000-0005-0000-0000-000019310000}"/>
    <cellStyle name="Migliaia 31 3 2 3 2 3" xfId="25062" xr:uid="{00000000-0005-0000-0000-00001A310000}"/>
    <cellStyle name="Migliaia 31 3 2 3 3" xfId="17109" xr:uid="{00000000-0005-0000-0000-00001B310000}"/>
    <cellStyle name="Migliaia 31 3 2 3 4" xfId="22411" xr:uid="{00000000-0005-0000-0000-00001C310000}"/>
    <cellStyle name="Migliaia 31 3 2 4" xfId="3397" xr:uid="{00000000-0005-0000-0000-00001D310000}"/>
    <cellStyle name="Migliaia 31 3 2 4 2" xfId="13943" xr:uid="{00000000-0005-0000-0000-00001E310000}"/>
    <cellStyle name="Migliaia 31 3 2 4 2 2" xfId="19761" xr:uid="{00000000-0005-0000-0000-00001F310000}"/>
    <cellStyle name="Migliaia 31 3 2 4 2 3" xfId="25063" xr:uid="{00000000-0005-0000-0000-000020310000}"/>
    <cellStyle name="Migliaia 31 3 2 4 3" xfId="17110" xr:uid="{00000000-0005-0000-0000-000021310000}"/>
    <cellStyle name="Migliaia 31 3 2 4 4" xfId="22412" xr:uid="{00000000-0005-0000-0000-000022310000}"/>
    <cellStyle name="Migliaia 31 3 2 5" xfId="3398" xr:uid="{00000000-0005-0000-0000-000023310000}"/>
    <cellStyle name="Migliaia 31 3 2 5 2" xfId="13944" xr:uid="{00000000-0005-0000-0000-000024310000}"/>
    <cellStyle name="Migliaia 31 3 2 5 2 2" xfId="19762" xr:uid="{00000000-0005-0000-0000-000025310000}"/>
    <cellStyle name="Migliaia 31 3 2 5 2 3" xfId="25064" xr:uid="{00000000-0005-0000-0000-000026310000}"/>
    <cellStyle name="Migliaia 31 3 2 5 3" xfId="17111" xr:uid="{00000000-0005-0000-0000-000027310000}"/>
    <cellStyle name="Migliaia 31 3 2 5 4" xfId="22413" xr:uid="{00000000-0005-0000-0000-000028310000}"/>
    <cellStyle name="Migliaia 31 3 2 6" xfId="3399" xr:uid="{00000000-0005-0000-0000-000029310000}"/>
    <cellStyle name="Migliaia 31 3 2 6 2" xfId="13945" xr:uid="{00000000-0005-0000-0000-00002A310000}"/>
    <cellStyle name="Migliaia 31 3 2 6 2 2" xfId="19763" xr:uid="{00000000-0005-0000-0000-00002B310000}"/>
    <cellStyle name="Migliaia 31 3 2 6 2 3" xfId="25065" xr:uid="{00000000-0005-0000-0000-00002C310000}"/>
    <cellStyle name="Migliaia 31 3 2 6 3" xfId="17112" xr:uid="{00000000-0005-0000-0000-00002D310000}"/>
    <cellStyle name="Migliaia 31 3 2 6 4" xfId="22414" xr:uid="{00000000-0005-0000-0000-00002E310000}"/>
    <cellStyle name="Migliaia 31 3 3" xfId="3400" xr:uid="{00000000-0005-0000-0000-00002F310000}"/>
    <cellStyle name="Migliaia 31 3 3 2" xfId="3401" xr:uid="{00000000-0005-0000-0000-000030310000}"/>
    <cellStyle name="Migliaia 31 3 3 2 2" xfId="13947" xr:uid="{00000000-0005-0000-0000-000031310000}"/>
    <cellStyle name="Migliaia 31 3 3 2 2 2" xfId="19765" xr:uid="{00000000-0005-0000-0000-000032310000}"/>
    <cellStyle name="Migliaia 31 3 3 2 2 3" xfId="25067" xr:uid="{00000000-0005-0000-0000-000033310000}"/>
    <cellStyle name="Migliaia 31 3 3 2 3" xfId="17114" xr:uid="{00000000-0005-0000-0000-000034310000}"/>
    <cellStyle name="Migliaia 31 3 3 2 4" xfId="22416" xr:uid="{00000000-0005-0000-0000-000035310000}"/>
    <cellStyle name="Migliaia 31 3 3 3" xfId="3402" xr:uid="{00000000-0005-0000-0000-000036310000}"/>
    <cellStyle name="Migliaia 31 3 3 3 2" xfId="13948" xr:uid="{00000000-0005-0000-0000-000037310000}"/>
    <cellStyle name="Migliaia 31 3 3 3 2 2" xfId="19766" xr:uid="{00000000-0005-0000-0000-000038310000}"/>
    <cellStyle name="Migliaia 31 3 3 3 2 3" xfId="25068" xr:uid="{00000000-0005-0000-0000-000039310000}"/>
    <cellStyle name="Migliaia 31 3 3 3 3" xfId="17115" xr:uid="{00000000-0005-0000-0000-00003A310000}"/>
    <cellStyle name="Migliaia 31 3 3 3 4" xfId="22417" xr:uid="{00000000-0005-0000-0000-00003B310000}"/>
    <cellStyle name="Migliaia 31 3 3 4" xfId="3403" xr:uid="{00000000-0005-0000-0000-00003C310000}"/>
    <cellStyle name="Migliaia 31 3 3 4 2" xfId="13949" xr:uid="{00000000-0005-0000-0000-00003D310000}"/>
    <cellStyle name="Migliaia 31 3 3 4 2 2" xfId="19767" xr:uid="{00000000-0005-0000-0000-00003E310000}"/>
    <cellStyle name="Migliaia 31 3 3 4 2 3" xfId="25069" xr:uid="{00000000-0005-0000-0000-00003F310000}"/>
    <cellStyle name="Migliaia 31 3 3 4 3" xfId="17116" xr:uid="{00000000-0005-0000-0000-000040310000}"/>
    <cellStyle name="Migliaia 31 3 3 4 4" xfId="22418" xr:uid="{00000000-0005-0000-0000-000041310000}"/>
    <cellStyle name="Migliaia 31 3 3 5" xfId="3404" xr:uid="{00000000-0005-0000-0000-000042310000}"/>
    <cellStyle name="Migliaia 31 3 3 5 2" xfId="13950" xr:uid="{00000000-0005-0000-0000-000043310000}"/>
    <cellStyle name="Migliaia 31 3 3 5 2 2" xfId="19768" xr:uid="{00000000-0005-0000-0000-000044310000}"/>
    <cellStyle name="Migliaia 31 3 3 5 2 3" xfId="25070" xr:uid="{00000000-0005-0000-0000-000045310000}"/>
    <cellStyle name="Migliaia 31 3 3 5 3" xfId="17117" xr:uid="{00000000-0005-0000-0000-000046310000}"/>
    <cellStyle name="Migliaia 31 3 3 5 4" xfId="22419" xr:uid="{00000000-0005-0000-0000-000047310000}"/>
    <cellStyle name="Migliaia 31 3 3 6" xfId="13946" xr:uid="{00000000-0005-0000-0000-000048310000}"/>
    <cellStyle name="Migliaia 31 3 3 6 2" xfId="19764" xr:uid="{00000000-0005-0000-0000-000049310000}"/>
    <cellStyle name="Migliaia 31 3 3 6 3" xfId="25066" xr:uid="{00000000-0005-0000-0000-00004A310000}"/>
    <cellStyle name="Migliaia 31 3 3 7" xfId="17113" xr:uid="{00000000-0005-0000-0000-00004B310000}"/>
    <cellStyle name="Migliaia 31 3 3 8" xfId="22415" xr:uid="{00000000-0005-0000-0000-00004C310000}"/>
    <cellStyle name="Migliaia 31 3 4" xfId="3405" xr:uid="{00000000-0005-0000-0000-00004D310000}"/>
    <cellStyle name="Migliaia 31 3 4 2" xfId="12114" xr:uid="{00000000-0005-0000-0000-00004E310000}"/>
    <cellStyle name="Migliaia 31 3 4 3" xfId="12115" xr:uid="{00000000-0005-0000-0000-00004F310000}"/>
    <cellStyle name="Migliaia 31 3 4 3 2" xfId="15631" xr:uid="{00000000-0005-0000-0000-000050310000}"/>
    <cellStyle name="Migliaia 31 3 4 3 2 2" xfId="20977" xr:uid="{00000000-0005-0000-0000-000051310000}"/>
    <cellStyle name="Migliaia 31 3 4 3 2 3" xfId="26279" xr:uid="{00000000-0005-0000-0000-000052310000}"/>
    <cellStyle name="Migliaia 31 3 4 3 3" xfId="18326" xr:uid="{00000000-0005-0000-0000-000053310000}"/>
    <cellStyle name="Migliaia 31 3 4 3 4" xfId="23628" xr:uid="{00000000-0005-0000-0000-000054310000}"/>
    <cellStyle name="Migliaia 31 3 4 4" xfId="13951" xr:uid="{00000000-0005-0000-0000-000055310000}"/>
    <cellStyle name="Migliaia 31 3 4 4 2" xfId="19769" xr:uid="{00000000-0005-0000-0000-000056310000}"/>
    <cellStyle name="Migliaia 31 3 4 4 3" xfId="25071" xr:uid="{00000000-0005-0000-0000-000057310000}"/>
    <cellStyle name="Migliaia 31 3 4 5" xfId="17118" xr:uid="{00000000-0005-0000-0000-000058310000}"/>
    <cellStyle name="Migliaia 31 3 4 6" xfId="22420" xr:uid="{00000000-0005-0000-0000-000059310000}"/>
    <cellStyle name="Migliaia 31 3 5" xfId="3406" xr:uid="{00000000-0005-0000-0000-00005A310000}"/>
    <cellStyle name="Migliaia 31 3 5 2" xfId="12116" xr:uid="{00000000-0005-0000-0000-00005B310000}"/>
    <cellStyle name="Migliaia 31 3 5 2 2" xfId="15632" xr:uid="{00000000-0005-0000-0000-00005C310000}"/>
    <cellStyle name="Migliaia 31 3 5 2 2 2" xfId="20978" xr:uid="{00000000-0005-0000-0000-00005D310000}"/>
    <cellStyle name="Migliaia 31 3 5 2 2 3" xfId="26280" xr:uid="{00000000-0005-0000-0000-00005E310000}"/>
    <cellStyle name="Migliaia 31 3 5 2 3" xfId="18327" xr:uid="{00000000-0005-0000-0000-00005F310000}"/>
    <cellStyle name="Migliaia 31 3 5 2 4" xfId="23629" xr:uid="{00000000-0005-0000-0000-000060310000}"/>
    <cellStyle name="Migliaia 31 3 5 3" xfId="13952" xr:uid="{00000000-0005-0000-0000-000061310000}"/>
    <cellStyle name="Migliaia 31 3 5 3 2" xfId="19770" xr:uid="{00000000-0005-0000-0000-000062310000}"/>
    <cellStyle name="Migliaia 31 3 5 3 3" xfId="25072" xr:uid="{00000000-0005-0000-0000-000063310000}"/>
    <cellStyle name="Migliaia 31 3 5 4" xfId="17119" xr:uid="{00000000-0005-0000-0000-000064310000}"/>
    <cellStyle name="Migliaia 31 3 5 5" xfId="22421" xr:uid="{00000000-0005-0000-0000-000065310000}"/>
    <cellStyle name="Migliaia 31 3 6" xfId="3407" xr:uid="{00000000-0005-0000-0000-000066310000}"/>
    <cellStyle name="Migliaia 31 3 6 2" xfId="13953" xr:uid="{00000000-0005-0000-0000-000067310000}"/>
    <cellStyle name="Migliaia 31 3 6 2 2" xfId="19771" xr:uid="{00000000-0005-0000-0000-000068310000}"/>
    <cellStyle name="Migliaia 31 3 6 2 3" xfId="25073" xr:uid="{00000000-0005-0000-0000-000069310000}"/>
    <cellStyle name="Migliaia 31 3 6 3" xfId="17120" xr:uid="{00000000-0005-0000-0000-00006A310000}"/>
    <cellStyle name="Migliaia 31 3 6 4" xfId="22422" xr:uid="{00000000-0005-0000-0000-00006B310000}"/>
    <cellStyle name="Migliaia 31 3 7" xfId="3408" xr:uid="{00000000-0005-0000-0000-00006C310000}"/>
    <cellStyle name="Migliaia 31 3 7 2" xfId="13954" xr:uid="{00000000-0005-0000-0000-00006D310000}"/>
    <cellStyle name="Migliaia 31 3 7 2 2" xfId="19772" xr:uid="{00000000-0005-0000-0000-00006E310000}"/>
    <cellStyle name="Migliaia 31 3 7 2 3" xfId="25074" xr:uid="{00000000-0005-0000-0000-00006F310000}"/>
    <cellStyle name="Migliaia 31 3 7 3" xfId="17121" xr:uid="{00000000-0005-0000-0000-000070310000}"/>
    <cellStyle name="Migliaia 31 3 7 4" xfId="22423" xr:uid="{00000000-0005-0000-0000-000071310000}"/>
    <cellStyle name="Migliaia 31 3 8" xfId="3409" xr:uid="{00000000-0005-0000-0000-000072310000}"/>
    <cellStyle name="Migliaia 31 3 8 2" xfId="13955" xr:uid="{00000000-0005-0000-0000-000073310000}"/>
    <cellStyle name="Migliaia 31 3 8 2 2" xfId="19773" xr:uid="{00000000-0005-0000-0000-000074310000}"/>
    <cellStyle name="Migliaia 31 3 8 2 3" xfId="25075" xr:uid="{00000000-0005-0000-0000-000075310000}"/>
    <cellStyle name="Migliaia 31 3 8 3" xfId="17122" xr:uid="{00000000-0005-0000-0000-000076310000}"/>
    <cellStyle name="Migliaia 31 3 8 4" xfId="22424"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6" xr:uid="{00000000-0005-0000-0000-00007B310000}"/>
    <cellStyle name="Migliaia 31 4 2 2 2 2" xfId="19774" xr:uid="{00000000-0005-0000-0000-00007C310000}"/>
    <cellStyle name="Migliaia 31 4 2 2 2 3" xfId="25076" xr:uid="{00000000-0005-0000-0000-00007D310000}"/>
    <cellStyle name="Migliaia 31 4 2 2 3" xfId="17123" xr:uid="{00000000-0005-0000-0000-00007E310000}"/>
    <cellStyle name="Migliaia 31 4 2 2 4" xfId="22425" xr:uid="{00000000-0005-0000-0000-00007F310000}"/>
    <cellStyle name="Migliaia 31 4 2 3" xfId="3413" xr:uid="{00000000-0005-0000-0000-000080310000}"/>
    <cellStyle name="Migliaia 31 4 2 3 2" xfId="13957" xr:uid="{00000000-0005-0000-0000-000081310000}"/>
    <cellStyle name="Migliaia 31 4 2 3 2 2" xfId="19775" xr:uid="{00000000-0005-0000-0000-000082310000}"/>
    <cellStyle name="Migliaia 31 4 2 3 2 3" xfId="25077" xr:uid="{00000000-0005-0000-0000-000083310000}"/>
    <cellStyle name="Migliaia 31 4 2 3 3" xfId="17124" xr:uid="{00000000-0005-0000-0000-000084310000}"/>
    <cellStyle name="Migliaia 31 4 2 3 4" xfId="22426" xr:uid="{00000000-0005-0000-0000-000085310000}"/>
    <cellStyle name="Migliaia 31 4 3" xfId="3414" xr:uid="{00000000-0005-0000-0000-000086310000}"/>
    <cellStyle name="Migliaia 31 4 3 2" xfId="13958" xr:uid="{00000000-0005-0000-0000-000087310000}"/>
    <cellStyle name="Migliaia 31 4 3 2 2" xfId="19776" xr:uid="{00000000-0005-0000-0000-000088310000}"/>
    <cellStyle name="Migliaia 31 4 3 2 3" xfId="25078" xr:uid="{00000000-0005-0000-0000-000089310000}"/>
    <cellStyle name="Migliaia 31 4 3 3" xfId="17125" xr:uid="{00000000-0005-0000-0000-00008A310000}"/>
    <cellStyle name="Migliaia 31 4 3 4" xfId="22427" xr:uid="{00000000-0005-0000-0000-00008B310000}"/>
    <cellStyle name="Migliaia 31 4 4" xfId="3415" xr:uid="{00000000-0005-0000-0000-00008C310000}"/>
    <cellStyle name="Migliaia 31 4 4 2" xfId="13959" xr:uid="{00000000-0005-0000-0000-00008D310000}"/>
    <cellStyle name="Migliaia 31 4 4 2 2" xfId="19777" xr:uid="{00000000-0005-0000-0000-00008E310000}"/>
    <cellStyle name="Migliaia 31 4 4 2 3" xfId="25079" xr:uid="{00000000-0005-0000-0000-00008F310000}"/>
    <cellStyle name="Migliaia 31 4 4 3" xfId="17126" xr:uid="{00000000-0005-0000-0000-000090310000}"/>
    <cellStyle name="Migliaia 31 4 4 4" xfId="22428" xr:uid="{00000000-0005-0000-0000-000091310000}"/>
    <cellStyle name="Migliaia 31 4 5" xfId="3416" xr:uid="{00000000-0005-0000-0000-000092310000}"/>
    <cellStyle name="Migliaia 31 4 5 2" xfId="13960" xr:uid="{00000000-0005-0000-0000-000093310000}"/>
    <cellStyle name="Migliaia 31 4 5 2 2" xfId="19778" xr:uid="{00000000-0005-0000-0000-000094310000}"/>
    <cellStyle name="Migliaia 31 4 5 2 3" xfId="25080" xr:uid="{00000000-0005-0000-0000-000095310000}"/>
    <cellStyle name="Migliaia 31 4 5 3" xfId="17127" xr:uid="{00000000-0005-0000-0000-000096310000}"/>
    <cellStyle name="Migliaia 31 4 5 4" xfId="22429" xr:uid="{00000000-0005-0000-0000-000097310000}"/>
    <cellStyle name="Migliaia 31 4 6" xfId="3417" xr:uid="{00000000-0005-0000-0000-000098310000}"/>
    <cellStyle name="Migliaia 31 4 6 2" xfId="13961" xr:uid="{00000000-0005-0000-0000-000099310000}"/>
    <cellStyle name="Migliaia 31 4 6 2 2" xfId="19779" xr:uid="{00000000-0005-0000-0000-00009A310000}"/>
    <cellStyle name="Migliaia 31 4 6 2 3" xfId="25081" xr:uid="{00000000-0005-0000-0000-00009B310000}"/>
    <cellStyle name="Migliaia 31 4 6 3" xfId="17128" xr:uid="{00000000-0005-0000-0000-00009C310000}"/>
    <cellStyle name="Migliaia 31 4 6 4" xfId="22430" xr:uid="{00000000-0005-0000-0000-00009D310000}"/>
    <cellStyle name="Migliaia 31 4 7" xfId="3418" xr:uid="{00000000-0005-0000-0000-00009E310000}"/>
    <cellStyle name="Migliaia 31 4 7 2" xfId="13962" xr:uid="{00000000-0005-0000-0000-00009F310000}"/>
    <cellStyle name="Migliaia 31 4 7 2 2" xfId="19780" xr:uid="{00000000-0005-0000-0000-0000A0310000}"/>
    <cellStyle name="Migliaia 31 4 7 2 3" xfId="25082" xr:uid="{00000000-0005-0000-0000-0000A1310000}"/>
    <cellStyle name="Migliaia 31 4 7 3" xfId="17129" xr:uid="{00000000-0005-0000-0000-0000A2310000}"/>
    <cellStyle name="Migliaia 31 4 7 4" xfId="22431" xr:uid="{00000000-0005-0000-0000-0000A3310000}"/>
    <cellStyle name="Migliaia 31 5" xfId="3419" xr:uid="{00000000-0005-0000-0000-0000A4310000}"/>
    <cellStyle name="Migliaia 31 5 2" xfId="3420" xr:uid="{00000000-0005-0000-0000-0000A5310000}"/>
    <cellStyle name="Migliaia 31 5 2 2" xfId="13963" xr:uid="{00000000-0005-0000-0000-0000A6310000}"/>
    <cellStyle name="Migliaia 31 5 2 2 2" xfId="19781" xr:uid="{00000000-0005-0000-0000-0000A7310000}"/>
    <cellStyle name="Migliaia 31 5 2 2 3" xfId="25083" xr:uid="{00000000-0005-0000-0000-0000A8310000}"/>
    <cellStyle name="Migliaia 31 5 2 3" xfId="17130" xr:uid="{00000000-0005-0000-0000-0000A9310000}"/>
    <cellStyle name="Migliaia 31 5 2 4" xfId="22432" xr:uid="{00000000-0005-0000-0000-0000AA310000}"/>
    <cellStyle name="Migliaia 31 5 3" xfId="3421" xr:uid="{00000000-0005-0000-0000-0000AB310000}"/>
    <cellStyle name="Migliaia 31 5 3 2" xfId="13964" xr:uid="{00000000-0005-0000-0000-0000AC310000}"/>
    <cellStyle name="Migliaia 31 5 3 2 2" xfId="19782" xr:uid="{00000000-0005-0000-0000-0000AD310000}"/>
    <cellStyle name="Migliaia 31 5 3 2 3" xfId="25084" xr:uid="{00000000-0005-0000-0000-0000AE310000}"/>
    <cellStyle name="Migliaia 31 5 3 3" xfId="17131" xr:uid="{00000000-0005-0000-0000-0000AF310000}"/>
    <cellStyle name="Migliaia 31 5 3 4" xfId="22433" xr:uid="{00000000-0005-0000-0000-0000B0310000}"/>
    <cellStyle name="Migliaia 31 5 4" xfId="3422" xr:uid="{00000000-0005-0000-0000-0000B1310000}"/>
    <cellStyle name="Migliaia 31 5 4 2" xfId="13965" xr:uid="{00000000-0005-0000-0000-0000B2310000}"/>
    <cellStyle name="Migliaia 31 5 4 2 2" xfId="19783" xr:uid="{00000000-0005-0000-0000-0000B3310000}"/>
    <cellStyle name="Migliaia 31 5 4 2 3" xfId="25085" xr:uid="{00000000-0005-0000-0000-0000B4310000}"/>
    <cellStyle name="Migliaia 31 5 4 3" xfId="17132" xr:uid="{00000000-0005-0000-0000-0000B5310000}"/>
    <cellStyle name="Migliaia 31 5 4 4" xfId="22434" xr:uid="{00000000-0005-0000-0000-0000B6310000}"/>
    <cellStyle name="Migliaia 31 5 5" xfId="3423" xr:uid="{00000000-0005-0000-0000-0000B7310000}"/>
    <cellStyle name="Migliaia 31 5 5 2" xfId="13966" xr:uid="{00000000-0005-0000-0000-0000B8310000}"/>
    <cellStyle name="Migliaia 31 5 5 2 2" xfId="19784" xr:uid="{00000000-0005-0000-0000-0000B9310000}"/>
    <cellStyle name="Migliaia 31 5 5 2 3" xfId="25086" xr:uid="{00000000-0005-0000-0000-0000BA310000}"/>
    <cellStyle name="Migliaia 31 5 5 3" xfId="17133" xr:uid="{00000000-0005-0000-0000-0000BB310000}"/>
    <cellStyle name="Migliaia 31 5 5 4" xfId="22435" xr:uid="{00000000-0005-0000-0000-0000BC310000}"/>
    <cellStyle name="Migliaia 31 5 6" xfId="3424" xr:uid="{00000000-0005-0000-0000-0000BD310000}"/>
    <cellStyle name="Migliaia 31 5 6 2" xfId="13967" xr:uid="{00000000-0005-0000-0000-0000BE310000}"/>
    <cellStyle name="Migliaia 31 5 6 2 2" xfId="19785" xr:uid="{00000000-0005-0000-0000-0000BF310000}"/>
    <cellStyle name="Migliaia 31 5 6 2 3" xfId="25087" xr:uid="{00000000-0005-0000-0000-0000C0310000}"/>
    <cellStyle name="Migliaia 31 5 6 3" xfId="17134" xr:uid="{00000000-0005-0000-0000-0000C1310000}"/>
    <cellStyle name="Migliaia 31 5 6 4" xfId="22436" xr:uid="{00000000-0005-0000-0000-0000C2310000}"/>
    <cellStyle name="Migliaia 31 6" xfId="3425" xr:uid="{00000000-0005-0000-0000-0000C3310000}"/>
    <cellStyle name="Migliaia 31 6 2" xfId="12117" xr:uid="{00000000-0005-0000-0000-0000C4310000}"/>
    <cellStyle name="Migliaia 31 6 3" xfId="12118" xr:uid="{00000000-0005-0000-0000-0000C5310000}"/>
    <cellStyle name="Migliaia 31 6 3 2" xfId="15633" xr:uid="{00000000-0005-0000-0000-0000C6310000}"/>
    <cellStyle name="Migliaia 31 6 3 2 2" xfId="20979" xr:uid="{00000000-0005-0000-0000-0000C7310000}"/>
    <cellStyle name="Migliaia 31 6 3 2 3" xfId="26281" xr:uid="{00000000-0005-0000-0000-0000C8310000}"/>
    <cellStyle name="Migliaia 31 6 3 3" xfId="18328" xr:uid="{00000000-0005-0000-0000-0000C9310000}"/>
    <cellStyle name="Migliaia 31 6 3 4" xfId="23630" xr:uid="{00000000-0005-0000-0000-0000CA310000}"/>
    <cellStyle name="Migliaia 31 6 4" xfId="13968" xr:uid="{00000000-0005-0000-0000-0000CB310000}"/>
    <cellStyle name="Migliaia 31 6 4 2" xfId="19786" xr:uid="{00000000-0005-0000-0000-0000CC310000}"/>
    <cellStyle name="Migliaia 31 6 4 3" xfId="25088" xr:uid="{00000000-0005-0000-0000-0000CD310000}"/>
    <cellStyle name="Migliaia 31 6 5" xfId="17135" xr:uid="{00000000-0005-0000-0000-0000CE310000}"/>
    <cellStyle name="Migliaia 31 6 6" xfId="22437" xr:uid="{00000000-0005-0000-0000-0000CF310000}"/>
    <cellStyle name="Migliaia 31 7" xfId="3426" xr:uid="{00000000-0005-0000-0000-0000D0310000}"/>
    <cellStyle name="Migliaia 31 7 2" xfId="12119" xr:uid="{00000000-0005-0000-0000-0000D1310000}"/>
    <cellStyle name="Migliaia 31 7 2 2" xfId="15634" xr:uid="{00000000-0005-0000-0000-0000D2310000}"/>
    <cellStyle name="Migliaia 31 7 2 2 2" xfId="20980" xr:uid="{00000000-0005-0000-0000-0000D3310000}"/>
    <cellStyle name="Migliaia 31 7 2 2 3" xfId="26282" xr:uid="{00000000-0005-0000-0000-0000D4310000}"/>
    <cellStyle name="Migliaia 31 7 2 3" xfId="18329" xr:uid="{00000000-0005-0000-0000-0000D5310000}"/>
    <cellStyle name="Migliaia 31 7 2 4" xfId="23631" xr:uid="{00000000-0005-0000-0000-0000D6310000}"/>
    <cellStyle name="Migliaia 31 7 3" xfId="13969" xr:uid="{00000000-0005-0000-0000-0000D7310000}"/>
    <cellStyle name="Migliaia 31 7 3 2" xfId="19787" xr:uid="{00000000-0005-0000-0000-0000D8310000}"/>
    <cellStyle name="Migliaia 31 7 3 3" xfId="25089" xr:uid="{00000000-0005-0000-0000-0000D9310000}"/>
    <cellStyle name="Migliaia 31 7 4" xfId="17136" xr:uid="{00000000-0005-0000-0000-0000DA310000}"/>
    <cellStyle name="Migliaia 31 7 5" xfId="22438" xr:uid="{00000000-0005-0000-0000-0000DB310000}"/>
    <cellStyle name="Migliaia 31 8" xfId="3427" xr:uid="{00000000-0005-0000-0000-0000DC310000}"/>
    <cellStyle name="Migliaia 31 8 2" xfId="12120" xr:uid="{00000000-0005-0000-0000-0000DD310000}"/>
    <cellStyle name="Migliaia 31 8 2 2" xfId="15635" xr:uid="{00000000-0005-0000-0000-0000DE310000}"/>
    <cellStyle name="Migliaia 31 8 2 2 2" xfId="20981" xr:uid="{00000000-0005-0000-0000-0000DF310000}"/>
    <cellStyle name="Migliaia 31 8 2 2 3" xfId="26283" xr:uid="{00000000-0005-0000-0000-0000E0310000}"/>
    <cellStyle name="Migliaia 31 8 2 3" xfId="18330" xr:uid="{00000000-0005-0000-0000-0000E1310000}"/>
    <cellStyle name="Migliaia 31 8 2 4" xfId="23632" xr:uid="{00000000-0005-0000-0000-0000E2310000}"/>
    <cellStyle name="Migliaia 31 8 3" xfId="13970" xr:uid="{00000000-0005-0000-0000-0000E3310000}"/>
    <cellStyle name="Migliaia 31 8 3 2" xfId="19788" xr:uid="{00000000-0005-0000-0000-0000E4310000}"/>
    <cellStyle name="Migliaia 31 8 3 3" xfId="25090" xr:uid="{00000000-0005-0000-0000-0000E5310000}"/>
    <cellStyle name="Migliaia 31 8 4" xfId="17137" xr:uid="{00000000-0005-0000-0000-0000E6310000}"/>
    <cellStyle name="Migliaia 31 8 5" xfId="22439" xr:uid="{00000000-0005-0000-0000-0000E7310000}"/>
    <cellStyle name="Migliaia 31 9" xfId="3428" xr:uid="{00000000-0005-0000-0000-0000E8310000}"/>
    <cellStyle name="Migliaia 31 9 2" xfId="13971" xr:uid="{00000000-0005-0000-0000-0000E9310000}"/>
    <cellStyle name="Migliaia 31 9 2 2" xfId="19789" xr:uid="{00000000-0005-0000-0000-0000EA310000}"/>
    <cellStyle name="Migliaia 31 9 2 3" xfId="25091" xr:uid="{00000000-0005-0000-0000-0000EB310000}"/>
    <cellStyle name="Migliaia 31 9 3" xfId="17138" xr:uid="{00000000-0005-0000-0000-0000EC310000}"/>
    <cellStyle name="Migliaia 31 9 4" xfId="22440" xr:uid="{00000000-0005-0000-0000-0000ED310000}"/>
    <cellStyle name="Migliaia 32" xfId="300" xr:uid="{00000000-0005-0000-0000-0000EE310000}"/>
    <cellStyle name="Migliaia 32 10" xfId="13972" xr:uid="{00000000-0005-0000-0000-0000EF310000}"/>
    <cellStyle name="Migliaia 32 10 2" xfId="19790" xr:uid="{00000000-0005-0000-0000-0000F0310000}"/>
    <cellStyle name="Migliaia 32 10 3" xfId="25092" xr:uid="{00000000-0005-0000-0000-0000F1310000}"/>
    <cellStyle name="Migliaia 32 11" xfId="17139" xr:uid="{00000000-0005-0000-0000-0000F2310000}"/>
    <cellStyle name="Migliaia 32 12" xfId="22441"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3" xr:uid="{00000000-0005-0000-0000-0000F8310000}"/>
    <cellStyle name="Migliaia 32 2 2 2 2 2" xfId="19791" xr:uid="{00000000-0005-0000-0000-0000F9310000}"/>
    <cellStyle name="Migliaia 32 2 2 2 2 3" xfId="25093" xr:uid="{00000000-0005-0000-0000-0000FA310000}"/>
    <cellStyle name="Migliaia 32 2 2 2 3" xfId="17140" xr:uid="{00000000-0005-0000-0000-0000FB310000}"/>
    <cellStyle name="Migliaia 32 2 2 2 4" xfId="22442" xr:uid="{00000000-0005-0000-0000-0000FC310000}"/>
    <cellStyle name="Migliaia 32 2 2 3" xfId="12121" xr:uid="{00000000-0005-0000-0000-0000FD310000}"/>
    <cellStyle name="Migliaia 32 2 2 3 2" xfId="15636" xr:uid="{00000000-0005-0000-0000-0000FE310000}"/>
    <cellStyle name="Migliaia 32 2 2 3 2 2" xfId="20982" xr:uid="{00000000-0005-0000-0000-0000FF310000}"/>
    <cellStyle name="Migliaia 32 2 2 3 2 3" xfId="26284" xr:uid="{00000000-0005-0000-0000-000000320000}"/>
    <cellStyle name="Migliaia 32 2 2 3 3" xfId="18331" xr:uid="{00000000-0005-0000-0000-000001320000}"/>
    <cellStyle name="Migliaia 32 2 2 3 4" xfId="23633" xr:uid="{00000000-0005-0000-0000-000002320000}"/>
    <cellStyle name="Migliaia 32 2 3" xfId="3433" xr:uid="{00000000-0005-0000-0000-000003320000}"/>
    <cellStyle name="Migliaia 32 2 3 2" xfId="12122" xr:uid="{00000000-0005-0000-0000-000004320000}"/>
    <cellStyle name="Migliaia 32 2 3 2 2" xfId="15637" xr:uid="{00000000-0005-0000-0000-000005320000}"/>
    <cellStyle name="Migliaia 32 2 3 2 2 2" xfId="20983" xr:uid="{00000000-0005-0000-0000-000006320000}"/>
    <cellStyle name="Migliaia 32 2 3 2 2 3" xfId="26285" xr:uid="{00000000-0005-0000-0000-000007320000}"/>
    <cellStyle name="Migliaia 32 2 3 2 3" xfId="18332" xr:uid="{00000000-0005-0000-0000-000008320000}"/>
    <cellStyle name="Migliaia 32 2 3 2 4" xfId="23634" xr:uid="{00000000-0005-0000-0000-000009320000}"/>
    <cellStyle name="Migliaia 32 2 3 3" xfId="13974" xr:uid="{00000000-0005-0000-0000-00000A320000}"/>
    <cellStyle name="Migliaia 32 2 3 3 2" xfId="19792" xr:uid="{00000000-0005-0000-0000-00000B320000}"/>
    <cellStyle name="Migliaia 32 2 3 3 3" xfId="25094" xr:uid="{00000000-0005-0000-0000-00000C320000}"/>
    <cellStyle name="Migliaia 32 2 3 4" xfId="17141" xr:uid="{00000000-0005-0000-0000-00000D320000}"/>
    <cellStyle name="Migliaia 32 2 3 5" xfId="22443" xr:uid="{00000000-0005-0000-0000-00000E320000}"/>
    <cellStyle name="Migliaia 32 2 4" xfId="3434" xr:uid="{00000000-0005-0000-0000-00000F320000}"/>
    <cellStyle name="Migliaia 32 2 4 2" xfId="13975" xr:uid="{00000000-0005-0000-0000-000010320000}"/>
    <cellStyle name="Migliaia 32 2 4 2 2" xfId="19793" xr:uid="{00000000-0005-0000-0000-000011320000}"/>
    <cellStyle name="Migliaia 32 2 4 2 3" xfId="25095" xr:uid="{00000000-0005-0000-0000-000012320000}"/>
    <cellStyle name="Migliaia 32 2 4 3" xfId="17142" xr:uid="{00000000-0005-0000-0000-000013320000}"/>
    <cellStyle name="Migliaia 32 2 4 4" xfId="22444" xr:uid="{00000000-0005-0000-0000-000014320000}"/>
    <cellStyle name="Migliaia 32 2 5" xfId="3435" xr:uid="{00000000-0005-0000-0000-000015320000}"/>
    <cellStyle name="Migliaia 32 2 5 2" xfId="13976" xr:uid="{00000000-0005-0000-0000-000016320000}"/>
    <cellStyle name="Migliaia 32 2 5 2 2" xfId="19794" xr:uid="{00000000-0005-0000-0000-000017320000}"/>
    <cellStyle name="Migliaia 32 2 5 2 3" xfId="25096" xr:uid="{00000000-0005-0000-0000-000018320000}"/>
    <cellStyle name="Migliaia 32 2 5 3" xfId="17143" xr:uid="{00000000-0005-0000-0000-000019320000}"/>
    <cellStyle name="Migliaia 32 2 5 4" xfId="22445" xr:uid="{00000000-0005-0000-0000-00001A320000}"/>
    <cellStyle name="Migliaia 32 2 6" xfId="3436" xr:uid="{00000000-0005-0000-0000-00001B320000}"/>
    <cellStyle name="Migliaia 32 2 6 2" xfId="13977" xr:uid="{00000000-0005-0000-0000-00001C320000}"/>
    <cellStyle name="Migliaia 32 2 6 2 2" xfId="19795" xr:uid="{00000000-0005-0000-0000-00001D320000}"/>
    <cellStyle name="Migliaia 32 2 6 2 3" xfId="25097" xr:uid="{00000000-0005-0000-0000-00001E320000}"/>
    <cellStyle name="Migliaia 32 2 6 3" xfId="17144" xr:uid="{00000000-0005-0000-0000-00001F320000}"/>
    <cellStyle name="Migliaia 32 2 6 4" xfId="22446"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8" xr:uid="{00000000-0005-0000-0000-000026320000}"/>
    <cellStyle name="Migliaia 32 3 2 2 2 2 2" xfId="19796" xr:uid="{00000000-0005-0000-0000-000027320000}"/>
    <cellStyle name="Migliaia 32 3 2 2 2 2 3" xfId="25098" xr:uid="{00000000-0005-0000-0000-000028320000}"/>
    <cellStyle name="Migliaia 32 3 2 2 2 3" xfId="17145" xr:uid="{00000000-0005-0000-0000-000029320000}"/>
    <cellStyle name="Migliaia 32 3 2 2 2 4" xfId="22447" xr:uid="{00000000-0005-0000-0000-00002A320000}"/>
    <cellStyle name="Migliaia 32 3 2 3" xfId="3441" xr:uid="{00000000-0005-0000-0000-00002B320000}"/>
    <cellStyle name="Migliaia 32 3 2 3 2" xfId="13979" xr:uid="{00000000-0005-0000-0000-00002C320000}"/>
    <cellStyle name="Migliaia 32 3 2 3 2 2" xfId="19797" xr:uid="{00000000-0005-0000-0000-00002D320000}"/>
    <cellStyle name="Migliaia 32 3 2 3 2 3" xfId="25099" xr:uid="{00000000-0005-0000-0000-00002E320000}"/>
    <cellStyle name="Migliaia 32 3 2 3 3" xfId="17146" xr:uid="{00000000-0005-0000-0000-00002F320000}"/>
    <cellStyle name="Migliaia 32 3 2 3 4" xfId="22448" xr:uid="{00000000-0005-0000-0000-000030320000}"/>
    <cellStyle name="Migliaia 32 3 2 4" xfId="3442" xr:uid="{00000000-0005-0000-0000-000031320000}"/>
    <cellStyle name="Migliaia 32 3 2 4 2" xfId="13980" xr:uid="{00000000-0005-0000-0000-000032320000}"/>
    <cellStyle name="Migliaia 32 3 2 4 2 2" xfId="19798" xr:uid="{00000000-0005-0000-0000-000033320000}"/>
    <cellStyle name="Migliaia 32 3 2 4 2 3" xfId="25100" xr:uid="{00000000-0005-0000-0000-000034320000}"/>
    <cellStyle name="Migliaia 32 3 2 4 3" xfId="17147" xr:uid="{00000000-0005-0000-0000-000035320000}"/>
    <cellStyle name="Migliaia 32 3 2 4 4" xfId="22449" xr:uid="{00000000-0005-0000-0000-000036320000}"/>
    <cellStyle name="Migliaia 32 3 2 5" xfId="3443" xr:uid="{00000000-0005-0000-0000-000037320000}"/>
    <cellStyle name="Migliaia 32 3 2 5 2" xfId="13981" xr:uid="{00000000-0005-0000-0000-000038320000}"/>
    <cellStyle name="Migliaia 32 3 2 5 2 2" xfId="19799" xr:uid="{00000000-0005-0000-0000-000039320000}"/>
    <cellStyle name="Migliaia 32 3 2 5 2 3" xfId="25101" xr:uid="{00000000-0005-0000-0000-00003A320000}"/>
    <cellStyle name="Migliaia 32 3 2 5 3" xfId="17148" xr:uid="{00000000-0005-0000-0000-00003B320000}"/>
    <cellStyle name="Migliaia 32 3 2 5 4" xfId="22450" xr:uid="{00000000-0005-0000-0000-00003C320000}"/>
    <cellStyle name="Migliaia 32 3 2 6" xfId="3444" xr:uid="{00000000-0005-0000-0000-00003D320000}"/>
    <cellStyle name="Migliaia 32 3 2 6 2" xfId="13982" xr:uid="{00000000-0005-0000-0000-00003E320000}"/>
    <cellStyle name="Migliaia 32 3 2 6 2 2" xfId="19800" xr:uid="{00000000-0005-0000-0000-00003F320000}"/>
    <cellStyle name="Migliaia 32 3 2 6 2 3" xfId="25102" xr:uid="{00000000-0005-0000-0000-000040320000}"/>
    <cellStyle name="Migliaia 32 3 2 6 3" xfId="17149" xr:uid="{00000000-0005-0000-0000-000041320000}"/>
    <cellStyle name="Migliaia 32 3 2 6 4" xfId="22451" xr:uid="{00000000-0005-0000-0000-000042320000}"/>
    <cellStyle name="Migliaia 32 3 3" xfId="3445" xr:uid="{00000000-0005-0000-0000-000043320000}"/>
    <cellStyle name="Migliaia 32 3 3 2" xfId="3446" xr:uid="{00000000-0005-0000-0000-000044320000}"/>
    <cellStyle name="Migliaia 32 3 3 2 2" xfId="13984" xr:uid="{00000000-0005-0000-0000-000045320000}"/>
    <cellStyle name="Migliaia 32 3 3 2 2 2" xfId="19802" xr:uid="{00000000-0005-0000-0000-000046320000}"/>
    <cellStyle name="Migliaia 32 3 3 2 2 3" xfId="25104" xr:uid="{00000000-0005-0000-0000-000047320000}"/>
    <cellStyle name="Migliaia 32 3 3 2 3" xfId="17151" xr:uid="{00000000-0005-0000-0000-000048320000}"/>
    <cellStyle name="Migliaia 32 3 3 2 4" xfId="22453" xr:uid="{00000000-0005-0000-0000-000049320000}"/>
    <cellStyle name="Migliaia 32 3 3 3" xfId="3447" xr:uid="{00000000-0005-0000-0000-00004A320000}"/>
    <cellStyle name="Migliaia 32 3 3 3 2" xfId="13985" xr:uid="{00000000-0005-0000-0000-00004B320000}"/>
    <cellStyle name="Migliaia 32 3 3 3 2 2" xfId="19803" xr:uid="{00000000-0005-0000-0000-00004C320000}"/>
    <cellStyle name="Migliaia 32 3 3 3 2 3" xfId="25105" xr:uid="{00000000-0005-0000-0000-00004D320000}"/>
    <cellStyle name="Migliaia 32 3 3 3 3" xfId="17152" xr:uid="{00000000-0005-0000-0000-00004E320000}"/>
    <cellStyle name="Migliaia 32 3 3 3 4" xfId="22454" xr:uid="{00000000-0005-0000-0000-00004F320000}"/>
    <cellStyle name="Migliaia 32 3 3 4" xfId="3448" xr:uid="{00000000-0005-0000-0000-000050320000}"/>
    <cellStyle name="Migliaia 32 3 3 4 2" xfId="13986" xr:uid="{00000000-0005-0000-0000-000051320000}"/>
    <cellStyle name="Migliaia 32 3 3 4 2 2" xfId="19804" xr:uid="{00000000-0005-0000-0000-000052320000}"/>
    <cellStyle name="Migliaia 32 3 3 4 2 3" xfId="25106" xr:uid="{00000000-0005-0000-0000-000053320000}"/>
    <cellStyle name="Migliaia 32 3 3 4 3" xfId="17153" xr:uid="{00000000-0005-0000-0000-000054320000}"/>
    <cellStyle name="Migliaia 32 3 3 4 4" xfId="22455" xr:uid="{00000000-0005-0000-0000-000055320000}"/>
    <cellStyle name="Migliaia 32 3 3 5" xfId="3449" xr:uid="{00000000-0005-0000-0000-000056320000}"/>
    <cellStyle name="Migliaia 32 3 3 5 2" xfId="13987" xr:uid="{00000000-0005-0000-0000-000057320000}"/>
    <cellStyle name="Migliaia 32 3 3 5 2 2" xfId="19805" xr:uid="{00000000-0005-0000-0000-000058320000}"/>
    <cellStyle name="Migliaia 32 3 3 5 2 3" xfId="25107" xr:uid="{00000000-0005-0000-0000-000059320000}"/>
    <cellStyle name="Migliaia 32 3 3 5 3" xfId="17154" xr:uid="{00000000-0005-0000-0000-00005A320000}"/>
    <cellStyle name="Migliaia 32 3 3 5 4" xfId="22456" xr:uid="{00000000-0005-0000-0000-00005B320000}"/>
    <cellStyle name="Migliaia 32 3 3 6" xfId="13983" xr:uid="{00000000-0005-0000-0000-00005C320000}"/>
    <cellStyle name="Migliaia 32 3 3 6 2" xfId="19801" xr:uid="{00000000-0005-0000-0000-00005D320000}"/>
    <cellStyle name="Migliaia 32 3 3 6 3" xfId="25103" xr:uid="{00000000-0005-0000-0000-00005E320000}"/>
    <cellStyle name="Migliaia 32 3 3 7" xfId="17150" xr:uid="{00000000-0005-0000-0000-00005F320000}"/>
    <cellStyle name="Migliaia 32 3 3 8" xfId="22452" xr:uid="{00000000-0005-0000-0000-000060320000}"/>
    <cellStyle name="Migliaia 32 3 4" xfId="3450" xr:uid="{00000000-0005-0000-0000-000061320000}"/>
    <cellStyle name="Migliaia 32 3 4 2" xfId="12123" xr:uid="{00000000-0005-0000-0000-000062320000}"/>
    <cellStyle name="Migliaia 32 3 4 3" xfId="12124" xr:uid="{00000000-0005-0000-0000-000063320000}"/>
    <cellStyle name="Migliaia 32 3 4 3 2" xfId="15638" xr:uid="{00000000-0005-0000-0000-000064320000}"/>
    <cellStyle name="Migliaia 32 3 4 3 2 2" xfId="20984" xr:uid="{00000000-0005-0000-0000-000065320000}"/>
    <cellStyle name="Migliaia 32 3 4 3 2 3" xfId="26286" xr:uid="{00000000-0005-0000-0000-000066320000}"/>
    <cellStyle name="Migliaia 32 3 4 3 3" xfId="18333" xr:uid="{00000000-0005-0000-0000-000067320000}"/>
    <cellStyle name="Migliaia 32 3 4 3 4" xfId="23635" xr:uid="{00000000-0005-0000-0000-000068320000}"/>
    <cellStyle name="Migliaia 32 3 4 4" xfId="13988" xr:uid="{00000000-0005-0000-0000-000069320000}"/>
    <cellStyle name="Migliaia 32 3 4 4 2" xfId="19806" xr:uid="{00000000-0005-0000-0000-00006A320000}"/>
    <cellStyle name="Migliaia 32 3 4 4 3" xfId="25108" xr:uid="{00000000-0005-0000-0000-00006B320000}"/>
    <cellStyle name="Migliaia 32 3 4 5" xfId="17155" xr:uid="{00000000-0005-0000-0000-00006C320000}"/>
    <cellStyle name="Migliaia 32 3 4 6" xfId="22457" xr:uid="{00000000-0005-0000-0000-00006D320000}"/>
    <cellStyle name="Migliaia 32 3 5" xfId="3451" xr:uid="{00000000-0005-0000-0000-00006E320000}"/>
    <cellStyle name="Migliaia 32 3 5 2" xfId="12125" xr:uid="{00000000-0005-0000-0000-00006F320000}"/>
    <cellStyle name="Migliaia 32 3 5 2 2" xfId="15639" xr:uid="{00000000-0005-0000-0000-000070320000}"/>
    <cellStyle name="Migliaia 32 3 5 2 2 2" xfId="20985" xr:uid="{00000000-0005-0000-0000-000071320000}"/>
    <cellStyle name="Migliaia 32 3 5 2 2 3" xfId="26287" xr:uid="{00000000-0005-0000-0000-000072320000}"/>
    <cellStyle name="Migliaia 32 3 5 2 3" xfId="18334" xr:uid="{00000000-0005-0000-0000-000073320000}"/>
    <cellStyle name="Migliaia 32 3 5 2 4" xfId="23636" xr:uid="{00000000-0005-0000-0000-000074320000}"/>
    <cellStyle name="Migliaia 32 3 5 3" xfId="13989" xr:uid="{00000000-0005-0000-0000-000075320000}"/>
    <cellStyle name="Migliaia 32 3 5 3 2" xfId="19807" xr:uid="{00000000-0005-0000-0000-000076320000}"/>
    <cellStyle name="Migliaia 32 3 5 3 3" xfId="25109" xr:uid="{00000000-0005-0000-0000-000077320000}"/>
    <cellStyle name="Migliaia 32 3 5 4" xfId="17156" xr:uid="{00000000-0005-0000-0000-000078320000}"/>
    <cellStyle name="Migliaia 32 3 5 5" xfId="22458" xr:uid="{00000000-0005-0000-0000-000079320000}"/>
    <cellStyle name="Migliaia 32 3 6" xfId="3452" xr:uid="{00000000-0005-0000-0000-00007A320000}"/>
    <cellStyle name="Migliaia 32 3 6 2" xfId="13990" xr:uid="{00000000-0005-0000-0000-00007B320000}"/>
    <cellStyle name="Migliaia 32 3 6 2 2" xfId="19808" xr:uid="{00000000-0005-0000-0000-00007C320000}"/>
    <cellStyle name="Migliaia 32 3 6 2 3" xfId="25110" xr:uid="{00000000-0005-0000-0000-00007D320000}"/>
    <cellStyle name="Migliaia 32 3 6 3" xfId="17157" xr:uid="{00000000-0005-0000-0000-00007E320000}"/>
    <cellStyle name="Migliaia 32 3 6 4" xfId="22459" xr:uid="{00000000-0005-0000-0000-00007F320000}"/>
    <cellStyle name="Migliaia 32 3 7" xfId="3453" xr:uid="{00000000-0005-0000-0000-000080320000}"/>
    <cellStyle name="Migliaia 32 3 7 2" xfId="13991" xr:uid="{00000000-0005-0000-0000-000081320000}"/>
    <cellStyle name="Migliaia 32 3 7 2 2" xfId="19809" xr:uid="{00000000-0005-0000-0000-000082320000}"/>
    <cellStyle name="Migliaia 32 3 7 2 3" xfId="25111" xr:uid="{00000000-0005-0000-0000-000083320000}"/>
    <cellStyle name="Migliaia 32 3 7 3" xfId="17158" xr:uid="{00000000-0005-0000-0000-000084320000}"/>
    <cellStyle name="Migliaia 32 3 7 4" xfId="22460" xr:uid="{00000000-0005-0000-0000-000085320000}"/>
    <cellStyle name="Migliaia 32 3 8" xfId="3454" xr:uid="{00000000-0005-0000-0000-000086320000}"/>
    <cellStyle name="Migliaia 32 3 8 2" xfId="13992" xr:uid="{00000000-0005-0000-0000-000087320000}"/>
    <cellStyle name="Migliaia 32 3 8 2 2" xfId="19810" xr:uid="{00000000-0005-0000-0000-000088320000}"/>
    <cellStyle name="Migliaia 32 3 8 2 3" xfId="25112" xr:uid="{00000000-0005-0000-0000-000089320000}"/>
    <cellStyle name="Migliaia 32 3 8 3" xfId="17159" xr:uid="{00000000-0005-0000-0000-00008A320000}"/>
    <cellStyle name="Migliaia 32 3 8 4" xfId="22461"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3" xr:uid="{00000000-0005-0000-0000-00008F320000}"/>
    <cellStyle name="Migliaia 32 4 2 2 2 2" xfId="19811" xr:uid="{00000000-0005-0000-0000-000090320000}"/>
    <cellStyle name="Migliaia 32 4 2 2 2 3" xfId="25113" xr:uid="{00000000-0005-0000-0000-000091320000}"/>
    <cellStyle name="Migliaia 32 4 2 2 3" xfId="17160" xr:uid="{00000000-0005-0000-0000-000092320000}"/>
    <cellStyle name="Migliaia 32 4 2 2 4" xfId="22462" xr:uid="{00000000-0005-0000-0000-000093320000}"/>
    <cellStyle name="Migliaia 32 4 2 3" xfId="3458" xr:uid="{00000000-0005-0000-0000-000094320000}"/>
    <cellStyle name="Migliaia 32 4 2 3 2" xfId="13994" xr:uid="{00000000-0005-0000-0000-000095320000}"/>
    <cellStyle name="Migliaia 32 4 2 3 2 2" xfId="19812" xr:uid="{00000000-0005-0000-0000-000096320000}"/>
    <cellStyle name="Migliaia 32 4 2 3 2 3" xfId="25114" xr:uid="{00000000-0005-0000-0000-000097320000}"/>
    <cellStyle name="Migliaia 32 4 2 3 3" xfId="17161" xr:uid="{00000000-0005-0000-0000-000098320000}"/>
    <cellStyle name="Migliaia 32 4 2 3 4" xfId="22463" xr:uid="{00000000-0005-0000-0000-000099320000}"/>
    <cellStyle name="Migliaia 32 4 3" xfId="3459" xr:uid="{00000000-0005-0000-0000-00009A320000}"/>
    <cellStyle name="Migliaia 32 4 3 2" xfId="13995" xr:uid="{00000000-0005-0000-0000-00009B320000}"/>
    <cellStyle name="Migliaia 32 4 3 2 2" xfId="19813" xr:uid="{00000000-0005-0000-0000-00009C320000}"/>
    <cellStyle name="Migliaia 32 4 3 2 3" xfId="25115" xr:uid="{00000000-0005-0000-0000-00009D320000}"/>
    <cellStyle name="Migliaia 32 4 3 3" xfId="17162" xr:uid="{00000000-0005-0000-0000-00009E320000}"/>
    <cellStyle name="Migliaia 32 4 3 4" xfId="22464" xr:uid="{00000000-0005-0000-0000-00009F320000}"/>
    <cellStyle name="Migliaia 32 4 4" xfId="3460" xr:uid="{00000000-0005-0000-0000-0000A0320000}"/>
    <cellStyle name="Migliaia 32 4 4 2" xfId="13996" xr:uid="{00000000-0005-0000-0000-0000A1320000}"/>
    <cellStyle name="Migliaia 32 4 4 2 2" xfId="19814" xr:uid="{00000000-0005-0000-0000-0000A2320000}"/>
    <cellStyle name="Migliaia 32 4 4 2 3" xfId="25116" xr:uid="{00000000-0005-0000-0000-0000A3320000}"/>
    <cellStyle name="Migliaia 32 4 4 3" xfId="17163" xr:uid="{00000000-0005-0000-0000-0000A4320000}"/>
    <cellStyle name="Migliaia 32 4 4 4" xfId="22465" xr:uid="{00000000-0005-0000-0000-0000A5320000}"/>
    <cellStyle name="Migliaia 32 4 5" xfId="3461" xr:uid="{00000000-0005-0000-0000-0000A6320000}"/>
    <cellStyle name="Migliaia 32 4 5 2" xfId="13997" xr:uid="{00000000-0005-0000-0000-0000A7320000}"/>
    <cellStyle name="Migliaia 32 4 5 2 2" xfId="19815" xr:uid="{00000000-0005-0000-0000-0000A8320000}"/>
    <cellStyle name="Migliaia 32 4 5 2 3" xfId="25117" xr:uid="{00000000-0005-0000-0000-0000A9320000}"/>
    <cellStyle name="Migliaia 32 4 5 3" xfId="17164" xr:uid="{00000000-0005-0000-0000-0000AA320000}"/>
    <cellStyle name="Migliaia 32 4 5 4" xfId="22466" xr:uid="{00000000-0005-0000-0000-0000AB320000}"/>
    <cellStyle name="Migliaia 32 4 6" xfId="3462" xr:uid="{00000000-0005-0000-0000-0000AC320000}"/>
    <cellStyle name="Migliaia 32 4 6 2" xfId="13998" xr:uid="{00000000-0005-0000-0000-0000AD320000}"/>
    <cellStyle name="Migliaia 32 4 6 2 2" xfId="19816" xr:uid="{00000000-0005-0000-0000-0000AE320000}"/>
    <cellStyle name="Migliaia 32 4 6 2 3" xfId="25118" xr:uid="{00000000-0005-0000-0000-0000AF320000}"/>
    <cellStyle name="Migliaia 32 4 6 3" xfId="17165" xr:uid="{00000000-0005-0000-0000-0000B0320000}"/>
    <cellStyle name="Migliaia 32 4 6 4" xfId="22467" xr:uid="{00000000-0005-0000-0000-0000B1320000}"/>
    <cellStyle name="Migliaia 32 4 7" xfId="3463" xr:uid="{00000000-0005-0000-0000-0000B2320000}"/>
    <cellStyle name="Migliaia 32 4 7 2" xfId="13999" xr:uid="{00000000-0005-0000-0000-0000B3320000}"/>
    <cellStyle name="Migliaia 32 4 7 2 2" xfId="19817" xr:uid="{00000000-0005-0000-0000-0000B4320000}"/>
    <cellStyle name="Migliaia 32 4 7 2 3" xfId="25119" xr:uid="{00000000-0005-0000-0000-0000B5320000}"/>
    <cellStyle name="Migliaia 32 4 7 3" xfId="17166" xr:uid="{00000000-0005-0000-0000-0000B6320000}"/>
    <cellStyle name="Migliaia 32 4 7 4" xfId="22468" xr:uid="{00000000-0005-0000-0000-0000B7320000}"/>
    <cellStyle name="Migliaia 32 5" xfId="3464" xr:uid="{00000000-0005-0000-0000-0000B8320000}"/>
    <cellStyle name="Migliaia 32 5 2" xfId="3465" xr:uid="{00000000-0005-0000-0000-0000B9320000}"/>
    <cellStyle name="Migliaia 32 5 2 2" xfId="14000" xr:uid="{00000000-0005-0000-0000-0000BA320000}"/>
    <cellStyle name="Migliaia 32 5 2 2 2" xfId="19818" xr:uid="{00000000-0005-0000-0000-0000BB320000}"/>
    <cellStyle name="Migliaia 32 5 2 2 3" xfId="25120" xr:uid="{00000000-0005-0000-0000-0000BC320000}"/>
    <cellStyle name="Migliaia 32 5 2 3" xfId="17167" xr:uid="{00000000-0005-0000-0000-0000BD320000}"/>
    <cellStyle name="Migliaia 32 5 2 4" xfId="22469" xr:uid="{00000000-0005-0000-0000-0000BE320000}"/>
    <cellStyle name="Migliaia 32 5 3" xfId="3466" xr:uid="{00000000-0005-0000-0000-0000BF320000}"/>
    <cellStyle name="Migliaia 32 5 3 2" xfId="14001" xr:uid="{00000000-0005-0000-0000-0000C0320000}"/>
    <cellStyle name="Migliaia 32 5 3 2 2" xfId="19819" xr:uid="{00000000-0005-0000-0000-0000C1320000}"/>
    <cellStyle name="Migliaia 32 5 3 2 3" xfId="25121" xr:uid="{00000000-0005-0000-0000-0000C2320000}"/>
    <cellStyle name="Migliaia 32 5 3 3" xfId="17168" xr:uid="{00000000-0005-0000-0000-0000C3320000}"/>
    <cellStyle name="Migliaia 32 5 3 4" xfId="22470" xr:uid="{00000000-0005-0000-0000-0000C4320000}"/>
    <cellStyle name="Migliaia 32 5 4" xfId="3467" xr:uid="{00000000-0005-0000-0000-0000C5320000}"/>
    <cellStyle name="Migliaia 32 5 4 2" xfId="14002" xr:uid="{00000000-0005-0000-0000-0000C6320000}"/>
    <cellStyle name="Migliaia 32 5 4 2 2" xfId="19820" xr:uid="{00000000-0005-0000-0000-0000C7320000}"/>
    <cellStyle name="Migliaia 32 5 4 2 3" xfId="25122" xr:uid="{00000000-0005-0000-0000-0000C8320000}"/>
    <cellStyle name="Migliaia 32 5 4 3" xfId="17169" xr:uid="{00000000-0005-0000-0000-0000C9320000}"/>
    <cellStyle name="Migliaia 32 5 4 4" xfId="22471" xr:uid="{00000000-0005-0000-0000-0000CA320000}"/>
    <cellStyle name="Migliaia 32 5 5" xfId="3468" xr:uid="{00000000-0005-0000-0000-0000CB320000}"/>
    <cellStyle name="Migliaia 32 5 5 2" xfId="14003" xr:uid="{00000000-0005-0000-0000-0000CC320000}"/>
    <cellStyle name="Migliaia 32 5 5 2 2" xfId="19821" xr:uid="{00000000-0005-0000-0000-0000CD320000}"/>
    <cellStyle name="Migliaia 32 5 5 2 3" xfId="25123" xr:uid="{00000000-0005-0000-0000-0000CE320000}"/>
    <cellStyle name="Migliaia 32 5 5 3" xfId="17170" xr:uid="{00000000-0005-0000-0000-0000CF320000}"/>
    <cellStyle name="Migliaia 32 5 5 4" xfId="22472" xr:uid="{00000000-0005-0000-0000-0000D0320000}"/>
    <cellStyle name="Migliaia 32 5 6" xfId="3469" xr:uid="{00000000-0005-0000-0000-0000D1320000}"/>
    <cellStyle name="Migliaia 32 5 6 2" xfId="14004" xr:uid="{00000000-0005-0000-0000-0000D2320000}"/>
    <cellStyle name="Migliaia 32 5 6 2 2" xfId="19822" xr:uid="{00000000-0005-0000-0000-0000D3320000}"/>
    <cellStyle name="Migliaia 32 5 6 2 3" xfId="25124" xr:uid="{00000000-0005-0000-0000-0000D4320000}"/>
    <cellStyle name="Migliaia 32 5 6 3" xfId="17171" xr:uid="{00000000-0005-0000-0000-0000D5320000}"/>
    <cellStyle name="Migliaia 32 5 6 4" xfId="22473" xr:uid="{00000000-0005-0000-0000-0000D6320000}"/>
    <cellStyle name="Migliaia 32 6" xfId="3470" xr:uid="{00000000-0005-0000-0000-0000D7320000}"/>
    <cellStyle name="Migliaia 32 6 2" xfId="12126" xr:uid="{00000000-0005-0000-0000-0000D8320000}"/>
    <cellStyle name="Migliaia 32 6 3" xfId="12127" xr:uid="{00000000-0005-0000-0000-0000D9320000}"/>
    <cellStyle name="Migliaia 32 6 3 2" xfId="15640" xr:uid="{00000000-0005-0000-0000-0000DA320000}"/>
    <cellStyle name="Migliaia 32 6 3 2 2" xfId="20986" xr:uid="{00000000-0005-0000-0000-0000DB320000}"/>
    <cellStyle name="Migliaia 32 6 3 2 3" xfId="26288" xr:uid="{00000000-0005-0000-0000-0000DC320000}"/>
    <cellStyle name="Migliaia 32 6 3 3" xfId="18335" xr:uid="{00000000-0005-0000-0000-0000DD320000}"/>
    <cellStyle name="Migliaia 32 6 3 4" xfId="23637" xr:uid="{00000000-0005-0000-0000-0000DE320000}"/>
    <cellStyle name="Migliaia 32 6 4" xfId="14005" xr:uid="{00000000-0005-0000-0000-0000DF320000}"/>
    <cellStyle name="Migliaia 32 6 4 2" xfId="19823" xr:uid="{00000000-0005-0000-0000-0000E0320000}"/>
    <cellStyle name="Migliaia 32 6 4 3" xfId="25125" xr:uid="{00000000-0005-0000-0000-0000E1320000}"/>
    <cellStyle name="Migliaia 32 6 5" xfId="17172" xr:uid="{00000000-0005-0000-0000-0000E2320000}"/>
    <cellStyle name="Migliaia 32 6 6" xfId="22474" xr:uid="{00000000-0005-0000-0000-0000E3320000}"/>
    <cellStyle name="Migliaia 32 7" xfId="3471" xr:uid="{00000000-0005-0000-0000-0000E4320000}"/>
    <cellStyle name="Migliaia 32 7 2" xfId="12128" xr:uid="{00000000-0005-0000-0000-0000E5320000}"/>
    <cellStyle name="Migliaia 32 7 2 2" xfId="15641" xr:uid="{00000000-0005-0000-0000-0000E6320000}"/>
    <cellStyle name="Migliaia 32 7 2 2 2" xfId="20987" xr:uid="{00000000-0005-0000-0000-0000E7320000}"/>
    <cellStyle name="Migliaia 32 7 2 2 3" xfId="26289" xr:uid="{00000000-0005-0000-0000-0000E8320000}"/>
    <cellStyle name="Migliaia 32 7 2 3" xfId="18336" xr:uid="{00000000-0005-0000-0000-0000E9320000}"/>
    <cellStyle name="Migliaia 32 7 2 4" xfId="23638" xr:uid="{00000000-0005-0000-0000-0000EA320000}"/>
    <cellStyle name="Migliaia 32 7 3" xfId="14006" xr:uid="{00000000-0005-0000-0000-0000EB320000}"/>
    <cellStyle name="Migliaia 32 7 3 2" xfId="19824" xr:uid="{00000000-0005-0000-0000-0000EC320000}"/>
    <cellStyle name="Migliaia 32 7 3 3" xfId="25126" xr:uid="{00000000-0005-0000-0000-0000ED320000}"/>
    <cellStyle name="Migliaia 32 7 4" xfId="17173" xr:uid="{00000000-0005-0000-0000-0000EE320000}"/>
    <cellStyle name="Migliaia 32 7 5" xfId="22475" xr:uid="{00000000-0005-0000-0000-0000EF320000}"/>
    <cellStyle name="Migliaia 32 8" xfId="3472" xr:uid="{00000000-0005-0000-0000-0000F0320000}"/>
    <cellStyle name="Migliaia 32 8 2" xfId="12129" xr:uid="{00000000-0005-0000-0000-0000F1320000}"/>
    <cellStyle name="Migliaia 32 8 2 2" xfId="15642" xr:uid="{00000000-0005-0000-0000-0000F2320000}"/>
    <cellStyle name="Migliaia 32 8 2 2 2" xfId="20988" xr:uid="{00000000-0005-0000-0000-0000F3320000}"/>
    <cellStyle name="Migliaia 32 8 2 2 3" xfId="26290" xr:uid="{00000000-0005-0000-0000-0000F4320000}"/>
    <cellStyle name="Migliaia 32 8 2 3" xfId="18337" xr:uid="{00000000-0005-0000-0000-0000F5320000}"/>
    <cellStyle name="Migliaia 32 8 2 4" xfId="23639" xr:uid="{00000000-0005-0000-0000-0000F6320000}"/>
    <cellStyle name="Migliaia 32 8 3" xfId="14007" xr:uid="{00000000-0005-0000-0000-0000F7320000}"/>
    <cellStyle name="Migliaia 32 8 3 2" xfId="19825" xr:uid="{00000000-0005-0000-0000-0000F8320000}"/>
    <cellStyle name="Migliaia 32 8 3 3" xfId="25127" xr:uid="{00000000-0005-0000-0000-0000F9320000}"/>
    <cellStyle name="Migliaia 32 8 4" xfId="17174" xr:uid="{00000000-0005-0000-0000-0000FA320000}"/>
    <cellStyle name="Migliaia 32 8 5" xfId="22476" xr:uid="{00000000-0005-0000-0000-0000FB320000}"/>
    <cellStyle name="Migliaia 32 9" xfId="3473" xr:uid="{00000000-0005-0000-0000-0000FC320000}"/>
    <cellStyle name="Migliaia 32 9 2" xfId="14008" xr:uid="{00000000-0005-0000-0000-0000FD320000}"/>
    <cellStyle name="Migliaia 32 9 2 2" xfId="19826" xr:uid="{00000000-0005-0000-0000-0000FE320000}"/>
    <cellStyle name="Migliaia 32 9 2 3" xfId="25128" xr:uid="{00000000-0005-0000-0000-0000FF320000}"/>
    <cellStyle name="Migliaia 32 9 3" xfId="17175" xr:uid="{00000000-0005-0000-0000-000000330000}"/>
    <cellStyle name="Migliaia 32 9 4" xfId="22477" xr:uid="{00000000-0005-0000-0000-000001330000}"/>
    <cellStyle name="Migliaia 33" xfId="302" xr:uid="{00000000-0005-0000-0000-000002330000}"/>
    <cellStyle name="Migliaia 33 10" xfId="14009" xr:uid="{00000000-0005-0000-0000-000003330000}"/>
    <cellStyle name="Migliaia 33 10 2" xfId="19827" xr:uid="{00000000-0005-0000-0000-000004330000}"/>
    <cellStyle name="Migliaia 33 10 3" xfId="25129" xr:uid="{00000000-0005-0000-0000-000005330000}"/>
    <cellStyle name="Migliaia 33 11" xfId="17176" xr:uid="{00000000-0005-0000-0000-000006330000}"/>
    <cellStyle name="Migliaia 33 12" xfId="22478"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10" xr:uid="{00000000-0005-0000-0000-00000C330000}"/>
    <cellStyle name="Migliaia 33 2 2 2 2 2" xfId="19828" xr:uid="{00000000-0005-0000-0000-00000D330000}"/>
    <cellStyle name="Migliaia 33 2 2 2 2 3" xfId="25130" xr:uid="{00000000-0005-0000-0000-00000E330000}"/>
    <cellStyle name="Migliaia 33 2 2 2 3" xfId="17177" xr:uid="{00000000-0005-0000-0000-00000F330000}"/>
    <cellStyle name="Migliaia 33 2 2 2 4" xfId="22479" xr:uid="{00000000-0005-0000-0000-000010330000}"/>
    <cellStyle name="Migliaia 33 2 2 3" xfId="12130" xr:uid="{00000000-0005-0000-0000-000011330000}"/>
    <cellStyle name="Migliaia 33 2 2 3 2" xfId="15643" xr:uid="{00000000-0005-0000-0000-000012330000}"/>
    <cellStyle name="Migliaia 33 2 2 3 2 2" xfId="20989" xr:uid="{00000000-0005-0000-0000-000013330000}"/>
    <cellStyle name="Migliaia 33 2 2 3 2 3" xfId="26291" xr:uid="{00000000-0005-0000-0000-000014330000}"/>
    <cellStyle name="Migliaia 33 2 2 3 3" xfId="18338" xr:uid="{00000000-0005-0000-0000-000015330000}"/>
    <cellStyle name="Migliaia 33 2 2 3 4" xfId="23640" xr:uid="{00000000-0005-0000-0000-000016330000}"/>
    <cellStyle name="Migliaia 33 2 3" xfId="3478" xr:uid="{00000000-0005-0000-0000-000017330000}"/>
    <cellStyle name="Migliaia 33 2 3 2" xfId="12131" xr:uid="{00000000-0005-0000-0000-000018330000}"/>
    <cellStyle name="Migliaia 33 2 3 2 2" xfId="15644" xr:uid="{00000000-0005-0000-0000-000019330000}"/>
    <cellStyle name="Migliaia 33 2 3 2 2 2" xfId="20990" xr:uid="{00000000-0005-0000-0000-00001A330000}"/>
    <cellStyle name="Migliaia 33 2 3 2 2 3" xfId="26292" xr:uid="{00000000-0005-0000-0000-00001B330000}"/>
    <cellStyle name="Migliaia 33 2 3 2 3" xfId="18339" xr:uid="{00000000-0005-0000-0000-00001C330000}"/>
    <cellStyle name="Migliaia 33 2 3 2 4" xfId="23641" xr:uid="{00000000-0005-0000-0000-00001D330000}"/>
    <cellStyle name="Migliaia 33 2 3 3" xfId="14011" xr:uid="{00000000-0005-0000-0000-00001E330000}"/>
    <cellStyle name="Migliaia 33 2 3 3 2" xfId="19829" xr:uid="{00000000-0005-0000-0000-00001F330000}"/>
    <cellStyle name="Migliaia 33 2 3 3 3" xfId="25131" xr:uid="{00000000-0005-0000-0000-000020330000}"/>
    <cellStyle name="Migliaia 33 2 3 4" xfId="17178" xr:uid="{00000000-0005-0000-0000-000021330000}"/>
    <cellStyle name="Migliaia 33 2 3 5" xfId="22480" xr:uid="{00000000-0005-0000-0000-000022330000}"/>
    <cellStyle name="Migliaia 33 2 4" xfId="3479" xr:uid="{00000000-0005-0000-0000-000023330000}"/>
    <cellStyle name="Migliaia 33 2 4 2" xfId="14012" xr:uid="{00000000-0005-0000-0000-000024330000}"/>
    <cellStyle name="Migliaia 33 2 4 2 2" xfId="19830" xr:uid="{00000000-0005-0000-0000-000025330000}"/>
    <cellStyle name="Migliaia 33 2 4 2 3" xfId="25132" xr:uid="{00000000-0005-0000-0000-000026330000}"/>
    <cellStyle name="Migliaia 33 2 4 3" xfId="17179" xr:uid="{00000000-0005-0000-0000-000027330000}"/>
    <cellStyle name="Migliaia 33 2 4 4" xfId="22481" xr:uid="{00000000-0005-0000-0000-000028330000}"/>
    <cellStyle name="Migliaia 33 2 5" xfId="3480" xr:uid="{00000000-0005-0000-0000-000029330000}"/>
    <cellStyle name="Migliaia 33 2 5 2" xfId="14013" xr:uid="{00000000-0005-0000-0000-00002A330000}"/>
    <cellStyle name="Migliaia 33 2 5 2 2" xfId="19831" xr:uid="{00000000-0005-0000-0000-00002B330000}"/>
    <cellStyle name="Migliaia 33 2 5 2 3" xfId="25133" xr:uid="{00000000-0005-0000-0000-00002C330000}"/>
    <cellStyle name="Migliaia 33 2 5 3" xfId="17180" xr:uid="{00000000-0005-0000-0000-00002D330000}"/>
    <cellStyle name="Migliaia 33 2 5 4" xfId="22482" xr:uid="{00000000-0005-0000-0000-00002E330000}"/>
    <cellStyle name="Migliaia 33 2 6" xfId="3481" xr:uid="{00000000-0005-0000-0000-00002F330000}"/>
    <cellStyle name="Migliaia 33 2 6 2" xfId="14014" xr:uid="{00000000-0005-0000-0000-000030330000}"/>
    <cellStyle name="Migliaia 33 2 6 2 2" xfId="19832" xr:uid="{00000000-0005-0000-0000-000031330000}"/>
    <cellStyle name="Migliaia 33 2 6 2 3" xfId="25134" xr:uid="{00000000-0005-0000-0000-000032330000}"/>
    <cellStyle name="Migliaia 33 2 6 3" xfId="17181" xr:uid="{00000000-0005-0000-0000-000033330000}"/>
    <cellStyle name="Migliaia 33 2 6 4" xfId="22483"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5" xr:uid="{00000000-0005-0000-0000-00003A330000}"/>
    <cellStyle name="Migliaia 33 3 2 2 2 2 2" xfId="19833" xr:uid="{00000000-0005-0000-0000-00003B330000}"/>
    <cellStyle name="Migliaia 33 3 2 2 2 2 3" xfId="25135" xr:uid="{00000000-0005-0000-0000-00003C330000}"/>
    <cellStyle name="Migliaia 33 3 2 2 2 3" xfId="17182" xr:uid="{00000000-0005-0000-0000-00003D330000}"/>
    <cellStyle name="Migliaia 33 3 2 2 2 4" xfId="22484" xr:uid="{00000000-0005-0000-0000-00003E330000}"/>
    <cellStyle name="Migliaia 33 3 2 3" xfId="3486" xr:uid="{00000000-0005-0000-0000-00003F330000}"/>
    <cellStyle name="Migliaia 33 3 2 3 2" xfId="14016" xr:uid="{00000000-0005-0000-0000-000040330000}"/>
    <cellStyle name="Migliaia 33 3 2 3 2 2" xfId="19834" xr:uid="{00000000-0005-0000-0000-000041330000}"/>
    <cellStyle name="Migliaia 33 3 2 3 2 3" xfId="25136" xr:uid="{00000000-0005-0000-0000-000042330000}"/>
    <cellStyle name="Migliaia 33 3 2 3 3" xfId="17183" xr:uid="{00000000-0005-0000-0000-000043330000}"/>
    <cellStyle name="Migliaia 33 3 2 3 4" xfId="22485" xr:uid="{00000000-0005-0000-0000-000044330000}"/>
    <cellStyle name="Migliaia 33 3 2 4" xfId="3487" xr:uid="{00000000-0005-0000-0000-000045330000}"/>
    <cellStyle name="Migliaia 33 3 2 4 2" xfId="14017" xr:uid="{00000000-0005-0000-0000-000046330000}"/>
    <cellStyle name="Migliaia 33 3 2 4 2 2" xfId="19835" xr:uid="{00000000-0005-0000-0000-000047330000}"/>
    <cellStyle name="Migliaia 33 3 2 4 2 3" xfId="25137" xr:uid="{00000000-0005-0000-0000-000048330000}"/>
    <cellStyle name="Migliaia 33 3 2 4 3" xfId="17184" xr:uid="{00000000-0005-0000-0000-000049330000}"/>
    <cellStyle name="Migliaia 33 3 2 4 4" xfId="22486" xr:uid="{00000000-0005-0000-0000-00004A330000}"/>
    <cellStyle name="Migliaia 33 3 2 5" xfId="3488" xr:uid="{00000000-0005-0000-0000-00004B330000}"/>
    <cellStyle name="Migliaia 33 3 2 5 2" xfId="14018" xr:uid="{00000000-0005-0000-0000-00004C330000}"/>
    <cellStyle name="Migliaia 33 3 2 5 2 2" xfId="19836" xr:uid="{00000000-0005-0000-0000-00004D330000}"/>
    <cellStyle name="Migliaia 33 3 2 5 2 3" xfId="25138" xr:uid="{00000000-0005-0000-0000-00004E330000}"/>
    <cellStyle name="Migliaia 33 3 2 5 3" xfId="17185" xr:uid="{00000000-0005-0000-0000-00004F330000}"/>
    <cellStyle name="Migliaia 33 3 2 5 4" xfId="22487" xr:uid="{00000000-0005-0000-0000-000050330000}"/>
    <cellStyle name="Migliaia 33 3 2 6" xfId="3489" xr:uid="{00000000-0005-0000-0000-000051330000}"/>
    <cellStyle name="Migliaia 33 3 2 6 2" xfId="14019" xr:uid="{00000000-0005-0000-0000-000052330000}"/>
    <cellStyle name="Migliaia 33 3 2 6 2 2" xfId="19837" xr:uid="{00000000-0005-0000-0000-000053330000}"/>
    <cellStyle name="Migliaia 33 3 2 6 2 3" xfId="25139" xr:uid="{00000000-0005-0000-0000-000054330000}"/>
    <cellStyle name="Migliaia 33 3 2 6 3" xfId="17186" xr:uid="{00000000-0005-0000-0000-000055330000}"/>
    <cellStyle name="Migliaia 33 3 2 6 4" xfId="22488" xr:uid="{00000000-0005-0000-0000-000056330000}"/>
    <cellStyle name="Migliaia 33 3 3" xfId="3490" xr:uid="{00000000-0005-0000-0000-000057330000}"/>
    <cellStyle name="Migliaia 33 3 3 2" xfId="3491" xr:uid="{00000000-0005-0000-0000-000058330000}"/>
    <cellStyle name="Migliaia 33 3 3 2 2" xfId="14021" xr:uid="{00000000-0005-0000-0000-000059330000}"/>
    <cellStyle name="Migliaia 33 3 3 2 2 2" xfId="19839" xr:uid="{00000000-0005-0000-0000-00005A330000}"/>
    <cellStyle name="Migliaia 33 3 3 2 2 3" xfId="25141" xr:uid="{00000000-0005-0000-0000-00005B330000}"/>
    <cellStyle name="Migliaia 33 3 3 2 3" xfId="17188" xr:uid="{00000000-0005-0000-0000-00005C330000}"/>
    <cellStyle name="Migliaia 33 3 3 2 4" xfId="22490" xr:uid="{00000000-0005-0000-0000-00005D330000}"/>
    <cellStyle name="Migliaia 33 3 3 3" xfId="3492" xr:uid="{00000000-0005-0000-0000-00005E330000}"/>
    <cellStyle name="Migliaia 33 3 3 3 2" xfId="14022" xr:uid="{00000000-0005-0000-0000-00005F330000}"/>
    <cellStyle name="Migliaia 33 3 3 3 2 2" xfId="19840" xr:uid="{00000000-0005-0000-0000-000060330000}"/>
    <cellStyle name="Migliaia 33 3 3 3 2 3" xfId="25142" xr:uid="{00000000-0005-0000-0000-000061330000}"/>
    <cellStyle name="Migliaia 33 3 3 3 3" xfId="17189" xr:uid="{00000000-0005-0000-0000-000062330000}"/>
    <cellStyle name="Migliaia 33 3 3 3 4" xfId="22491" xr:uid="{00000000-0005-0000-0000-000063330000}"/>
    <cellStyle name="Migliaia 33 3 3 4" xfId="3493" xr:uid="{00000000-0005-0000-0000-000064330000}"/>
    <cellStyle name="Migliaia 33 3 3 4 2" xfId="14023" xr:uid="{00000000-0005-0000-0000-000065330000}"/>
    <cellStyle name="Migliaia 33 3 3 4 2 2" xfId="19841" xr:uid="{00000000-0005-0000-0000-000066330000}"/>
    <cellStyle name="Migliaia 33 3 3 4 2 3" xfId="25143" xr:uid="{00000000-0005-0000-0000-000067330000}"/>
    <cellStyle name="Migliaia 33 3 3 4 3" xfId="17190" xr:uid="{00000000-0005-0000-0000-000068330000}"/>
    <cellStyle name="Migliaia 33 3 3 4 4" xfId="22492" xr:uid="{00000000-0005-0000-0000-000069330000}"/>
    <cellStyle name="Migliaia 33 3 3 5" xfId="3494" xr:uid="{00000000-0005-0000-0000-00006A330000}"/>
    <cellStyle name="Migliaia 33 3 3 5 2" xfId="14024" xr:uid="{00000000-0005-0000-0000-00006B330000}"/>
    <cellStyle name="Migliaia 33 3 3 5 2 2" xfId="19842" xr:uid="{00000000-0005-0000-0000-00006C330000}"/>
    <cellStyle name="Migliaia 33 3 3 5 2 3" xfId="25144" xr:uid="{00000000-0005-0000-0000-00006D330000}"/>
    <cellStyle name="Migliaia 33 3 3 5 3" xfId="17191" xr:uid="{00000000-0005-0000-0000-00006E330000}"/>
    <cellStyle name="Migliaia 33 3 3 5 4" xfId="22493" xr:uid="{00000000-0005-0000-0000-00006F330000}"/>
    <cellStyle name="Migliaia 33 3 3 6" xfId="14020" xr:uid="{00000000-0005-0000-0000-000070330000}"/>
    <cellStyle name="Migliaia 33 3 3 6 2" xfId="19838" xr:uid="{00000000-0005-0000-0000-000071330000}"/>
    <cellStyle name="Migliaia 33 3 3 6 3" xfId="25140" xr:uid="{00000000-0005-0000-0000-000072330000}"/>
    <cellStyle name="Migliaia 33 3 3 7" xfId="17187" xr:uid="{00000000-0005-0000-0000-000073330000}"/>
    <cellStyle name="Migliaia 33 3 3 8" xfId="22489" xr:uid="{00000000-0005-0000-0000-000074330000}"/>
    <cellStyle name="Migliaia 33 3 4" xfId="3495" xr:uid="{00000000-0005-0000-0000-000075330000}"/>
    <cellStyle name="Migliaia 33 3 4 2" xfId="12132" xr:uid="{00000000-0005-0000-0000-000076330000}"/>
    <cellStyle name="Migliaia 33 3 4 3" xfId="12133" xr:uid="{00000000-0005-0000-0000-000077330000}"/>
    <cellStyle name="Migliaia 33 3 4 3 2" xfId="15645" xr:uid="{00000000-0005-0000-0000-000078330000}"/>
    <cellStyle name="Migliaia 33 3 4 3 2 2" xfId="20991" xr:uid="{00000000-0005-0000-0000-000079330000}"/>
    <cellStyle name="Migliaia 33 3 4 3 2 3" xfId="26293" xr:uid="{00000000-0005-0000-0000-00007A330000}"/>
    <cellStyle name="Migliaia 33 3 4 3 3" xfId="18340" xr:uid="{00000000-0005-0000-0000-00007B330000}"/>
    <cellStyle name="Migliaia 33 3 4 3 4" xfId="23642" xr:uid="{00000000-0005-0000-0000-00007C330000}"/>
    <cellStyle name="Migliaia 33 3 4 4" xfId="14025" xr:uid="{00000000-0005-0000-0000-00007D330000}"/>
    <cellStyle name="Migliaia 33 3 4 4 2" xfId="19843" xr:uid="{00000000-0005-0000-0000-00007E330000}"/>
    <cellStyle name="Migliaia 33 3 4 4 3" xfId="25145" xr:uid="{00000000-0005-0000-0000-00007F330000}"/>
    <cellStyle name="Migliaia 33 3 4 5" xfId="17192" xr:uid="{00000000-0005-0000-0000-000080330000}"/>
    <cellStyle name="Migliaia 33 3 4 6" xfId="22494" xr:uid="{00000000-0005-0000-0000-000081330000}"/>
    <cellStyle name="Migliaia 33 3 5" xfId="3496" xr:uid="{00000000-0005-0000-0000-000082330000}"/>
    <cellStyle name="Migliaia 33 3 5 2" xfId="12134" xr:uid="{00000000-0005-0000-0000-000083330000}"/>
    <cellStyle name="Migliaia 33 3 5 2 2" xfId="15646" xr:uid="{00000000-0005-0000-0000-000084330000}"/>
    <cellStyle name="Migliaia 33 3 5 2 2 2" xfId="20992" xr:uid="{00000000-0005-0000-0000-000085330000}"/>
    <cellStyle name="Migliaia 33 3 5 2 2 3" xfId="26294" xr:uid="{00000000-0005-0000-0000-000086330000}"/>
    <cellStyle name="Migliaia 33 3 5 2 3" xfId="18341" xr:uid="{00000000-0005-0000-0000-000087330000}"/>
    <cellStyle name="Migliaia 33 3 5 2 4" xfId="23643" xr:uid="{00000000-0005-0000-0000-000088330000}"/>
    <cellStyle name="Migliaia 33 3 5 3" xfId="14026" xr:uid="{00000000-0005-0000-0000-000089330000}"/>
    <cellStyle name="Migliaia 33 3 5 3 2" xfId="19844" xr:uid="{00000000-0005-0000-0000-00008A330000}"/>
    <cellStyle name="Migliaia 33 3 5 3 3" xfId="25146" xr:uid="{00000000-0005-0000-0000-00008B330000}"/>
    <cellStyle name="Migliaia 33 3 5 4" xfId="17193" xr:uid="{00000000-0005-0000-0000-00008C330000}"/>
    <cellStyle name="Migliaia 33 3 5 5" xfId="22495" xr:uid="{00000000-0005-0000-0000-00008D330000}"/>
    <cellStyle name="Migliaia 33 3 6" xfId="3497" xr:uid="{00000000-0005-0000-0000-00008E330000}"/>
    <cellStyle name="Migliaia 33 3 6 2" xfId="14027" xr:uid="{00000000-0005-0000-0000-00008F330000}"/>
    <cellStyle name="Migliaia 33 3 6 2 2" xfId="19845" xr:uid="{00000000-0005-0000-0000-000090330000}"/>
    <cellStyle name="Migliaia 33 3 6 2 3" xfId="25147" xr:uid="{00000000-0005-0000-0000-000091330000}"/>
    <cellStyle name="Migliaia 33 3 6 3" xfId="17194" xr:uid="{00000000-0005-0000-0000-000092330000}"/>
    <cellStyle name="Migliaia 33 3 6 4" xfId="22496" xr:uid="{00000000-0005-0000-0000-000093330000}"/>
    <cellStyle name="Migliaia 33 3 7" xfId="3498" xr:uid="{00000000-0005-0000-0000-000094330000}"/>
    <cellStyle name="Migliaia 33 3 7 2" xfId="14028" xr:uid="{00000000-0005-0000-0000-000095330000}"/>
    <cellStyle name="Migliaia 33 3 7 2 2" xfId="19846" xr:uid="{00000000-0005-0000-0000-000096330000}"/>
    <cellStyle name="Migliaia 33 3 7 2 3" xfId="25148" xr:uid="{00000000-0005-0000-0000-000097330000}"/>
    <cellStyle name="Migliaia 33 3 7 3" xfId="17195" xr:uid="{00000000-0005-0000-0000-000098330000}"/>
    <cellStyle name="Migliaia 33 3 7 4" xfId="22497" xr:uid="{00000000-0005-0000-0000-000099330000}"/>
    <cellStyle name="Migliaia 33 3 8" xfId="3499" xr:uid="{00000000-0005-0000-0000-00009A330000}"/>
    <cellStyle name="Migliaia 33 3 8 2" xfId="14029" xr:uid="{00000000-0005-0000-0000-00009B330000}"/>
    <cellStyle name="Migliaia 33 3 8 2 2" xfId="19847" xr:uid="{00000000-0005-0000-0000-00009C330000}"/>
    <cellStyle name="Migliaia 33 3 8 2 3" xfId="25149" xr:uid="{00000000-0005-0000-0000-00009D330000}"/>
    <cellStyle name="Migliaia 33 3 8 3" xfId="17196" xr:uid="{00000000-0005-0000-0000-00009E330000}"/>
    <cellStyle name="Migliaia 33 3 8 4" xfId="22498"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30" xr:uid="{00000000-0005-0000-0000-0000A3330000}"/>
    <cellStyle name="Migliaia 33 4 2 2 2 2" xfId="19848" xr:uid="{00000000-0005-0000-0000-0000A4330000}"/>
    <cellStyle name="Migliaia 33 4 2 2 2 3" xfId="25150" xr:uid="{00000000-0005-0000-0000-0000A5330000}"/>
    <cellStyle name="Migliaia 33 4 2 2 3" xfId="17197" xr:uid="{00000000-0005-0000-0000-0000A6330000}"/>
    <cellStyle name="Migliaia 33 4 2 2 4" xfId="22499" xr:uid="{00000000-0005-0000-0000-0000A7330000}"/>
    <cellStyle name="Migliaia 33 4 2 3" xfId="3503" xr:uid="{00000000-0005-0000-0000-0000A8330000}"/>
    <cellStyle name="Migliaia 33 4 2 3 2" xfId="14031" xr:uid="{00000000-0005-0000-0000-0000A9330000}"/>
    <cellStyle name="Migliaia 33 4 2 3 2 2" xfId="19849" xr:uid="{00000000-0005-0000-0000-0000AA330000}"/>
    <cellStyle name="Migliaia 33 4 2 3 2 3" xfId="25151" xr:uid="{00000000-0005-0000-0000-0000AB330000}"/>
    <cellStyle name="Migliaia 33 4 2 3 3" xfId="17198" xr:uid="{00000000-0005-0000-0000-0000AC330000}"/>
    <cellStyle name="Migliaia 33 4 2 3 4" xfId="22500" xr:uid="{00000000-0005-0000-0000-0000AD330000}"/>
    <cellStyle name="Migliaia 33 4 3" xfId="3504" xr:uid="{00000000-0005-0000-0000-0000AE330000}"/>
    <cellStyle name="Migliaia 33 4 3 2" xfId="14032" xr:uid="{00000000-0005-0000-0000-0000AF330000}"/>
    <cellStyle name="Migliaia 33 4 3 2 2" xfId="19850" xr:uid="{00000000-0005-0000-0000-0000B0330000}"/>
    <cellStyle name="Migliaia 33 4 3 2 3" xfId="25152" xr:uid="{00000000-0005-0000-0000-0000B1330000}"/>
    <cellStyle name="Migliaia 33 4 3 3" xfId="17199" xr:uid="{00000000-0005-0000-0000-0000B2330000}"/>
    <cellStyle name="Migliaia 33 4 3 4" xfId="22501" xr:uid="{00000000-0005-0000-0000-0000B3330000}"/>
    <cellStyle name="Migliaia 33 4 4" xfId="3505" xr:uid="{00000000-0005-0000-0000-0000B4330000}"/>
    <cellStyle name="Migliaia 33 4 4 2" xfId="14033" xr:uid="{00000000-0005-0000-0000-0000B5330000}"/>
    <cellStyle name="Migliaia 33 4 4 2 2" xfId="19851" xr:uid="{00000000-0005-0000-0000-0000B6330000}"/>
    <cellStyle name="Migliaia 33 4 4 2 3" xfId="25153" xr:uid="{00000000-0005-0000-0000-0000B7330000}"/>
    <cellStyle name="Migliaia 33 4 4 3" xfId="17200" xr:uid="{00000000-0005-0000-0000-0000B8330000}"/>
    <cellStyle name="Migliaia 33 4 4 4" xfId="22502" xr:uid="{00000000-0005-0000-0000-0000B9330000}"/>
    <cellStyle name="Migliaia 33 4 5" xfId="3506" xr:uid="{00000000-0005-0000-0000-0000BA330000}"/>
    <cellStyle name="Migliaia 33 4 5 2" xfId="14034" xr:uid="{00000000-0005-0000-0000-0000BB330000}"/>
    <cellStyle name="Migliaia 33 4 5 2 2" xfId="19852" xr:uid="{00000000-0005-0000-0000-0000BC330000}"/>
    <cellStyle name="Migliaia 33 4 5 2 3" xfId="25154" xr:uid="{00000000-0005-0000-0000-0000BD330000}"/>
    <cellStyle name="Migliaia 33 4 5 3" xfId="17201" xr:uid="{00000000-0005-0000-0000-0000BE330000}"/>
    <cellStyle name="Migliaia 33 4 5 4" xfId="22503" xr:uid="{00000000-0005-0000-0000-0000BF330000}"/>
    <cellStyle name="Migliaia 33 4 6" xfId="3507" xr:uid="{00000000-0005-0000-0000-0000C0330000}"/>
    <cellStyle name="Migliaia 33 4 6 2" xfId="14035" xr:uid="{00000000-0005-0000-0000-0000C1330000}"/>
    <cellStyle name="Migliaia 33 4 6 2 2" xfId="19853" xr:uid="{00000000-0005-0000-0000-0000C2330000}"/>
    <cellStyle name="Migliaia 33 4 6 2 3" xfId="25155" xr:uid="{00000000-0005-0000-0000-0000C3330000}"/>
    <cellStyle name="Migliaia 33 4 6 3" xfId="17202" xr:uid="{00000000-0005-0000-0000-0000C4330000}"/>
    <cellStyle name="Migliaia 33 4 6 4" xfId="22504" xr:uid="{00000000-0005-0000-0000-0000C5330000}"/>
    <cellStyle name="Migliaia 33 4 7" xfId="3508" xr:uid="{00000000-0005-0000-0000-0000C6330000}"/>
    <cellStyle name="Migliaia 33 4 7 2" xfId="14036" xr:uid="{00000000-0005-0000-0000-0000C7330000}"/>
    <cellStyle name="Migliaia 33 4 7 2 2" xfId="19854" xr:uid="{00000000-0005-0000-0000-0000C8330000}"/>
    <cellStyle name="Migliaia 33 4 7 2 3" xfId="25156" xr:uid="{00000000-0005-0000-0000-0000C9330000}"/>
    <cellStyle name="Migliaia 33 4 7 3" xfId="17203" xr:uid="{00000000-0005-0000-0000-0000CA330000}"/>
    <cellStyle name="Migliaia 33 4 7 4" xfId="22505" xr:uid="{00000000-0005-0000-0000-0000CB330000}"/>
    <cellStyle name="Migliaia 33 5" xfId="3509" xr:uid="{00000000-0005-0000-0000-0000CC330000}"/>
    <cellStyle name="Migliaia 33 5 2" xfId="3510" xr:uid="{00000000-0005-0000-0000-0000CD330000}"/>
    <cellStyle name="Migliaia 33 5 2 2" xfId="14037" xr:uid="{00000000-0005-0000-0000-0000CE330000}"/>
    <cellStyle name="Migliaia 33 5 2 2 2" xfId="19855" xr:uid="{00000000-0005-0000-0000-0000CF330000}"/>
    <cellStyle name="Migliaia 33 5 2 2 3" xfId="25157" xr:uid="{00000000-0005-0000-0000-0000D0330000}"/>
    <cellStyle name="Migliaia 33 5 2 3" xfId="17204" xr:uid="{00000000-0005-0000-0000-0000D1330000}"/>
    <cellStyle name="Migliaia 33 5 2 4" xfId="22506" xr:uid="{00000000-0005-0000-0000-0000D2330000}"/>
    <cellStyle name="Migliaia 33 5 3" xfId="3511" xr:uid="{00000000-0005-0000-0000-0000D3330000}"/>
    <cellStyle name="Migliaia 33 5 3 2" xfId="14038" xr:uid="{00000000-0005-0000-0000-0000D4330000}"/>
    <cellStyle name="Migliaia 33 5 3 2 2" xfId="19856" xr:uid="{00000000-0005-0000-0000-0000D5330000}"/>
    <cellStyle name="Migliaia 33 5 3 2 3" xfId="25158" xr:uid="{00000000-0005-0000-0000-0000D6330000}"/>
    <cellStyle name="Migliaia 33 5 3 3" xfId="17205" xr:uid="{00000000-0005-0000-0000-0000D7330000}"/>
    <cellStyle name="Migliaia 33 5 3 4" xfId="22507" xr:uid="{00000000-0005-0000-0000-0000D8330000}"/>
    <cellStyle name="Migliaia 33 5 4" xfId="3512" xr:uid="{00000000-0005-0000-0000-0000D9330000}"/>
    <cellStyle name="Migliaia 33 5 4 2" xfId="14039" xr:uid="{00000000-0005-0000-0000-0000DA330000}"/>
    <cellStyle name="Migliaia 33 5 4 2 2" xfId="19857" xr:uid="{00000000-0005-0000-0000-0000DB330000}"/>
    <cellStyle name="Migliaia 33 5 4 2 3" xfId="25159" xr:uid="{00000000-0005-0000-0000-0000DC330000}"/>
    <cellStyle name="Migliaia 33 5 4 3" xfId="17206" xr:uid="{00000000-0005-0000-0000-0000DD330000}"/>
    <cellStyle name="Migliaia 33 5 4 4" xfId="22508" xr:uid="{00000000-0005-0000-0000-0000DE330000}"/>
    <cellStyle name="Migliaia 33 5 5" xfId="3513" xr:uid="{00000000-0005-0000-0000-0000DF330000}"/>
    <cellStyle name="Migliaia 33 5 5 2" xfId="14040" xr:uid="{00000000-0005-0000-0000-0000E0330000}"/>
    <cellStyle name="Migliaia 33 5 5 2 2" xfId="19858" xr:uid="{00000000-0005-0000-0000-0000E1330000}"/>
    <cellStyle name="Migliaia 33 5 5 2 3" xfId="25160" xr:uid="{00000000-0005-0000-0000-0000E2330000}"/>
    <cellStyle name="Migliaia 33 5 5 3" xfId="17207" xr:uid="{00000000-0005-0000-0000-0000E3330000}"/>
    <cellStyle name="Migliaia 33 5 5 4" xfId="22509" xr:uid="{00000000-0005-0000-0000-0000E4330000}"/>
    <cellStyle name="Migliaia 33 5 6" xfId="3514" xr:uid="{00000000-0005-0000-0000-0000E5330000}"/>
    <cellStyle name="Migliaia 33 5 6 2" xfId="14041" xr:uid="{00000000-0005-0000-0000-0000E6330000}"/>
    <cellStyle name="Migliaia 33 5 6 2 2" xfId="19859" xr:uid="{00000000-0005-0000-0000-0000E7330000}"/>
    <cellStyle name="Migliaia 33 5 6 2 3" xfId="25161" xr:uid="{00000000-0005-0000-0000-0000E8330000}"/>
    <cellStyle name="Migliaia 33 5 6 3" xfId="17208" xr:uid="{00000000-0005-0000-0000-0000E9330000}"/>
    <cellStyle name="Migliaia 33 5 6 4" xfId="22510" xr:uid="{00000000-0005-0000-0000-0000EA330000}"/>
    <cellStyle name="Migliaia 33 6" xfId="3515" xr:uid="{00000000-0005-0000-0000-0000EB330000}"/>
    <cellStyle name="Migliaia 33 6 2" xfId="12135" xr:uid="{00000000-0005-0000-0000-0000EC330000}"/>
    <cellStyle name="Migliaia 33 6 3" xfId="12136" xr:uid="{00000000-0005-0000-0000-0000ED330000}"/>
    <cellStyle name="Migliaia 33 6 3 2" xfId="15647" xr:uid="{00000000-0005-0000-0000-0000EE330000}"/>
    <cellStyle name="Migliaia 33 6 3 2 2" xfId="20993" xr:uid="{00000000-0005-0000-0000-0000EF330000}"/>
    <cellStyle name="Migliaia 33 6 3 2 3" xfId="26295" xr:uid="{00000000-0005-0000-0000-0000F0330000}"/>
    <cellStyle name="Migliaia 33 6 3 3" xfId="18342" xr:uid="{00000000-0005-0000-0000-0000F1330000}"/>
    <cellStyle name="Migliaia 33 6 3 4" xfId="23644" xr:uid="{00000000-0005-0000-0000-0000F2330000}"/>
    <cellStyle name="Migliaia 33 6 4" xfId="14042" xr:uid="{00000000-0005-0000-0000-0000F3330000}"/>
    <cellStyle name="Migliaia 33 6 4 2" xfId="19860" xr:uid="{00000000-0005-0000-0000-0000F4330000}"/>
    <cellStyle name="Migliaia 33 6 4 3" xfId="25162" xr:uid="{00000000-0005-0000-0000-0000F5330000}"/>
    <cellStyle name="Migliaia 33 6 5" xfId="17209" xr:uid="{00000000-0005-0000-0000-0000F6330000}"/>
    <cellStyle name="Migliaia 33 6 6" xfId="22511" xr:uid="{00000000-0005-0000-0000-0000F7330000}"/>
    <cellStyle name="Migliaia 33 7" xfId="3516" xr:uid="{00000000-0005-0000-0000-0000F8330000}"/>
    <cellStyle name="Migliaia 33 7 2" xfId="12137" xr:uid="{00000000-0005-0000-0000-0000F9330000}"/>
    <cellStyle name="Migliaia 33 7 2 2" xfId="15648" xr:uid="{00000000-0005-0000-0000-0000FA330000}"/>
    <cellStyle name="Migliaia 33 7 2 2 2" xfId="20994" xr:uid="{00000000-0005-0000-0000-0000FB330000}"/>
    <cellStyle name="Migliaia 33 7 2 2 3" xfId="26296" xr:uid="{00000000-0005-0000-0000-0000FC330000}"/>
    <cellStyle name="Migliaia 33 7 2 3" xfId="18343" xr:uid="{00000000-0005-0000-0000-0000FD330000}"/>
    <cellStyle name="Migliaia 33 7 2 4" xfId="23645" xr:uid="{00000000-0005-0000-0000-0000FE330000}"/>
    <cellStyle name="Migliaia 33 7 3" xfId="14043" xr:uid="{00000000-0005-0000-0000-0000FF330000}"/>
    <cellStyle name="Migliaia 33 7 3 2" xfId="19861" xr:uid="{00000000-0005-0000-0000-000000340000}"/>
    <cellStyle name="Migliaia 33 7 3 3" xfId="25163" xr:uid="{00000000-0005-0000-0000-000001340000}"/>
    <cellStyle name="Migliaia 33 7 4" xfId="17210" xr:uid="{00000000-0005-0000-0000-000002340000}"/>
    <cellStyle name="Migliaia 33 7 5" xfId="22512" xr:uid="{00000000-0005-0000-0000-000003340000}"/>
    <cellStyle name="Migliaia 33 8" xfId="3517" xr:uid="{00000000-0005-0000-0000-000004340000}"/>
    <cellStyle name="Migliaia 33 8 2" xfId="12138" xr:uid="{00000000-0005-0000-0000-000005340000}"/>
    <cellStyle name="Migliaia 33 8 2 2" xfId="15649" xr:uid="{00000000-0005-0000-0000-000006340000}"/>
    <cellStyle name="Migliaia 33 8 2 2 2" xfId="20995" xr:uid="{00000000-0005-0000-0000-000007340000}"/>
    <cellStyle name="Migliaia 33 8 2 2 3" xfId="26297" xr:uid="{00000000-0005-0000-0000-000008340000}"/>
    <cellStyle name="Migliaia 33 8 2 3" xfId="18344" xr:uid="{00000000-0005-0000-0000-000009340000}"/>
    <cellStyle name="Migliaia 33 8 2 4" xfId="23646" xr:uid="{00000000-0005-0000-0000-00000A340000}"/>
    <cellStyle name="Migliaia 33 8 3" xfId="14044" xr:uid="{00000000-0005-0000-0000-00000B340000}"/>
    <cellStyle name="Migliaia 33 8 3 2" xfId="19862" xr:uid="{00000000-0005-0000-0000-00000C340000}"/>
    <cellStyle name="Migliaia 33 8 3 3" xfId="25164" xr:uid="{00000000-0005-0000-0000-00000D340000}"/>
    <cellStyle name="Migliaia 33 8 4" xfId="17211" xr:uid="{00000000-0005-0000-0000-00000E340000}"/>
    <cellStyle name="Migliaia 33 8 5" xfId="22513" xr:uid="{00000000-0005-0000-0000-00000F340000}"/>
    <cellStyle name="Migliaia 33 9" xfId="3518" xr:uid="{00000000-0005-0000-0000-000010340000}"/>
    <cellStyle name="Migliaia 33 9 2" xfId="14045" xr:uid="{00000000-0005-0000-0000-000011340000}"/>
    <cellStyle name="Migliaia 33 9 2 2" xfId="19863" xr:uid="{00000000-0005-0000-0000-000012340000}"/>
    <cellStyle name="Migliaia 33 9 2 3" xfId="25165" xr:uid="{00000000-0005-0000-0000-000013340000}"/>
    <cellStyle name="Migliaia 33 9 3" xfId="17212" xr:uid="{00000000-0005-0000-0000-000014340000}"/>
    <cellStyle name="Migliaia 33 9 4" xfId="22514" xr:uid="{00000000-0005-0000-0000-000015340000}"/>
    <cellStyle name="Migliaia 34" xfId="304" xr:uid="{00000000-0005-0000-0000-000016340000}"/>
    <cellStyle name="Migliaia 34 10" xfId="14046" xr:uid="{00000000-0005-0000-0000-000017340000}"/>
    <cellStyle name="Migliaia 34 10 2" xfId="19864" xr:uid="{00000000-0005-0000-0000-000018340000}"/>
    <cellStyle name="Migliaia 34 10 3" xfId="25166" xr:uid="{00000000-0005-0000-0000-000019340000}"/>
    <cellStyle name="Migliaia 34 11" xfId="17213" xr:uid="{00000000-0005-0000-0000-00001A340000}"/>
    <cellStyle name="Migliaia 34 12" xfId="22515"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7" xr:uid="{00000000-0005-0000-0000-000020340000}"/>
    <cellStyle name="Migliaia 34 2 2 2 2 2" xfId="19865" xr:uid="{00000000-0005-0000-0000-000021340000}"/>
    <cellStyle name="Migliaia 34 2 2 2 2 3" xfId="25167" xr:uid="{00000000-0005-0000-0000-000022340000}"/>
    <cellStyle name="Migliaia 34 2 2 2 3" xfId="17214" xr:uid="{00000000-0005-0000-0000-000023340000}"/>
    <cellStyle name="Migliaia 34 2 2 2 4" xfId="22516" xr:uid="{00000000-0005-0000-0000-000024340000}"/>
    <cellStyle name="Migliaia 34 2 2 3" xfId="12139" xr:uid="{00000000-0005-0000-0000-000025340000}"/>
    <cellStyle name="Migliaia 34 2 2 3 2" xfId="15650" xr:uid="{00000000-0005-0000-0000-000026340000}"/>
    <cellStyle name="Migliaia 34 2 2 3 2 2" xfId="20996" xr:uid="{00000000-0005-0000-0000-000027340000}"/>
    <cellStyle name="Migliaia 34 2 2 3 2 3" xfId="26298" xr:uid="{00000000-0005-0000-0000-000028340000}"/>
    <cellStyle name="Migliaia 34 2 2 3 3" xfId="18345" xr:uid="{00000000-0005-0000-0000-000029340000}"/>
    <cellStyle name="Migliaia 34 2 2 3 4" xfId="23647" xr:uid="{00000000-0005-0000-0000-00002A340000}"/>
    <cellStyle name="Migliaia 34 2 3" xfId="3523" xr:uid="{00000000-0005-0000-0000-00002B340000}"/>
    <cellStyle name="Migliaia 34 2 3 2" xfId="12140" xr:uid="{00000000-0005-0000-0000-00002C340000}"/>
    <cellStyle name="Migliaia 34 2 3 2 2" xfId="15651" xr:uid="{00000000-0005-0000-0000-00002D340000}"/>
    <cellStyle name="Migliaia 34 2 3 2 2 2" xfId="20997" xr:uid="{00000000-0005-0000-0000-00002E340000}"/>
    <cellStyle name="Migliaia 34 2 3 2 2 3" xfId="26299" xr:uid="{00000000-0005-0000-0000-00002F340000}"/>
    <cellStyle name="Migliaia 34 2 3 2 3" xfId="18346" xr:uid="{00000000-0005-0000-0000-000030340000}"/>
    <cellStyle name="Migliaia 34 2 3 2 4" xfId="23648" xr:uid="{00000000-0005-0000-0000-000031340000}"/>
    <cellStyle name="Migliaia 34 2 3 3" xfId="14048" xr:uid="{00000000-0005-0000-0000-000032340000}"/>
    <cellStyle name="Migliaia 34 2 3 3 2" xfId="19866" xr:uid="{00000000-0005-0000-0000-000033340000}"/>
    <cellStyle name="Migliaia 34 2 3 3 3" xfId="25168" xr:uid="{00000000-0005-0000-0000-000034340000}"/>
    <cellStyle name="Migliaia 34 2 3 4" xfId="17215" xr:uid="{00000000-0005-0000-0000-000035340000}"/>
    <cellStyle name="Migliaia 34 2 3 5" xfId="22517" xr:uid="{00000000-0005-0000-0000-000036340000}"/>
    <cellStyle name="Migliaia 34 2 4" xfId="3524" xr:uid="{00000000-0005-0000-0000-000037340000}"/>
    <cellStyle name="Migliaia 34 2 4 2" xfId="14049" xr:uid="{00000000-0005-0000-0000-000038340000}"/>
    <cellStyle name="Migliaia 34 2 4 2 2" xfId="19867" xr:uid="{00000000-0005-0000-0000-000039340000}"/>
    <cellStyle name="Migliaia 34 2 4 2 3" xfId="25169" xr:uid="{00000000-0005-0000-0000-00003A340000}"/>
    <cellStyle name="Migliaia 34 2 4 3" xfId="17216" xr:uid="{00000000-0005-0000-0000-00003B340000}"/>
    <cellStyle name="Migliaia 34 2 4 4" xfId="22518" xr:uid="{00000000-0005-0000-0000-00003C340000}"/>
    <cellStyle name="Migliaia 34 2 5" xfId="3525" xr:uid="{00000000-0005-0000-0000-00003D340000}"/>
    <cellStyle name="Migliaia 34 2 5 2" xfId="14050" xr:uid="{00000000-0005-0000-0000-00003E340000}"/>
    <cellStyle name="Migliaia 34 2 5 2 2" xfId="19868" xr:uid="{00000000-0005-0000-0000-00003F340000}"/>
    <cellStyle name="Migliaia 34 2 5 2 3" xfId="25170" xr:uid="{00000000-0005-0000-0000-000040340000}"/>
    <cellStyle name="Migliaia 34 2 5 3" xfId="17217" xr:uid="{00000000-0005-0000-0000-000041340000}"/>
    <cellStyle name="Migliaia 34 2 5 4" xfId="22519" xr:uid="{00000000-0005-0000-0000-000042340000}"/>
    <cellStyle name="Migliaia 34 2 6" xfId="3526" xr:uid="{00000000-0005-0000-0000-000043340000}"/>
    <cellStyle name="Migliaia 34 2 6 2" xfId="14051" xr:uid="{00000000-0005-0000-0000-000044340000}"/>
    <cellStyle name="Migliaia 34 2 6 2 2" xfId="19869" xr:uid="{00000000-0005-0000-0000-000045340000}"/>
    <cellStyle name="Migliaia 34 2 6 2 3" xfId="25171" xr:uid="{00000000-0005-0000-0000-000046340000}"/>
    <cellStyle name="Migliaia 34 2 6 3" xfId="17218" xr:uid="{00000000-0005-0000-0000-000047340000}"/>
    <cellStyle name="Migliaia 34 2 6 4" xfId="22520"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2" xr:uid="{00000000-0005-0000-0000-00004E340000}"/>
    <cellStyle name="Migliaia 34 3 2 2 2 2 2" xfId="19870" xr:uid="{00000000-0005-0000-0000-00004F340000}"/>
    <cellStyle name="Migliaia 34 3 2 2 2 2 3" xfId="25172" xr:uid="{00000000-0005-0000-0000-000050340000}"/>
    <cellStyle name="Migliaia 34 3 2 2 2 3" xfId="17219" xr:uid="{00000000-0005-0000-0000-000051340000}"/>
    <cellStyle name="Migliaia 34 3 2 2 2 4" xfId="22521" xr:uid="{00000000-0005-0000-0000-000052340000}"/>
    <cellStyle name="Migliaia 34 3 2 3" xfId="3531" xr:uid="{00000000-0005-0000-0000-000053340000}"/>
    <cellStyle name="Migliaia 34 3 2 3 2" xfId="14053" xr:uid="{00000000-0005-0000-0000-000054340000}"/>
    <cellStyle name="Migliaia 34 3 2 3 2 2" xfId="19871" xr:uid="{00000000-0005-0000-0000-000055340000}"/>
    <cellStyle name="Migliaia 34 3 2 3 2 3" xfId="25173" xr:uid="{00000000-0005-0000-0000-000056340000}"/>
    <cellStyle name="Migliaia 34 3 2 3 3" xfId="17220" xr:uid="{00000000-0005-0000-0000-000057340000}"/>
    <cellStyle name="Migliaia 34 3 2 3 4" xfId="22522" xr:uid="{00000000-0005-0000-0000-000058340000}"/>
    <cellStyle name="Migliaia 34 3 2 4" xfId="3532" xr:uid="{00000000-0005-0000-0000-000059340000}"/>
    <cellStyle name="Migliaia 34 3 2 4 2" xfId="14054" xr:uid="{00000000-0005-0000-0000-00005A340000}"/>
    <cellStyle name="Migliaia 34 3 2 4 2 2" xfId="19872" xr:uid="{00000000-0005-0000-0000-00005B340000}"/>
    <cellStyle name="Migliaia 34 3 2 4 2 3" xfId="25174" xr:uid="{00000000-0005-0000-0000-00005C340000}"/>
    <cellStyle name="Migliaia 34 3 2 4 3" xfId="17221" xr:uid="{00000000-0005-0000-0000-00005D340000}"/>
    <cellStyle name="Migliaia 34 3 2 4 4" xfId="22523" xr:uid="{00000000-0005-0000-0000-00005E340000}"/>
    <cellStyle name="Migliaia 34 3 2 5" xfId="3533" xr:uid="{00000000-0005-0000-0000-00005F340000}"/>
    <cellStyle name="Migliaia 34 3 2 5 2" xfId="14055" xr:uid="{00000000-0005-0000-0000-000060340000}"/>
    <cellStyle name="Migliaia 34 3 2 5 2 2" xfId="19873" xr:uid="{00000000-0005-0000-0000-000061340000}"/>
    <cellStyle name="Migliaia 34 3 2 5 2 3" xfId="25175" xr:uid="{00000000-0005-0000-0000-000062340000}"/>
    <cellStyle name="Migliaia 34 3 2 5 3" xfId="17222" xr:uid="{00000000-0005-0000-0000-000063340000}"/>
    <cellStyle name="Migliaia 34 3 2 5 4" xfId="22524" xr:uid="{00000000-0005-0000-0000-000064340000}"/>
    <cellStyle name="Migliaia 34 3 2 6" xfId="3534" xr:uid="{00000000-0005-0000-0000-000065340000}"/>
    <cellStyle name="Migliaia 34 3 2 6 2" xfId="14056" xr:uid="{00000000-0005-0000-0000-000066340000}"/>
    <cellStyle name="Migliaia 34 3 2 6 2 2" xfId="19874" xr:uid="{00000000-0005-0000-0000-000067340000}"/>
    <cellStyle name="Migliaia 34 3 2 6 2 3" xfId="25176" xr:uid="{00000000-0005-0000-0000-000068340000}"/>
    <cellStyle name="Migliaia 34 3 2 6 3" xfId="17223" xr:uid="{00000000-0005-0000-0000-000069340000}"/>
    <cellStyle name="Migliaia 34 3 2 6 4" xfId="22525" xr:uid="{00000000-0005-0000-0000-00006A340000}"/>
    <cellStyle name="Migliaia 34 3 3" xfId="3535" xr:uid="{00000000-0005-0000-0000-00006B340000}"/>
    <cellStyle name="Migliaia 34 3 3 2" xfId="3536" xr:uid="{00000000-0005-0000-0000-00006C340000}"/>
    <cellStyle name="Migliaia 34 3 3 2 2" xfId="14058" xr:uid="{00000000-0005-0000-0000-00006D340000}"/>
    <cellStyle name="Migliaia 34 3 3 2 2 2" xfId="19876" xr:uid="{00000000-0005-0000-0000-00006E340000}"/>
    <cellStyle name="Migliaia 34 3 3 2 2 3" xfId="25178" xr:uid="{00000000-0005-0000-0000-00006F340000}"/>
    <cellStyle name="Migliaia 34 3 3 2 3" xfId="17225" xr:uid="{00000000-0005-0000-0000-000070340000}"/>
    <cellStyle name="Migliaia 34 3 3 2 4" xfId="22527" xr:uid="{00000000-0005-0000-0000-000071340000}"/>
    <cellStyle name="Migliaia 34 3 3 3" xfId="3537" xr:uid="{00000000-0005-0000-0000-000072340000}"/>
    <cellStyle name="Migliaia 34 3 3 3 2" xfId="14059" xr:uid="{00000000-0005-0000-0000-000073340000}"/>
    <cellStyle name="Migliaia 34 3 3 3 2 2" xfId="19877" xr:uid="{00000000-0005-0000-0000-000074340000}"/>
    <cellStyle name="Migliaia 34 3 3 3 2 3" xfId="25179" xr:uid="{00000000-0005-0000-0000-000075340000}"/>
    <cellStyle name="Migliaia 34 3 3 3 3" xfId="17226" xr:uid="{00000000-0005-0000-0000-000076340000}"/>
    <cellStyle name="Migliaia 34 3 3 3 4" xfId="22528" xr:uid="{00000000-0005-0000-0000-000077340000}"/>
    <cellStyle name="Migliaia 34 3 3 4" xfId="3538" xr:uid="{00000000-0005-0000-0000-000078340000}"/>
    <cellStyle name="Migliaia 34 3 3 4 2" xfId="14060" xr:uid="{00000000-0005-0000-0000-000079340000}"/>
    <cellStyle name="Migliaia 34 3 3 4 2 2" xfId="19878" xr:uid="{00000000-0005-0000-0000-00007A340000}"/>
    <cellStyle name="Migliaia 34 3 3 4 2 3" xfId="25180" xr:uid="{00000000-0005-0000-0000-00007B340000}"/>
    <cellStyle name="Migliaia 34 3 3 4 3" xfId="17227" xr:uid="{00000000-0005-0000-0000-00007C340000}"/>
    <cellStyle name="Migliaia 34 3 3 4 4" xfId="22529" xr:uid="{00000000-0005-0000-0000-00007D340000}"/>
    <cellStyle name="Migliaia 34 3 3 5" xfId="3539" xr:uid="{00000000-0005-0000-0000-00007E340000}"/>
    <cellStyle name="Migliaia 34 3 3 5 2" xfId="14061" xr:uid="{00000000-0005-0000-0000-00007F340000}"/>
    <cellStyle name="Migliaia 34 3 3 5 2 2" xfId="19879" xr:uid="{00000000-0005-0000-0000-000080340000}"/>
    <cellStyle name="Migliaia 34 3 3 5 2 3" xfId="25181" xr:uid="{00000000-0005-0000-0000-000081340000}"/>
    <cellStyle name="Migliaia 34 3 3 5 3" xfId="17228" xr:uid="{00000000-0005-0000-0000-000082340000}"/>
    <cellStyle name="Migliaia 34 3 3 5 4" xfId="22530" xr:uid="{00000000-0005-0000-0000-000083340000}"/>
    <cellStyle name="Migliaia 34 3 3 6" xfId="14057" xr:uid="{00000000-0005-0000-0000-000084340000}"/>
    <cellStyle name="Migliaia 34 3 3 6 2" xfId="19875" xr:uid="{00000000-0005-0000-0000-000085340000}"/>
    <cellStyle name="Migliaia 34 3 3 6 3" xfId="25177" xr:uid="{00000000-0005-0000-0000-000086340000}"/>
    <cellStyle name="Migliaia 34 3 3 7" xfId="17224" xr:uid="{00000000-0005-0000-0000-000087340000}"/>
    <cellStyle name="Migliaia 34 3 3 8" xfId="22526" xr:uid="{00000000-0005-0000-0000-000088340000}"/>
    <cellStyle name="Migliaia 34 3 4" xfId="3540" xr:uid="{00000000-0005-0000-0000-000089340000}"/>
    <cellStyle name="Migliaia 34 3 4 2" xfId="12141" xr:uid="{00000000-0005-0000-0000-00008A340000}"/>
    <cellStyle name="Migliaia 34 3 4 3" xfId="12142" xr:uid="{00000000-0005-0000-0000-00008B340000}"/>
    <cellStyle name="Migliaia 34 3 4 3 2" xfId="15652" xr:uid="{00000000-0005-0000-0000-00008C340000}"/>
    <cellStyle name="Migliaia 34 3 4 3 2 2" xfId="20998" xr:uid="{00000000-0005-0000-0000-00008D340000}"/>
    <cellStyle name="Migliaia 34 3 4 3 2 3" xfId="26300" xr:uid="{00000000-0005-0000-0000-00008E340000}"/>
    <cellStyle name="Migliaia 34 3 4 3 3" xfId="18347" xr:uid="{00000000-0005-0000-0000-00008F340000}"/>
    <cellStyle name="Migliaia 34 3 4 3 4" xfId="23649" xr:uid="{00000000-0005-0000-0000-000090340000}"/>
    <cellStyle name="Migliaia 34 3 4 4" xfId="14062" xr:uid="{00000000-0005-0000-0000-000091340000}"/>
    <cellStyle name="Migliaia 34 3 4 4 2" xfId="19880" xr:uid="{00000000-0005-0000-0000-000092340000}"/>
    <cellStyle name="Migliaia 34 3 4 4 3" xfId="25182" xr:uid="{00000000-0005-0000-0000-000093340000}"/>
    <cellStyle name="Migliaia 34 3 4 5" xfId="17229" xr:uid="{00000000-0005-0000-0000-000094340000}"/>
    <cellStyle name="Migliaia 34 3 4 6" xfId="22531" xr:uid="{00000000-0005-0000-0000-000095340000}"/>
    <cellStyle name="Migliaia 34 3 5" xfId="3541" xr:uid="{00000000-0005-0000-0000-000096340000}"/>
    <cellStyle name="Migliaia 34 3 5 2" xfId="12143" xr:uid="{00000000-0005-0000-0000-000097340000}"/>
    <cellStyle name="Migliaia 34 3 5 2 2" xfId="15653" xr:uid="{00000000-0005-0000-0000-000098340000}"/>
    <cellStyle name="Migliaia 34 3 5 2 2 2" xfId="20999" xr:uid="{00000000-0005-0000-0000-000099340000}"/>
    <cellStyle name="Migliaia 34 3 5 2 2 3" xfId="26301" xr:uid="{00000000-0005-0000-0000-00009A340000}"/>
    <cellStyle name="Migliaia 34 3 5 2 3" xfId="18348" xr:uid="{00000000-0005-0000-0000-00009B340000}"/>
    <cellStyle name="Migliaia 34 3 5 2 4" xfId="23650" xr:uid="{00000000-0005-0000-0000-00009C340000}"/>
    <cellStyle name="Migliaia 34 3 5 3" xfId="14063" xr:uid="{00000000-0005-0000-0000-00009D340000}"/>
    <cellStyle name="Migliaia 34 3 5 3 2" xfId="19881" xr:uid="{00000000-0005-0000-0000-00009E340000}"/>
    <cellStyle name="Migliaia 34 3 5 3 3" xfId="25183" xr:uid="{00000000-0005-0000-0000-00009F340000}"/>
    <cellStyle name="Migliaia 34 3 5 4" xfId="17230" xr:uid="{00000000-0005-0000-0000-0000A0340000}"/>
    <cellStyle name="Migliaia 34 3 5 5" xfId="22532" xr:uid="{00000000-0005-0000-0000-0000A1340000}"/>
    <cellStyle name="Migliaia 34 3 6" xfId="3542" xr:uid="{00000000-0005-0000-0000-0000A2340000}"/>
    <cellStyle name="Migliaia 34 3 6 2" xfId="14064" xr:uid="{00000000-0005-0000-0000-0000A3340000}"/>
    <cellStyle name="Migliaia 34 3 6 2 2" xfId="19882" xr:uid="{00000000-0005-0000-0000-0000A4340000}"/>
    <cellStyle name="Migliaia 34 3 6 2 3" xfId="25184" xr:uid="{00000000-0005-0000-0000-0000A5340000}"/>
    <cellStyle name="Migliaia 34 3 6 3" xfId="17231" xr:uid="{00000000-0005-0000-0000-0000A6340000}"/>
    <cellStyle name="Migliaia 34 3 6 4" xfId="22533" xr:uid="{00000000-0005-0000-0000-0000A7340000}"/>
    <cellStyle name="Migliaia 34 3 7" xfId="3543" xr:uid="{00000000-0005-0000-0000-0000A8340000}"/>
    <cellStyle name="Migliaia 34 3 7 2" xfId="14065" xr:uid="{00000000-0005-0000-0000-0000A9340000}"/>
    <cellStyle name="Migliaia 34 3 7 2 2" xfId="19883" xr:uid="{00000000-0005-0000-0000-0000AA340000}"/>
    <cellStyle name="Migliaia 34 3 7 2 3" xfId="25185" xr:uid="{00000000-0005-0000-0000-0000AB340000}"/>
    <cellStyle name="Migliaia 34 3 7 3" xfId="17232" xr:uid="{00000000-0005-0000-0000-0000AC340000}"/>
    <cellStyle name="Migliaia 34 3 7 4" xfId="22534" xr:uid="{00000000-0005-0000-0000-0000AD340000}"/>
    <cellStyle name="Migliaia 34 3 8" xfId="3544" xr:uid="{00000000-0005-0000-0000-0000AE340000}"/>
    <cellStyle name="Migliaia 34 3 8 2" xfId="14066" xr:uid="{00000000-0005-0000-0000-0000AF340000}"/>
    <cellStyle name="Migliaia 34 3 8 2 2" xfId="19884" xr:uid="{00000000-0005-0000-0000-0000B0340000}"/>
    <cellStyle name="Migliaia 34 3 8 2 3" xfId="25186" xr:uid="{00000000-0005-0000-0000-0000B1340000}"/>
    <cellStyle name="Migliaia 34 3 8 3" xfId="17233" xr:uid="{00000000-0005-0000-0000-0000B2340000}"/>
    <cellStyle name="Migliaia 34 3 8 4" xfId="22535"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7" xr:uid="{00000000-0005-0000-0000-0000B7340000}"/>
    <cellStyle name="Migliaia 34 4 2 2 2 2" xfId="19885" xr:uid="{00000000-0005-0000-0000-0000B8340000}"/>
    <cellStyle name="Migliaia 34 4 2 2 2 3" xfId="25187" xr:uid="{00000000-0005-0000-0000-0000B9340000}"/>
    <cellStyle name="Migliaia 34 4 2 2 3" xfId="17234" xr:uid="{00000000-0005-0000-0000-0000BA340000}"/>
    <cellStyle name="Migliaia 34 4 2 2 4" xfId="22536" xr:uid="{00000000-0005-0000-0000-0000BB340000}"/>
    <cellStyle name="Migliaia 34 4 2 3" xfId="3548" xr:uid="{00000000-0005-0000-0000-0000BC340000}"/>
    <cellStyle name="Migliaia 34 4 2 3 2" xfId="14068" xr:uid="{00000000-0005-0000-0000-0000BD340000}"/>
    <cellStyle name="Migliaia 34 4 2 3 2 2" xfId="19886" xr:uid="{00000000-0005-0000-0000-0000BE340000}"/>
    <cellStyle name="Migliaia 34 4 2 3 2 3" xfId="25188" xr:uid="{00000000-0005-0000-0000-0000BF340000}"/>
    <cellStyle name="Migliaia 34 4 2 3 3" xfId="17235" xr:uid="{00000000-0005-0000-0000-0000C0340000}"/>
    <cellStyle name="Migliaia 34 4 2 3 4" xfId="22537" xr:uid="{00000000-0005-0000-0000-0000C1340000}"/>
    <cellStyle name="Migliaia 34 4 3" xfId="3549" xr:uid="{00000000-0005-0000-0000-0000C2340000}"/>
    <cellStyle name="Migliaia 34 4 3 2" xfId="14069" xr:uid="{00000000-0005-0000-0000-0000C3340000}"/>
    <cellStyle name="Migliaia 34 4 3 2 2" xfId="19887" xr:uid="{00000000-0005-0000-0000-0000C4340000}"/>
    <cellStyle name="Migliaia 34 4 3 2 3" xfId="25189" xr:uid="{00000000-0005-0000-0000-0000C5340000}"/>
    <cellStyle name="Migliaia 34 4 3 3" xfId="17236" xr:uid="{00000000-0005-0000-0000-0000C6340000}"/>
    <cellStyle name="Migliaia 34 4 3 4" xfId="22538" xr:uid="{00000000-0005-0000-0000-0000C7340000}"/>
    <cellStyle name="Migliaia 34 4 4" xfId="3550" xr:uid="{00000000-0005-0000-0000-0000C8340000}"/>
    <cellStyle name="Migliaia 34 4 4 2" xfId="14070" xr:uid="{00000000-0005-0000-0000-0000C9340000}"/>
    <cellStyle name="Migliaia 34 4 4 2 2" xfId="19888" xr:uid="{00000000-0005-0000-0000-0000CA340000}"/>
    <cellStyle name="Migliaia 34 4 4 2 3" xfId="25190" xr:uid="{00000000-0005-0000-0000-0000CB340000}"/>
    <cellStyle name="Migliaia 34 4 4 3" xfId="17237" xr:uid="{00000000-0005-0000-0000-0000CC340000}"/>
    <cellStyle name="Migliaia 34 4 4 4" xfId="22539" xr:uid="{00000000-0005-0000-0000-0000CD340000}"/>
    <cellStyle name="Migliaia 34 4 5" xfId="3551" xr:uid="{00000000-0005-0000-0000-0000CE340000}"/>
    <cellStyle name="Migliaia 34 4 5 2" xfId="14071" xr:uid="{00000000-0005-0000-0000-0000CF340000}"/>
    <cellStyle name="Migliaia 34 4 5 2 2" xfId="19889" xr:uid="{00000000-0005-0000-0000-0000D0340000}"/>
    <cellStyle name="Migliaia 34 4 5 2 3" xfId="25191" xr:uid="{00000000-0005-0000-0000-0000D1340000}"/>
    <cellStyle name="Migliaia 34 4 5 3" xfId="17238" xr:uid="{00000000-0005-0000-0000-0000D2340000}"/>
    <cellStyle name="Migliaia 34 4 5 4" xfId="22540" xr:uid="{00000000-0005-0000-0000-0000D3340000}"/>
    <cellStyle name="Migliaia 34 4 6" xfId="3552" xr:uid="{00000000-0005-0000-0000-0000D4340000}"/>
    <cellStyle name="Migliaia 34 4 6 2" xfId="14072" xr:uid="{00000000-0005-0000-0000-0000D5340000}"/>
    <cellStyle name="Migliaia 34 4 6 2 2" xfId="19890" xr:uid="{00000000-0005-0000-0000-0000D6340000}"/>
    <cellStyle name="Migliaia 34 4 6 2 3" xfId="25192" xr:uid="{00000000-0005-0000-0000-0000D7340000}"/>
    <cellStyle name="Migliaia 34 4 6 3" xfId="17239" xr:uid="{00000000-0005-0000-0000-0000D8340000}"/>
    <cellStyle name="Migliaia 34 4 6 4" xfId="22541" xr:uid="{00000000-0005-0000-0000-0000D9340000}"/>
    <cellStyle name="Migliaia 34 4 7" xfId="3553" xr:uid="{00000000-0005-0000-0000-0000DA340000}"/>
    <cellStyle name="Migliaia 34 4 7 2" xfId="14073" xr:uid="{00000000-0005-0000-0000-0000DB340000}"/>
    <cellStyle name="Migliaia 34 4 7 2 2" xfId="19891" xr:uid="{00000000-0005-0000-0000-0000DC340000}"/>
    <cellStyle name="Migliaia 34 4 7 2 3" xfId="25193" xr:uid="{00000000-0005-0000-0000-0000DD340000}"/>
    <cellStyle name="Migliaia 34 4 7 3" xfId="17240" xr:uid="{00000000-0005-0000-0000-0000DE340000}"/>
    <cellStyle name="Migliaia 34 4 7 4" xfId="22542" xr:uid="{00000000-0005-0000-0000-0000DF340000}"/>
    <cellStyle name="Migliaia 34 5" xfId="3554" xr:uid="{00000000-0005-0000-0000-0000E0340000}"/>
    <cellStyle name="Migliaia 34 5 2" xfId="3555" xr:uid="{00000000-0005-0000-0000-0000E1340000}"/>
    <cellStyle name="Migliaia 34 5 2 2" xfId="14074" xr:uid="{00000000-0005-0000-0000-0000E2340000}"/>
    <cellStyle name="Migliaia 34 5 2 2 2" xfId="19892" xr:uid="{00000000-0005-0000-0000-0000E3340000}"/>
    <cellStyle name="Migliaia 34 5 2 2 3" xfId="25194" xr:uid="{00000000-0005-0000-0000-0000E4340000}"/>
    <cellStyle name="Migliaia 34 5 2 3" xfId="17241" xr:uid="{00000000-0005-0000-0000-0000E5340000}"/>
    <cellStyle name="Migliaia 34 5 2 4" xfId="22543" xr:uid="{00000000-0005-0000-0000-0000E6340000}"/>
    <cellStyle name="Migliaia 34 5 3" xfId="3556" xr:uid="{00000000-0005-0000-0000-0000E7340000}"/>
    <cellStyle name="Migliaia 34 5 3 2" xfId="14075" xr:uid="{00000000-0005-0000-0000-0000E8340000}"/>
    <cellStyle name="Migliaia 34 5 3 2 2" xfId="19893" xr:uid="{00000000-0005-0000-0000-0000E9340000}"/>
    <cellStyle name="Migliaia 34 5 3 2 3" xfId="25195" xr:uid="{00000000-0005-0000-0000-0000EA340000}"/>
    <cellStyle name="Migliaia 34 5 3 3" xfId="17242" xr:uid="{00000000-0005-0000-0000-0000EB340000}"/>
    <cellStyle name="Migliaia 34 5 3 4" xfId="22544" xr:uid="{00000000-0005-0000-0000-0000EC340000}"/>
    <cellStyle name="Migliaia 34 5 4" xfId="3557" xr:uid="{00000000-0005-0000-0000-0000ED340000}"/>
    <cellStyle name="Migliaia 34 5 4 2" xfId="14076" xr:uid="{00000000-0005-0000-0000-0000EE340000}"/>
    <cellStyle name="Migliaia 34 5 4 2 2" xfId="19894" xr:uid="{00000000-0005-0000-0000-0000EF340000}"/>
    <cellStyle name="Migliaia 34 5 4 2 3" xfId="25196" xr:uid="{00000000-0005-0000-0000-0000F0340000}"/>
    <cellStyle name="Migliaia 34 5 4 3" xfId="17243" xr:uid="{00000000-0005-0000-0000-0000F1340000}"/>
    <cellStyle name="Migliaia 34 5 4 4" xfId="22545" xr:uid="{00000000-0005-0000-0000-0000F2340000}"/>
    <cellStyle name="Migliaia 34 5 5" xfId="3558" xr:uid="{00000000-0005-0000-0000-0000F3340000}"/>
    <cellStyle name="Migliaia 34 5 5 2" xfId="14077" xr:uid="{00000000-0005-0000-0000-0000F4340000}"/>
    <cellStyle name="Migliaia 34 5 5 2 2" xfId="19895" xr:uid="{00000000-0005-0000-0000-0000F5340000}"/>
    <cellStyle name="Migliaia 34 5 5 2 3" xfId="25197" xr:uid="{00000000-0005-0000-0000-0000F6340000}"/>
    <cellStyle name="Migliaia 34 5 5 3" xfId="17244" xr:uid="{00000000-0005-0000-0000-0000F7340000}"/>
    <cellStyle name="Migliaia 34 5 5 4" xfId="22546" xr:uid="{00000000-0005-0000-0000-0000F8340000}"/>
    <cellStyle name="Migliaia 34 5 6" xfId="3559" xr:uid="{00000000-0005-0000-0000-0000F9340000}"/>
    <cellStyle name="Migliaia 34 5 6 2" xfId="14078" xr:uid="{00000000-0005-0000-0000-0000FA340000}"/>
    <cellStyle name="Migliaia 34 5 6 2 2" xfId="19896" xr:uid="{00000000-0005-0000-0000-0000FB340000}"/>
    <cellStyle name="Migliaia 34 5 6 2 3" xfId="25198" xr:uid="{00000000-0005-0000-0000-0000FC340000}"/>
    <cellStyle name="Migliaia 34 5 6 3" xfId="17245" xr:uid="{00000000-0005-0000-0000-0000FD340000}"/>
    <cellStyle name="Migliaia 34 5 6 4" xfId="22547" xr:uid="{00000000-0005-0000-0000-0000FE340000}"/>
    <cellStyle name="Migliaia 34 6" xfId="3560" xr:uid="{00000000-0005-0000-0000-0000FF340000}"/>
    <cellStyle name="Migliaia 34 6 2" xfId="12144" xr:uid="{00000000-0005-0000-0000-000000350000}"/>
    <cellStyle name="Migliaia 34 6 3" xfId="12145" xr:uid="{00000000-0005-0000-0000-000001350000}"/>
    <cellStyle name="Migliaia 34 6 3 2" xfId="15654" xr:uid="{00000000-0005-0000-0000-000002350000}"/>
    <cellStyle name="Migliaia 34 6 3 2 2" xfId="21000" xr:uid="{00000000-0005-0000-0000-000003350000}"/>
    <cellStyle name="Migliaia 34 6 3 2 3" xfId="26302" xr:uid="{00000000-0005-0000-0000-000004350000}"/>
    <cellStyle name="Migliaia 34 6 3 3" xfId="18349" xr:uid="{00000000-0005-0000-0000-000005350000}"/>
    <cellStyle name="Migliaia 34 6 3 4" xfId="23651" xr:uid="{00000000-0005-0000-0000-000006350000}"/>
    <cellStyle name="Migliaia 34 6 4" xfId="14079" xr:uid="{00000000-0005-0000-0000-000007350000}"/>
    <cellStyle name="Migliaia 34 6 4 2" xfId="19897" xr:uid="{00000000-0005-0000-0000-000008350000}"/>
    <cellStyle name="Migliaia 34 6 4 3" xfId="25199" xr:uid="{00000000-0005-0000-0000-000009350000}"/>
    <cellStyle name="Migliaia 34 6 5" xfId="17246" xr:uid="{00000000-0005-0000-0000-00000A350000}"/>
    <cellStyle name="Migliaia 34 6 6" xfId="22548" xr:uid="{00000000-0005-0000-0000-00000B350000}"/>
    <cellStyle name="Migliaia 34 7" xfId="3561" xr:uid="{00000000-0005-0000-0000-00000C350000}"/>
    <cellStyle name="Migliaia 34 7 2" xfId="12146" xr:uid="{00000000-0005-0000-0000-00000D350000}"/>
    <cellStyle name="Migliaia 34 7 2 2" xfId="15655" xr:uid="{00000000-0005-0000-0000-00000E350000}"/>
    <cellStyle name="Migliaia 34 7 2 2 2" xfId="21001" xr:uid="{00000000-0005-0000-0000-00000F350000}"/>
    <cellStyle name="Migliaia 34 7 2 2 3" xfId="26303" xr:uid="{00000000-0005-0000-0000-000010350000}"/>
    <cellStyle name="Migliaia 34 7 2 3" xfId="18350" xr:uid="{00000000-0005-0000-0000-000011350000}"/>
    <cellStyle name="Migliaia 34 7 2 4" xfId="23652" xr:uid="{00000000-0005-0000-0000-000012350000}"/>
    <cellStyle name="Migliaia 34 7 3" xfId="14080" xr:uid="{00000000-0005-0000-0000-000013350000}"/>
    <cellStyle name="Migliaia 34 7 3 2" xfId="19898" xr:uid="{00000000-0005-0000-0000-000014350000}"/>
    <cellStyle name="Migliaia 34 7 3 3" xfId="25200" xr:uid="{00000000-0005-0000-0000-000015350000}"/>
    <cellStyle name="Migliaia 34 7 4" xfId="17247" xr:uid="{00000000-0005-0000-0000-000016350000}"/>
    <cellStyle name="Migliaia 34 7 5" xfId="22549" xr:uid="{00000000-0005-0000-0000-000017350000}"/>
    <cellStyle name="Migliaia 34 8" xfId="3562" xr:uid="{00000000-0005-0000-0000-000018350000}"/>
    <cellStyle name="Migliaia 34 8 2" xfId="12147" xr:uid="{00000000-0005-0000-0000-000019350000}"/>
    <cellStyle name="Migliaia 34 8 2 2" xfId="15656" xr:uid="{00000000-0005-0000-0000-00001A350000}"/>
    <cellStyle name="Migliaia 34 8 2 2 2" xfId="21002" xr:uid="{00000000-0005-0000-0000-00001B350000}"/>
    <cellStyle name="Migliaia 34 8 2 2 3" xfId="26304" xr:uid="{00000000-0005-0000-0000-00001C350000}"/>
    <cellStyle name="Migliaia 34 8 2 3" xfId="18351" xr:uid="{00000000-0005-0000-0000-00001D350000}"/>
    <cellStyle name="Migliaia 34 8 2 4" xfId="23653" xr:uid="{00000000-0005-0000-0000-00001E350000}"/>
    <cellStyle name="Migliaia 34 8 3" xfId="14081" xr:uid="{00000000-0005-0000-0000-00001F350000}"/>
    <cellStyle name="Migliaia 34 8 3 2" xfId="19899" xr:uid="{00000000-0005-0000-0000-000020350000}"/>
    <cellStyle name="Migliaia 34 8 3 3" xfId="25201" xr:uid="{00000000-0005-0000-0000-000021350000}"/>
    <cellStyle name="Migliaia 34 8 4" xfId="17248" xr:uid="{00000000-0005-0000-0000-000022350000}"/>
    <cellStyle name="Migliaia 34 8 5" xfId="22550" xr:uid="{00000000-0005-0000-0000-000023350000}"/>
    <cellStyle name="Migliaia 34 9" xfId="3563" xr:uid="{00000000-0005-0000-0000-000024350000}"/>
    <cellStyle name="Migliaia 34 9 2" xfId="14082" xr:uid="{00000000-0005-0000-0000-000025350000}"/>
    <cellStyle name="Migliaia 34 9 2 2" xfId="19900" xr:uid="{00000000-0005-0000-0000-000026350000}"/>
    <cellStyle name="Migliaia 34 9 2 3" xfId="25202" xr:uid="{00000000-0005-0000-0000-000027350000}"/>
    <cellStyle name="Migliaia 34 9 3" xfId="17249" xr:uid="{00000000-0005-0000-0000-000028350000}"/>
    <cellStyle name="Migliaia 34 9 4" xfId="22551" xr:uid="{00000000-0005-0000-0000-000029350000}"/>
    <cellStyle name="Migliaia 35" xfId="306" xr:uid="{00000000-0005-0000-0000-00002A350000}"/>
    <cellStyle name="Migliaia 35 10" xfId="14083" xr:uid="{00000000-0005-0000-0000-00002B350000}"/>
    <cellStyle name="Migliaia 35 10 2" xfId="19901" xr:uid="{00000000-0005-0000-0000-00002C350000}"/>
    <cellStyle name="Migliaia 35 10 3" xfId="25203" xr:uid="{00000000-0005-0000-0000-00002D350000}"/>
    <cellStyle name="Migliaia 35 11" xfId="17250" xr:uid="{00000000-0005-0000-0000-00002E350000}"/>
    <cellStyle name="Migliaia 35 12" xfId="22552"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4" xr:uid="{00000000-0005-0000-0000-000034350000}"/>
    <cellStyle name="Migliaia 35 2 2 2 2 2" xfId="19902" xr:uid="{00000000-0005-0000-0000-000035350000}"/>
    <cellStyle name="Migliaia 35 2 2 2 2 3" xfId="25204" xr:uid="{00000000-0005-0000-0000-000036350000}"/>
    <cellStyle name="Migliaia 35 2 2 2 3" xfId="17251" xr:uid="{00000000-0005-0000-0000-000037350000}"/>
    <cellStyle name="Migliaia 35 2 2 2 4" xfId="22553" xr:uid="{00000000-0005-0000-0000-000038350000}"/>
    <cellStyle name="Migliaia 35 2 2 3" xfId="12148" xr:uid="{00000000-0005-0000-0000-000039350000}"/>
    <cellStyle name="Migliaia 35 2 2 3 2" xfId="15657" xr:uid="{00000000-0005-0000-0000-00003A350000}"/>
    <cellStyle name="Migliaia 35 2 2 3 2 2" xfId="21003" xr:uid="{00000000-0005-0000-0000-00003B350000}"/>
    <cellStyle name="Migliaia 35 2 2 3 2 3" xfId="26305" xr:uid="{00000000-0005-0000-0000-00003C350000}"/>
    <cellStyle name="Migliaia 35 2 2 3 3" xfId="18352" xr:uid="{00000000-0005-0000-0000-00003D350000}"/>
    <cellStyle name="Migliaia 35 2 2 3 4" xfId="23654" xr:uid="{00000000-0005-0000-0000-00003E350000}"/>
    <cellStyle name="Migliaia 35 2 3" xfId="3568" xr:uid="{00000000-0005-0000-0000-00003F350000}"/>
    <cellStyle name="Migliaia 35 2 3 2" xfId="12149" xr:uid="{00000000-0005-0000-0000-000040350000}"/>
    <cellStyle name="Migliaia 35 2 3 2 2" xfId="15658" xr:uid="{00000000-0005-0000-0000-000041350000}"/>
    <cellStyle name="Migliaia 35 2 3 2 2 2" xfId="21004" xr:uid="{00000000-0005-0000-0000-000042350000}"/>
    <cellStyle name="Migliaia 35 2 3 2 2 3" xfId="26306" xr:uid="{00000000-0005-0000-0000-000043350000}"/>
    <cellStyle name="Migliaia 35 2 3 2 3" xfId="18353" xr:uid="{00000000-0005-0000-0000-000044350000}"/>
    <cellStyle name="Migliaia 35 2 3 2 4" xfId="23655" xr:uid="{00000000-0005-0000-0000-000045350000}"/>
    <cellStyle name="Migliaia 35 2 3 3" xfId="14085" xr:uid="{00000000-0005-0000-0000-000046350000}"/>
    <cellStyle name="Migliaia 35 2 3 3 2" xfId="19903" xr:uid="{00000000-0005-0000-0000-000047350000}"/>
    <cellStyle name="Migliaia 35 2 3 3 3" xfId="25205" xr:uid="{00000000-0005-0000-0000-000048350000}"/>
    <cellStyle name="Migliaia 35 2 3 4" xfId="17252" xr:uid="{00000000-0005-0000-0000-000049350000}"/>
    <cellStyle name="Migliaia 35 2 3 5" xfId="22554" xr:uid="{00000000-0005-0000-0000-00004A350000}"/>
    <cellStyle name="Migliaia 35 2 4" xfId="3569" xr:uid="{00000000-0005-0000-0000-00004B350000}"/>
    <cellStyle name="Migliaia 35 2 4 2" xfId="14086" xr:uid="{00000000-0005-0000-0000-00004C350000}"/>
    <cellStyle name="Migliaia 35 2 4 2 2" xfId="19904" xr:uid="{00000000-0005-0000-0000-00004D350000}"/>
    <cellStyle name="Migliaia 35 2 4 2 3" xfId="25206" xr:uid="{00000000-0005-0000-0000-00004E350000}"/>
    <cellStyle name="Migliaia 35 2 4 3" xfId="17253" xr:uid="{00000000-0005-0000-0000-00004F350000}"/>
    <cellStyle name="Migliaia 35 2 4 4" xfId="22555" xr:uid="{00000000-0005-0000-0000-000050350000}"/>
    <cellStyle name="Migliaia 35 2 5" xfId="3570" xr:uid="{00000000-0005-0000-0000-000051350000}"/>
    <cellStyle name="Migliaia 35 2 5 2" xfId="14087" xr:uid="{00000000-0005-0000-0000-000052350000}"/>
    <cellStyle name="Migliaia 35 2 5 2 2" xfId="19905" xr:uid="{00000000-0005-0000-0000-000053350000}"/>
    <cellStyle name="Migliaia 35 2 5 2 3" xfId="25207" xr:uid="{00000000-0005-0000-0000-000054350000}"/>
    <cellStyle name="Migliaia 35 2 5 3" xfId="17254" xr:uid="{00000000-0005-0000-0000-000055350000}"/>
    <cellStyle name="Migliaia 35 2 5 4" xfId="22556" xr:uid="{00000000-0005-0000-0000-000056350000}"/>
    <cellStyle name="Migliaia 35 2 6" xfId="3571" xr:uid="{00000000-0005-0000-0000-000057350000}"/>
    <cellStyle name="Migliaia 35 2 6 2" xfId="14088" xr:uid="{00000000-0005-0000-0000-000058350000}"/>
    <cellStyle name="Migliaia 35 2 6 2 2" xfId="19906" xr:uid="{00000000-0005-0000-0000-000059350000}"/>
    <cellStyle name="Migliaia 35 2 6 2 3" xfId="25208" xr:uid="{00000000-0005-0000-0000-00005A350000}"/>
    <cellStyle name="Migliaia 35 2 6 3" xfId="17255" xr:uid="{00000000-0005-0000-0000-00005B350000}"/>
    <cellStyle name="Migliaia 35 2 6 4" xfId="22557"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9" xr:uid="{00000000-0005-0000-0000-000062350000}"/>
    <cellStyle name="Migliaia 35 3 2 2 2 2 2" xfId="19907" xr:uid="{00000000-0005-0000-0000-000063350000}"/>
    <cellStyle name="Migliaia 35 3 2 2 2 2 3" xfId="25209" xr:uid="{00000000-0005-0000-0000-000064350000}"/>
    <cellStyle name="Migliaia 35 3 2 2 2 3" xfId="17256" xr:uid="{00000000-0005-0000-0000-000065350000}"/>
    <cellStyle name="Migliaia 35 3 2 2 2 4" xfId="22558" xr:uid="{00000000-0005-0000-0000-000066350000}"/>
    <cellStyle name="Migliaia 35 3 2 3" xfId="3576" xr:uid="{00000000-0005-0000-0000-000067350000}"/>
    <cellStyle name="Migliaia 35 3 2 3 2" xfId="14090" xr:uid="{00000000-0005-0000-0000-000068350000}"/>
    <cellStyle name="Migliaia 35 3 2 3 2 2" xfId="19908" xr:uid="{00000000-0005-0000-0000-000069350000}"/>
    <cellStyle name="Migliaia 35 3 2 3 2 3" xfId="25210" xr:uid="{00000000-0005-0000-0000-00006A350000}"/>
    <cellStyle name="Migliaia 35 3 2 3 3" xfId="17257" xr:uid="{00000000-0005-0000-0000-00006B350000}"/>
    <cellStyle name="Migliaia 35 3 2 3 4" xfId="22559" xr:uid="{00000000-0005-0000-0000-00006C350000}"/>
    <cellStyle name="Migliaia 35 3 2 4" xfId="3577" xr:uid="{00000000-0005-0000-0000-00006D350000}"/>
    <cellStyle name="Migliaia 35 3 2 4 2" xfId="14091" xr:uid="{00000000-0005-0000-0000-00006E350000}"/>
    <cellStyle name="Migliaia 35 3 2 4 2 2" xfId="19909" xr:uid="{00000000-0005-0000-0000-00006F350000}"/>
    <cellStyle name="Migliaia 35 3 2 4 2 3" xfId="25211" xr:uid="{00000000-0005-0000-0000-000070350000}"/>
    <cellStyle name="Migliaia 35 3 2 4 3" xfId="17258" xr:uid="{00000000-0005-0000-0000-000071350000}"/>
    <cellStyle name="Migliaia 35 3 2 4 4" xfId="22560" xr:uid="{00000000-0005-0000-0000-000072350000}"/>
    <cellStyle name="Migliaia 35 3 2 5" xfId="3578" xr:uid="{00000000-0005-0000-0000-000073350000}"/>
    <cellStyle name="Migliaia 35 3 2 5 2" xfId="14092" xr:uid="{00000000-0005-0000-0000-000074350000}"/>
    <cellStyle name="Migliaia 35 3 2 5 2 2" xfId="19910" xr:uid="{00000000-0005-0000-0000-000075350000}"/>
    <cellStyle name="Migliaia 35 3 2 5 2 3" xfId="25212" xr:uid="{00000000-0005-0000-0000-000076350000}"/>
    <cellStyle name="Migliaia 35 3 2 5 3" xfId="17259" xr:uid="{00000000-0005-0000-0000-000077350000}"/>
    <cellStyle name="Migliaia 35 3 2 5 4" xfId="22561" xr:uid="{00000000-0005-0000-0000-000078350000}"/>
    <cellStyle name="Migliaia 35 3 2 6" xfId="3579" xr:uid="{00000000-0005-0000-0000-000079350000}"/>
    <cellStyle name="Migliaia 35 3 2 6 2" xfId="14093" xr:uid="{00000000-0005-0000-0000-00007A350000}"/>
    <cellStyle name="Migliaia 35 3 2 6 2 2" xfId="19911" xr:uid="{00000000-0005-0000-0000-00007B350000}"/>
    <cellStyle name="Migliaia 35 3 2 6 2 3" xfId="25213" xr:uid="{00000000-0005-0000-0000-00007C350000}"/>
    <cellStyle name="Migliaia 35 3 2 6 3" xfId="17260" xr:uid="{00000000-0005-0000-0000-00007D350000}"/>
    <cellStyle name="Migliaia 35 3 2 6 4" xfId="22562" xr:uid="{00000000-0005-0000-0000-00007E350000}"/>
    <cellStyle name="Migliaia 35 3 3" xfId="3580" xr:uid="{00000000-0005-0000-0000-00007F350000}"/>
    <cellStyle name="Migliaia 35 3 3 2" xfId="3581" xr:uid="{00000000-0005-0000-0000-000080350000}"/>
    <cellStyle name="Migliaia 35 3 3 2 2" xfId="14095" xr:uid="{00000000-0005-0000-0000-000081350000}"/>
    <cellStyle name="Migliaia 35 3 3 2 2 2" xfId="19913" xr:uid="{00000000-0005-0000-0000-000082350000}"/>
    <cellStyle name="Migliaia 35 3 3 2 2 3" xfId="25215" xr:uid="{00000000-0005-0000-0000-000083350000}"/>
    <cellStyle name="Migliaia 35 3 3 2 3" xfId="17262" xr:uid="{00000000-0005-0000-0000-000084350000}"/>
    <cellStyle name="Migliaia 35 3 3 2 4" xfId="22564" xr:uid="{00000000-0005-0000-0000-000085350000}"/>
    <cellStyle name="Migliaia 35 3 3 3" xfId="3582" xr:uid="{00000000-0005-0000-0000-000086350000}"/>
    <cellStyle name="Migliaia 35 3 3 3 2" xfId="14096" xr:uid="{00000000-0005-0000-0000-000087350000}"/>
    <cellStyle name="Migliaia 35 3 3 3 2 2" xfId="19914" xr:uid="{00000000-0005-0000-0000-000088350000}"/>
    <cellStyle name="Migliaia 35 3 3 3 2 3" xfId="25216" xr:uid="{00000000-0005-0000-0000-000089350000}"/>
    <cellStyle name="Migliaia 35 3 3 3 3" xfId="17263" xr:uid="{00000000-0005-0000-0000-00008A350000}"/>
    <cellStyle name="Migliaia 35 3 3 3 4" xfId="22565" xr:uid="{00000000-0005-0000-0000-00008B350000}"/>
    <cellStyle name="Migliaia 35 3 3 4" xfId="3583" xr:uid="{00000000-0005-0000-0000-00008C350000}"/>
    <cellStyle name="Migliaia 35 3 3 4 2" xfId="14097" xr:uid="{00000000-0005-0000-0000-00008D350000}"/>
    <cellStyle name="Migliaia 35 3 3 4 2 2" xfId="19915" xr:uid="{00000000-0005-0000-0000-00008E350000}"/>
    <cellStyle name="Migliaia 35 3 3 4 2 3" xfId="25217" xr:uid="{00000000-0005-0000-0000-00008F350000}"/>
    <cellStyle name="Migliaia 35 3 3 4 3" xfId="17264" xr:uid="{00000000-0005-0000-0000-000090350000}"/>
    <cellStyle name="Migliaia 35 3 3 4 4" xfId="22566" xr:uid="{00000000-0005-0000-0000-000091350000}"/>
    <cellStyle name="Migliaia 35 3 3 5" xfId="3584" xr:uid="{00000000-0005-0000-0000-000092350000}"/>
    <cellStyle name="Migliaia 35 3 3 5 2" xfId="14098" xr:uid="{00000000-0005-0000-0000-000093350000}"/>
    <cellStyle name="Migliaia 35 3 3 5 2 2" xfId="19916" xr:uid="{00000000-0005-0000-0000-000094350000}"/>
    <cellStyle name="Migliaia 35 3 3 5 2 3" xfId="25218" xr:uid="{00000000-0005-0000-0000-000095350000}"/>
    <cellStyle name="Migliaia 35 3 3 5 3" xfId="17265" xr:uid="{00000000-0005-0000-0000-000096350000}"/>
    <cellStyle name="Migliaia 35 3 3 5 4" xfId="22567" xr:uid="{00000000-0005-0000-0000-000097350000}"/>
    <cellStyle name="Migliaia 35 3 3 6" xfId="14094" xr:uid="{00000000-0005-0000-0000-000098350000}"/>
    <cellStyle name="Migliaia 35 3 3 6 2" xfId="19912" xr:uid="{00000000-0005-0000-0000-000099350000}"/>
    <cellStyle name="Migliaia 35 3 3 6 3" xfId="25214" xr:uid="{00000000-0005-0000-0000-00009A350000}"/>
    <cellStyle name="Migliaia 35 3 3 7" xfId="17261" xr:uid="{00000000-0005-0000-0000-00009B350000}"/>
    <cellStyle name="Migliaia 35 3 3 8" xfId="22563" xr:uid="{00000000-0005-0000-0000-00009C350000}"/>
    <cellStyle name="Migliaia 35 3 4" xfId="3585" xr:uid="{00000000-0005-0000-0000-00009D350000}"/>
    <cellStyle name="Migliaia 35 3 4 2" xfId="12150" xr:uid="{00000000-0005-0000-0000-00009E350000}"/>
    <cellStyle name="Migliaia 35 3 4 3" xfId="12151" xr:uid="{00000000-0005-0000-0000-00009F350000}"/>
    <cellStyle name="Migliaia 35 3 4 3 2" xfId="15659" xr:uid="{00000000-0005-0000-0000-0000A0350000}"/>
    <cellStyle name="Migliaia 35 3 4 3 2 2" xfId="21005" xr:uid="{00000000-0005-0000-0000-0000A1350000}"/>
    <cellStyle name="Migliaia 35 3 4 3 2 3" xfId="26307" xr:uid="{00000000-0005-0000-0000-0000A2350000}"/>
    <cellStyle name="Migliaia 35 3 4 3 3" xfId="18354" xr:uid="{00000000-0005-0000-0000-0000A3350000}"/>
    <cellStyle name="Migliaia 35 3 4 3 4" xfId="23656" xr:uid="{00000000-0005-0000-0000-0000A4350000}"/>
    <cellStyle name="Migliaia 35 3 4 4" xfId="14099" xr:uid="{00000000-0005-0000-0000-0000A5350000}"/>
    <cellStyle name="Migliaia 35 3 4 4 2" xfId="19917" xr:uid="{00000000-0005-0000-0000-0000A6350000}"/>
    <cellStyle name="Migliaia 35 3 4 4 3" xfId="25219" xr:uid="{00000000-0005-0000-0000-0000A7350000}"/>
    <cellStyle name="Migliaia 35 3 4 5" xfId="17266" xr:uid="{00000000-0005-0000-0000-0000A8350000}"/>
    <cellStyle name="Migliaia 35 3 4 6" xfId="22568" xr:uid="{00000000-0005-0000-0000-0000A9350000}"/>
    <cellStyle name="Migliaia 35 3 5" xfId="3586" xr:uid="{00000000-0005-0000-0000-0000AA350000}"/>
    <cellStyle name="Migliaia 35 3 5 2" xfId="12152" xr:uid="{00000000-0005-0000-0000-0000AB350000}"/>
    <cellStyle name="Migliaia 35 3 5 2 2" xfId="15660" xr:uid="{00000000-0005-0000-0000-0000AC350000}"/>
    <cellStyle name="Migliaia 35 3 5 2 2 2" xfId="21006" xr:uid="{00000000-0005-0000-0000-0000AD350000}"/>
    <cellStyle name="Migliaia 35 3 5 2 2 3" xfId="26308" xr:uid="{00000000-0005-0000-0000-0000AE350000}"/>
    <cellStyle name="Migliaia 35 3 5 2 3" xfId="18355" xr:uid="{00000000-0005-0000-0000-0000AF350000}"/>
    <cellStyle name="Migliaia 35 3 5 2 4" xfId="23657" xr:uid="{00000000-0005-0000-0000-0000B0350000}"/>
    <cellStyle name="Migliaia 35 3 5 3" xfId="14100" xr:uid="{00000000-0005-0000-0000-0000B1350000}"/>
    <cellStyle name="Migliaia 35 3 5 3 2" xfId="19918" xr:uid="{00000000-0005-0000-0000-0000B2350000}"/>
    <cellStyle name="Migliaia 35 3 5 3 3" xfId="25220" xr:uid="{00000000-0005-0000-0000-0000B3350000}"/>
    <cellStyle name="Migliaia 35 3 5 4" xfId="17267" xr:uid="{00000000-0005-0000-0000-0000B4350000}"/>
    <cellStyle name="Migliaia 35 3 5 5" xfId="22569" xr:uid="{00000000-0005-0000-0000-0000B5350000}"/>
    <cellStyle name="Migliaia 35 3 6" xfId="3587" xr:uid="{00000000-0005-0000-0000-0000B6350000}"/>
    <cellStyle name="Migliaia 35 3 6 2" xfId="14101" xr:uid="{00000000-0005-0000-0000-0000B7350000}"/>
    <cellStyle name="Migliaia 35 3 6 2 2" xfId="19919" xr:uid="{00000000-0005-0000-0000-0000B8350000}"/>
    <cellStyle name="Migliaia 35 3 6 2 3" xfId="25221" xr:uid="{00000000-0005-0000-0000-0000B9350000}"/>
    <cellStyle name="Migliaia 35 3 6 3" xfId="17268" xr:uid="{00000000-0005-0000-0000-0000BA350000}"/>
    <cellStyle name="Migliaia 35 3 6 4" xfId="22570" xr:uid="{00000000-0005-0000-0000-0000BB350000}"/>
    <cellStyle name="Migliaia 35 3 7" xfId="3588" xr:uid="{00000000-0005-0000-0000-0000BC350000}"/>
    <cellStyle name="Migliaia 35 3 7 2" xfId="14102" xr:uid="{00000000-0005-0000-0000-0000BD350000}"/>
    <cellStyle name="Migliaia 35 3 7 2 2" xfId="19920" xr:uid="{00000000-0005-0000-0000-0000BE350000}"/>
    <cellStyle name="Migliaia 35 3 7 2 3" xfId="25222" xr:uid="{00000000-0005-0000-0000-0000BF350000}"/>
    <cellStyle name="Migliaia 35 3 7 3" xfId="17269" xr:uid="{00000000-0005-0000-0000-0000C0350000}"/>
    <cellStyle name="Migliaia 35 3 7 4" xfId="22571" xr:uid="{00000000-0005-0000-0000-0000C1350000}"/>
    <cellStyle name="Migliaia 35 3 8" xfId="3589" xr:uid="{00000000-0005-0000-0000-0000C2350000}"/>
    <cellStyle name="Migliaia 35 3 8 2" xfId="14103" xr:uid="{00000000-0005-0000-0000-0000C3350000}"/>
    <cellStyle name="Migliaia 35 3 8 2 2" xfId="19921" xr:uid="{00000000-0005-0000-0000-0000C4350000}"/>
    <cellStyle name="Migliaia 35 3 8 2 3" xfId="25223" xr:uid="{00000000-0005-0000-0000-0000C5350000}"/>
    <cellStyle name="Migliaia 35 3 8 3" xfId="17270" xr:uid="{00000000-0005-0000-0000-0000C6350000}"/>
    <cellStyle name="Migliaia 35 3 8 4" xfId="22572"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4" xr:uid="{00000000-0005-0000-0000-0000CB350000}"/>
    <cellStyle name="Migliaia 35 4 2 2 2 2" xfId="19922" xr:uid="{00000000-0005-0000-0000-0000CC350000}"/>
    <cellStyle name="Migliaia 35 4 2 2 2 3" xfId="25224" xr:uid="{00000000-0005-0000-0000-0000CD350000}"/>
    <cellStyle name="Migliaia 35 4 2 2 3" xfId="17271" xr:uid="{00000000-0005-0000-0000-0000CE350000}"/>
    <cellStyle name="Migliaia 35 4 2 2 4" xfId="22573" xr:uid="{00000000-0005-0000-0000-0000CF350000}"/>
    <cellStyle name="Migliaia 35 4 2 3" xfId="3593" xr:uid="{00000000-0005-0000-0000-0000D0350000}"/>
    <cellStyle name="Migliaia 35 4 2 3 2" xfId="14105" xr:uid="{00000000-0005-0000-0000-0000D1350000}"/>
    <cellStyle name="Migliaia 35 4 2 3 2 2" xfId="19923" xr:uid="{00000000-0005-0000-0000-0000D2350000}"/>
    <cellStyle name="Migliaia 35 4 2 3 2 3" xfId="25225" xr:uid="{00000000-0005-0000-0000-0000D3350000}"/>
    <cellStyle name="Migliaia 35 4 2 3 3" xfId="17272" xr:uid="{00000000-0005-0000-0000-0000D4350000}"/>
    <cellStyle name="Migliaia 35 4 2 3 4" xfId="22574" xr:uid="{00000000-0005-0000-0000-0000D5350000}"/>
    <cellStyle name="Migliaia 35 4 3" xfId="3594" xr:uid="{00000000-0005-0000-0000-0000D6350000}"/>
    <cellStyle name="Migliaia 35 4 3 2" xfId="14106" xr:uid="{00000000-0005-0000-0000-0000D7350000}"/>
    <cellStyle name="Migliaia 35 4 3 2 2" xfId="19924" xr:uid="{00000000-0005-0000-0000-0000D8350000}"/>
    <cellStyle name="Migliaia 35 4 3 2 3" xfId="25226" xr:uid="{00000000-0005-0000-0000-0000D9350000}"/>
    <cellStyle name="Migliaia 35 4 3 3" xfId="17273" xr:uid="{00000000-0005-0000-0000-0000DA350000}"/>
    <cellStyle name="Migliaia 35 4 3 4" xfId="22575" xr:uid="{00000000-0005-0000-0000-0000DB350000}"/>
    <cellStyle name="Migliaia 35 4 4" xfId="3595" xr:uid="{00000000-0005-0000-0000-0000DC350000}"/>
    <cellStyle name="Migliaia 35 4 4 2" xfId="14107" xr:uid="{00000000-0005-0000-0000-0000DD350000}"/>
    <cellStyle name="Migliaia 35 4 4 2 2" xfId="19925" xr:uid="{00000000-0005-0000-0000-0000DE350000}"/>
    <cellStyle name="Migliaia 35 4 4 2 3" xfId="25227" xr:uid="{00000000-0005-0000-0000-0000DF350000}"/>
    <cellStyle name="Migliaia 35 4 4 3" xfId="17274" xr:uid="{00000000-0005-0000-0000-0000E0350000}"/>
    <cellStyle name="Migliaia 35 4 4 4" xfId="22576" xr:uid="{00000000-0005-0000-0000-0000E1350000}"/>
    <cellStyle name="Migliaia 35 4 5" xfId="3596" xr:uid="{00000000-0005-0000-0000-0000E2350000}"/>
    <cellStyle name="Migliaia 35 4 5 2" xfId="14108" xr:uid="{00000000-0005-0000-0000-0000E3350000}"/>
    <cellStyle name="Migliaia 35 4 5 2 2" xfId="19926" xr:uid="{00000000-0005-0000-0000-0000E4350000}"/>
    <cellStyle name="Migliaia 35 4 5 2 3" xfId="25228" xr:uid="{00000000-0005-0000-0000-0000E5350000}"/>
    <cellStyle name="Migliaia 35 4 5 3" xfId="17275" xr:uid="{00000000-0005-0000-0000-0000E6350000}"/>
    <cellStyle name="Migliaia 35 4 5 4" xfId="22577" xr:uid="{00000000-0005-0000-0000-0000E7350000}"/>
    <cellStyle name="Migliaia 35 4 6" xfId="3597" xr:uid="{00000000-0005-0000-0000-0000E8350000}"/>
    <cellStyle name="Migliaia 35 4 6 2" xfId="14109" xr:uid="{00000000-0005-0000-0000-0000E9350000}"/>
    <cellStyle name="Migliaia 35 4 6 2 2" xfId="19927" xr:uid="{00000000-0005-0000-0000-0000EA350000}"/>
    <cellStyle name="Migliaia 35 4 6 2 3" xfId="25229" xr:uid="{00000000-0005-0000-0000-0000EB350000}"/>
    <cellStyle name="Migliaia 35 4 6 3" xfId="17276" xr:uid="{00000000-0005-0000-0000-0000EC350000}"/>
    <cellStyle name="Migliaia 35 4 6 4" xfId="22578" xr:uid="{00000000-0005-0000-0000-0000ED350000}"/>
    <cellStyle name="Migliaia 35 4 7" xfId="3598" xr:uid="{00000000-0005-0000-0000-0000EE350000}"/>
    <cellStyle name="Migliaia 35 4 7 2" xfId="14110" xr:uid="{00000000-0005-0000-0000-0000EF350000}"/>
    <cellStyle name="Migliaia 35 4 7 2 2" xfId="19928" xr:uid="{00000000-0005-0000-0000-0000F0350000}"/>
    <cellStyle name="Migliaia 35 4 7 2 3" xfId="25230" xr:uid="{00000000-0005-0000-0000-0000F1350000}"/>
    <cellStyle name="Migliaia 35 4 7 3" xfId="17277" xr:uid="{00000000-0005-0000-0000-0000F2350000}"/>
    <cellStyle name="Migliaia 35 4 7 4" xfId="22579" xr:uid="{00000000-0005-0000-0000-0000F3350000}"/>
    <cellStyle name="Migliaia 35 5" xfId="3599" xr:uid="{00000000-0005-0000-0000-0000F4350000}"/>
    <cellStyle name="Migliaia 35 5 2" xfId="3600" xr:uid="{00000000-0005-0000-0000-0000F5350000}"/>
    <cellStyle name="Migliaia 35 5 2 2" xfId="14111" xr:uid="{00000000-0005-0000-0000-0000F6350000}"/>
    <cellStyle name="Migliaia 35 5 2 2 2" xfId="19929" xr:uid="{00000000-0005-0000-0000-0000F7350000}"/>
    <cellStyle name="Migliaia 35 5 2 2 3" xfId="25231" xr:uid="{00000000-0005-0000-0000-0000F8350000}"/>
    <cellStyle name="Migliaia 35 5 2 3" xfId="17278" xr:uid="{00000000-0005-0000-0000-0000F9350000}"/>
    <cellStyle name="Migliaia 35 5 2 4" xfId="22580" xr:uid="{00000000-0005-0000-0000-0000FA350000}"/>
    <cellStyle name="Migliaia 35 5 3" xfId="3601" xr:uid="{00000000-0005-0000-0000-0000FB350000}"/>
    <cellStyle name="Migliaia 35 5 3 2" xfId="14112" xr:uid="{00000000-0005-0000-0000-0000FC350000}"/>
    <cellStyle name="Migliaia 35 5 3 2 2" xfId="19930" xr:uid="{00000000-0005-0000-0000-0000FD350000}"/>
    <cellStyle name="Migliaia 35 5 3 2 3" xfId="25232" xr:uid="{00000000-0005-0000-0000-0000FE350000}"/>
    <cellStyle name="Migliaia 35 5 3 3" xfId="17279" xr:uid="{00000000-0005-0000-0000-0000FF350000}"/>
    <cellStyle name="Migliaia 35 5 3 4" xfId="22581" xr:uid="{00000000-0005-0000-0000-000000360000}"/>
    <cellStyle name="Migliaia 35 5 4" xfId="3602" xr:uid="{00000000-0005-0000-0000-000001360000}"/>
    <cellStyle name="Migliaia 35 5 4 2" xfId="14113" xr:uid="{00000000-0005-0000-0000-000002360000}"/>
    <cellStyle name="Migliaia 35 5 4 2 2" xfId="19931" xr:uid="{00000000-0005-0000-0000-000003360000}"/>
    <cellStyle name="Migliaia 35 5 4 2 3" xfId="25233" xr:uid="{00000000-0005-0000-0000-000004360000}"/>
    <cellStyle name="Migliaia 35 5 4 3" xfId="17280" xr:uid="{00000000-0005-0000-0000-000005360000}"/>
    <cellStyle name="Migliaia 35 5 4 4" xfId="22582" xr:uid="{00000000-0005-0000-0000-000006360000}"/>
    <cellStyle name="Migliaia 35 5 5" xfId="3603" xr:uid="{00000000-0005-0000-0000-000007360000}"/>
    <cellStyle name="Migliaia 35 5 5 2" xfId="14114" xr:uid="{00000000-0005-0000-0000-000008360000}"/>
    <cellStyle name="Migliaia 35 5 5 2 2" xfId="19932" xr:uid="{00000000-0005-0000-0000-000009360000}"/>
    <cellStyle name="Migliaia 35 5 5 2 3" xfId="25234" xr:uid="{00000000-0005-0000-0000-00000A360000}"/>
    <cellStyle name="Migliaia 35 5 5 3" xfId="17281" xr:uid="{00000000-0005-0000-0000-00000B360000}"/>
    <cellStyle name="Migliaia 35 5 5 4" xfId="22583" xr:uid="{00000000-0005-0000-0000-00000C360000}"/>
    <cellStyle name="Migliaia 35 5 6" xfId="3604" xr:uid="{00000000-0005-0000-0000-00000D360000}"/>
    <cellStyle name="Migliaia 35 5 6 2" xfId="14115" xr:uid="{00000000-0005-0000-0000-00000E360000}"/>
    <cellStyle name="Migliaia 35 5 6 2 2" xfId="19933" xr:uid="{00000000-0005-0000-0000-00000F360000}"/>
    <cellStyle name="Migliaia 35 5 6 2 3" xfId="25235" xr:uid="{00000000-0005-0000-0000-000010360000}"/>
    <cellStyle name="Migliaia 35 5 6 3" xfId="17282" xr:uid="{00000000-0005-0000-0000-000011360000}"/>
    <cellStyle name="Migliaia 35 5 6 4" xfId="22584" xr:uid="{00000000-0005-0000-0000-000012360000}"/>
    <cellStyle name="Migliaia 35 6" xfId="3605" xr:uid="{00000000-0005-0000-0000-000013360000}"/>
    <cellStyle name="Migliaia 35 6 2" xfId="12153" xr:uid="{00000000-0005-0000-0000-000014360000}"/>
    <cellStyle name="Migliaia 35 6 3" xfId="12154" xr:uid="{00000000-0005-0000-0000-000015360000}"/>
    <cellStyle name="Migliaia 35 6 3 2" xfId="15661" xr:uid="{00000000-0005-0000-0000-000016360000}"/>
    <cellStyle name="Migliaia 35 6 3 2 2" xfId="21007" xr:uid="{00000000-0005-0000-0000-000017360000}"/>
    <cellStyle name="Migliaia 35 6 3 2 3" xfId="26309" xr:uid="{00000000-0005-0000-0000-000018360000}"/>
    <cellStyle name="Migliaia 35 6 3 3" xfId="18356" xr:uid="{00000000-0005-0000-0000-000019360000}"/>
    <cellStyle name="Migliaia 35 6 3 4" xfId="23658" xr:uid="{00000000-0005-0000-0000-00001A360000}"/>
    <cellStyle name="Migliaia 35 6 4" xfId="14116" xr:uid="{00000000-0005-0000-0000-00001B360000}"/>
    <cellStyle name="Migliaia 35 6 4 2" xfId="19934" xr:uid="{00000000-0005-0000-0000-00001C360000}"/>
    <cellStyle name="Migliaia 35 6 4 3" xfId="25236" xr:uid="{00000000-0005-0000-0000-00001D360000}"/>
    <cellStyle name="Migliaia 35 6 5" xfId="17283" xr:uid="{00000000-0005-0000-0000-00001E360000}"/>
    <cellStyle name="Migliaia 35 6 6" xfId="22585" xr:uid="{00000000-0005-0000-0000-00001F360000}"/>
    <cellStyle name="Migliaia 35 7" xfId="3606" xr:uid="{00000000-0005-0000-0000-000020360000}"/>
    <cellStyle name="Migliaia 35 7 2" xfId="12155" xr:uid="{00000000-0005-0000-0000-000021360000}"/>
    <cellStyle name="Migliaia 35 7 2 2" xfId="15662" xr:uid="{00000000-0005-0000-0000-000022360000}"/>
    <cellStyle name="Migliaia 35 7 2 2 2" xfId="21008" xr:uid="{00000000-0005-0000-0000-000023360000}"/>
    <cellStyle name="Migliaia 35 7 2 2 3" xfId="26310" xr:uid="{00000000-0005-0000-0000-000024360000}"/>
    <cellStyle name="Migliaia 35 7 2 3" xfId="18357" xr:uid="{00000000-0005-0000-0000-000025360000}"/>
    <cellStyle name="Migliaia 35 7 2 4" xfId="23659" xr:uid="{00000000-0005-0000-0000-000026360000}"/>
    <cellStyle name="Migliaia 35 7 3" xfId="14117" xr:uid="{00000000-0005-0000-0000-000027360000}"/>
    <cellStyle name="Migliaia 35 7 3 2" xfId="19935" xr:uid="{00000000-0005-0000-0000-000028360000}"/>
    <cellStyle name="Migliaia 35 7 3 3" xfId="25237" xr:uid="{00000000-0005-0000-0000-000029360000}"/>
    <cellStyle name="Migliaia 35 7 4" xfId="17284" xr:uid="{00000000-0005-0000-0000-00002A360000}"/>
    <cellStyle name="Migliaia 35 7 5" xfId="22586" xr:uid="{00000000-0005-0000-0000-00002B360000}"/>
    <cellStyle name="Migliaia 35 8" xfId="3607" xr:uid="{00000000-0005-0000-0000-00002C360000}"/>
    <cellStyle name="Migliaia 35 8 2" xfId="12156" xr:uid="{00000000-0005-0000-0000-00002D360000}"/>
    <cellStyle name="Migliaia 35 8 2 2" xfId="15663" xr:uid="{00000000-0005-0000-0000-00002E360000}"/>
    <cellStyle name="Migliaia 35 8 2 2 2" xfId="21009" xr:uid="{00000000-0005-0000-0000-00002F360000}"/>
    <cellStyle name="Migliaia 35 8 2 2 3" xfId="26311" xr:uid="{00000000-0005-0000-0000-000030360000}"/>
    <cellStyle name="Migliaia 35 8 2 3" xfId="18358" xr:uid="{00000000-0005-0000-0000-000031360000}"/>
    <cellStyle name="Migliaia 35 8 2 4" xfId="23660" xr:uid="{00000000-0005-0000-0000-000032360000}"/>
    <cellStyle name="Migliaia 35 8 3" xfId="14118" xr:uid="{00000000-0005-0000-0000-000033360000}"/>
    <cellStyle name="Migliaia 35 8 3 2" xfId="19936" xr:uid="{00000000-0005-0000-0000-000034360000}"/>
    <cellStyle name="Migliaia 35 8 3 3" xfId="25238" xr:uid="{00000000-0005-0000-0000-000035360000}"/>
    <cellStyle name="Migliaia 35 8 4" xfId="17285" xr:uid="{00000000-0005-0000-0000-000036360000}"/>
    <cellStyle name="Migliaia 35 8 5" xfId="22587" xr:uid="{00000000-0005-0000-0000-000037360000}"/>
    <cellStyle name="Migliaia 35 9" xfId="3608" xr:uid="{00000000-0005-0000-0000-000038360000}"/>
    <cellStyle name="Migliaia 35 9 2" xfId="14119" xr:uid="{00000000-0005-0000-0000-000039360000}"/>
    <cellStyle name="Migliaia 35 9 2 2" xfId="19937" xr:uid="{00000000-0005-0000-0000-00003A360000}"/>
    <cellStyle name="Migliaia 35 9 2 3" xfId="25239" xr:uid="{00000000-0005-0000-0000-00003B360000}"/>
    <cellStyle name="Migliaia 35 9 3" xfId="17286" xr:uid="{00000000-0005-0000-0000-00003C360000}"/>
    <cellStyle name="Migliaia 35 9 4" xfId="22588" xr:uid="{00000000-0005-0000-0000-00003D360000}"/>
    <cellStyle name="Migliaia 36" xfId="308" xr:uid="{00000000-0005-0000-0000-00003E360000}"/>
    <cellStyle name="Migliaia 36 10" xfId="14120" xr:uid="{00000000-0005-0000-0000-00003F360000}"/>
    <cellStyle name="Migliaia 36 10 2" xfId="19938" xr:uid="{00000000-0005-0000-0000-000040360000}"/>
    <cellStyle name="Migliaia 36 10 3" xfId="25240" xr:uid="{00000000-0005-0000-0000-000041360000}"/>
    <cellStyle name="Migliaia 36 11" xfId="17287" xr:uid="{00000000-0005-0000-0000-000042360000}"/>
    <cellStyle name="Migliaia 36 12" xfId="22589"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1" xr:uid="{00000000-0005-0000-0000-000048360000}"/>
    <cellStyle name="Migliaia 36 2 2 2 2 2" xfId="19939" xr:uid="{00000000-0005-0000-0000-000049360000}"/>
    <cellStyle name="Migliaia 36 2 2 2 2 3" xfId="25241" xr:uid="{00000000-0005-0000-0000-00004A360000}"/>
    <cellStyle name="Migliaia 36 2 2 2 3" xfId="17288" xr:uid="{00000000-0005-0000-0000-00004B360000}"/>
    <cellStyle name="Migliaia 36 2 2 2 4" xfId="22590" xr:uid="{00000000-0005-0000-0000-00004C360000}"/>
    <cellStyle name="Migliaia 36 2 2 3" xfId="12157" xr:uid="{00000000-0005-0000-0000-00004D360000}"/>
    <cellStyle name="Migliaia 36 2 2 3 2" xfId="15664" xr:uid="{00000000-0005-0000-0000-00004E360000}"/>
    <cellStyle name="Migliaia 36 2 2 3 2 2" xfId="21010" xr:uid="{00000000-0005-0000-0000-00004F360000}"/>
    <cellStyle name="Migliaia 36 2 2 3 2 3" xfId="26312" xr:uid="{00000000-0005-0000-0000-000050360000}"/>
    <cellStyle name="Migliaia 36 2 2 3 3" xfId="18359" xr:uid="{00000000-0005-0000-0000-000051360000}"/>
    <cellStyle name="Migliaia 36 2 2 3 4" xfId="23661" xr:uid="{00000000-0005-0000-0000-000052360000}"/>
    <cellStyle name="Migliaia 36 2 3" xfId="3613" xr:uid="{00000000-0005-0000-0000-000053360000}"/>
    <cellStyle name="Migliaia 36 2 3 2" xfId="12158" xr:uid="{00000000-0005-0000-0000-000054360000}"/>
    <cellStyle name="Migliaia 36 2 3 2 2" xfId="15665" xr:uid="{00000000-0005-0000-0000-000055360000}"/>
    <cellStyle name="Migliaia 36 2 3 2 2 2" xfId="21011" xr:uid="{00000000-0005-0000-0000-000056360000}"/>
    <cellStyle name="Migliaia 36 2 3 2 2 3" xfId="26313" xr:uid="{00000000-0005-0000-0000-000057360000}"/>
    <cellStyle name="Migliaia 36 2 3 2 3" xfId="18360" xr:uid="{00000000-0005-0000-0000-000058360000}"/>
    <cellStyle name="Migliaia 36 2 3 2 4" xfId="23662" xr:uid="{00000000-0005-0000-0000-000059360000}"/>
    <cellStyle name="Migliaia 36 2 3 3" xfId="14122" xr:uid="{00000000-0005-0000-0000-00005A360000}"/>
    <cellStyle name="Migliaia 36 2 3 3 2" xfId="19940" xr:uid="{00000000-0005-0000-0000-00005B360000}"/>
    <cellStyle name="Migliaia 36 2 3 3 3" xfId="25242" xr:uid="{00000000-0005-0000-0000-00005C360000}"/>
    <cellStyle name="Migliaia 36 2 3 4" xfId="17289" xr:uid="{00000000-0005-0000-0000-00005D360000}"/>
    <cellStyle name="Migliaia 36 2 3 5" xfId="22591" xr:uid="{00000000-0005-0000-0000-00005E360000}"/>
    <cellStyle name="Migliaia 36 2 4" xfId="3614" xr:uid="{00000000-0005-0000-0000-00005F360000}"/>
    <cellStyle name="Migliaia 36 2 4 2" xfId="14123" xr:uid="{00000000-0005-0000-0000-000060360000}"/>
    <cellStyle name="Migliaia 36 2 4 2 2" xfId="19941" xr:uid="{00000000-0005-0000-0000-000061360000}"/>
    <cellStyle name="Migliaia 36 2 4 2 3" xfId="25243" xr:uid="{00000000-0005-0000-0000-000062360000}"/>
    <cellStyle name="Migliaia 36 2 4 3" xfId="17290" xr:uid="{00000000-0005-0000-0000-000063360000}"/>
    <cellStyle name="Migliaia 36 2 4 4" xfId="22592" xr:uid="{00000000-0005-0000-0000-000064360000}"/>
    <cellStyle name="Migliaia 36 2 5" xfId="3615" xr:uid="{00000000-0005-0000-0000-000065360000}"/>
    <cellStyle name="Migliaia 36 2 5 2" xfId="14124" xr:uid="{00000000-0005-0000-0000-000066360000}"/>
    <cellStyle name="Migliaia 36 2 5 2 2" xfId="19942" xr:uid="{00000000-0005-0000-0000-000067360000}"/>
    <cellStyle name="Migliaia 36 2 5 2 3" xfId="25244" xr:uid="{00000000-0005-0000-0000-000068360000}"/>
    <cellStyle name="Migliaia 36 2 5 3" xfId="17291" xr:uid="{00000000-0005-0000-0000-000069360000}"/>
    <cellStyle name="Migliaia 36 2 5 4" xfId="22593" xr:uid="{00000000-0005-0000-0000-00006A360000}"/>
    <cellStyle name="Migliaia 36 2 6" xfId="3616" xr:uid="{00000000-0005-0000-0000-00006B360000}"/>
    <cellStyle name="Migliaia 36 2 6 2" xfId="14125" xr:uid="{00000000-0005-0000-0000-00006C360000}"/>
    <cellStyle name="Migliaia 36 2 6 2 2" xfId="19943" xr:uid="{00000000-0005-0000-0000-00006D360000}"/>
    <cellStyle name="Migliaia 36 2 6 2 3" xfId="25245" xr:uid="{00000000-0005-0000-0000-00006E360000}"/>
    <cellStyle name="Migliaia 36 2 6 3" xfId="17292" xr:uid="{00000000-0005-0000-0000-00006F360000}"/>
    <cellStyle name="Migliaia 36 2 6 4" xfId="22594"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6" xr:uid="{00000000-0005-0000-0000-000076360000}"/>
    <cellStyle name="Migliaia 36 3 2 2 2 2 2" xfId="19944" xr:uid="{00000000-0005-0000-0000-000077360000}"/>
    <cellStyle name="Migliaia 36 3 2 2 2 2 3" xfId="25246" xr:uid="{00000000-0005-0000-0000-000078360000}"/>
    <cellStyle name="Migliaia 36 3 2 2 2 3" xfId="17293" xr:uid="{00000000-0005-0000-0000-000079360000}"/>
    <cellStyle name="Migliaia 36 3 2 2 2 4" xfId="22595" xr:uid="{00000000-0005-0000-0000-00007A360000}"/>
    <cellStyle name="Migliaia 36 3 2 3" xfId="3621" xr:uid="{00000000-0005-0000-0000-00007B360000}"/>
    <cellStyle name="Migliaia 36 3 2 3 2" xfId="14127" xr:uid="{00000000-0005-0000-0000-00007C360000}"/>
    <cellStyle name="Migliaia 36 3 2 3 2 2" xfId="19945" xr:uid="{00000000-0005-0000-0000-00007D360000}"/>
    <cellStyle name="Migliaia 36 3 2 3 2 3" xfId="25247" xr:uid="{00000000-0005-0000-0000-00007E360000}"/>
    <cellStyle name="Migliaia 36 3 2 3 3" xfId="17294" xr:uid="{00000000-0005-0000-0000-00007F360000}"/>
    <cellStyle name="Migliaia 36 3 2 3 4" xfId="22596" xr:uid="{00000000-0005-0000-0000-000080360000}"/>
    <cellStyle name="Migliaia 36 3 2 4" xfId="3622" xr:uid="{00000000-0005-0000-0000-000081360000}"/>
    <cellStyle name="Migliaia 36 3 2 4 2" xfId="14128" xr:uid="{00000000-0005-0000-0000-000082360000}"/>
    <cellStyle name="Migliaia 36 3 2 4 2 2" xfId="19946" xr:uid="{00000000-0005-0000-0000-000083360000}"/>
    <cellStyle name="Migliaia 36 3 2 4 2 3" xfId="25248" xr:uid="{00000000-0005-0000-0000-000084360000}"/>
    <cellStyle name="Migliaia 36 3 2 4 3" xfId="17295" xr:uid="{00000000-0005-0000-0000-000085360000}"/>
    <cellStyle name="Migliaia 36 3 2 4 4" xfId="22597" xr:uid="{00000000-0005-0000-0000-000086360000}"/>
    <cellStyle name="Migliaia 36 3 2 5" xfId="3623" xr:uid="{00000000-0005-0000-0000-000087360000}"/>
    <cellStyle name="Migliaia 36 3 2 5 2" xfId="14129" xr:uid="{00000000-0005-0000-0000-000088360000}"/>
    <cellStyle name="Migliaia 36 3 2 5 2 2" xfId="19947" xr:uid="{00000000-0005-0000-0000-000089360000}"/>
    <cellStyle name="Migliaia 36 3 2 5 2 3" xfId="25249" xr:uid="{00000000-0005-0000-0000-00008A360000}"/>
    <cellStyle name="Migliaia 36 3 2 5 3" xfId="17296" xr:uid="{00000000-0005-0000-0000-00008B360000}"/>
    <cellStyle name="Migliaia 36 3 2 5 4" xfId="22598" xr:uid="{00000000-0005-0000-0000-00008C360000}"/>
    <cellStyle name="Migliaia 36 3 2 6" xfId="3624" xr:uid="{00000000-0005-0000-0000-00008D360000}"/>
    <cellStyle name="Migliaia 36 3 2 6 2" xfId="14130" xr:uid="{00000000-0005-0000-0000-00008E360000}"/>
    <cellStyle name="Migliaia 36 3 2 6 2 2" xfId="19948" xr:uid="{00000000-0005-0000-0000-00008F360000}"/>
    <cellStyle name="Migliaia 36 3 2 6 2 3" xfId="25250" xr:uid="{00000000-0005-0000-0000-000090360000}"/>
    <cellStyle name="Migliaia 36 3 2 6 3" xfId="17297" xr:uid="{00000000-0005-0000-0000-000091360000}"/>
    <cellStyle name="Migliaia 36 3 2 6 4" xfId="22599" xr:uid="{00000000-0005-0000-0000-000092360000}"/>
    <cellStyle name="Migliaia 36 3 3" xfId="3625" xr:uid="{00000000-0005-0000-0000-000093360000}"/>
    <cellStyle name="Migliaia 36 3 3 2" xfId="3626" xr:uid="{00000000-0005-0000-0000-000094360000}"/>
    <cellStyle name="Migliaia 36 3 3 2 2" xfId="14132" xr:uid="{00000000-0005-0000-0000-000095360000}"/>
    <cellStyle name="Migliaia 36 3 3 2 2 2" xfId="19950" xr:uid="{00000000-0005-0000-0000-000096360000}"/>
    <cellStyle name="Migliaia 36 3 3 2 2 3" xfId="25252" xr:uid="{00000000-0005-0000-0000-000097360000}"/>
    <cellStyle name="Migliaia 36 3 3 2 3" xfId="17299" xr:uid="{00000000-0005-0000-0000-000098360000}"/>
    <cellStyle name="Migliaia 36 3 3 2 4" xfId="22601" xr:uid="{00000000-0005-0000-0000-000099360000}"/>
    <cellStyle name="Migliaia 36 3 3 3" xfId="3627" xr:uid="{00000000-0005-0000-0000-00009A360000}"/>
    <cellStyle name="Migliaia 36 3 3 3 2" xfId="14133" xr:uid="{00000000-0005-0000-0000-00009B360000}"/>
    <cellStyle name="Migliaia 36 3 3 3 2 2" xfId="19951" xr:uid="{00000000-0005-0000-0000-00009C360000}"/>
    <cellStyle name="Migliaia 36 3 3 3 2 3" xfId="25253" xr:uid="{00000000-0005-0000-0000-00009D360000}"/>
    <cellStyle name="Migliaia 36 3 3 3 3" xfId="17300" xr:uid="{00000000-0005-0000-0000-00009E360000}"/>
    <cellStyle name="Migliaia 36 3 3 3 4" xfId="22602" xr:uid="{00000000-0005-0000-0000-00009F360000}"/>
    <cellStyle name="Migliaia 36 3 3 4" xfId="3628" xr:uid="{00000000-0005-0000-0000-0000A0360000}"/>
    <cellStyle name="Migliaia 36 3 3 4 2" xfId="14134" xr:uid="{00000000-0005-0000-0000-0000A1360000}"/>
    <cellStyle name="Migliaia 36 3 3 4 2 2" xfId="19952" xr:uid="{00000000-0005-0000-0000-0000A2360000}"/>
    <cellStyle name="Migliaia 36 3 3 4 2 3" xfId="25254" xr:uid="{00000000-0005-0000-0000-0000A3360000}"/>
    <cellStyle name="Migliaia 36 3 3 4 3" xfId="17301" xr:uid="{00000000-0005-0000-0000-0000A4360000}"/>
    <cellStyle name="Migliaia 36 3 3 4 4" xfId="22603" xr:uid="{00000000-0005-0000-0000-0000A5360000}"/>
    <cellStyle name="Migliaia 36 3 3 5" xfId="3629" xr:uid="{00000000-0005-0000-0000-0000A6360000}"/>
    <cellStyle name="Migliaia 36 3 3 5 2" xfId="14135" xr:uid="{00000000-0005-0000-0000-0000A7360000}"/>
    <cellStyle name="Migliaia 36 3 3 5 2 2" xfId="19953" xr:uid="{00000000-0005-0000-0000-0000A8360000}"/>
    <cellStyle name="Migliaia 36 3 3 5 2 3" xfId="25255" xr:uid="{00000000-0005-0000-0000-0000A9360000}"/>
    <cellStyle name="Migliaia 36 3 3 5 3" xfId="17302" xr:uid="{00000000-0005-0000-0000-0000AA360000}"/>
    <cellStyle name="Migliaia 36 3 3 5 4" xfId="22604" xr:uid="{00000000-0005-0000-0000-0000AB360000}"/>
    <cellStyle name="Migliaia 36 3 3 6" xfId="14131" xr:uid="{00000000-0005-0000-0000-0000AC360000}"/>
    <cellStyle name="Migliaia 36 3 3 6 2" xfId="19949" xr:uid="{00000000-0005-0000-0000-0000AD360000}"/>
    <cellStyle name="Migliaia 36 3 3 6 3" xfId="25251" xr:uid="{00000000-0005-0000-0000-0000AE360000}"/>
    <cellStyle name="Migliaia 36 3 3 7" xfId="17298" xr:uid="{00000000-0005-0000-0000-0000AF360000}"/>
    <cellStyle name="Migliaia 36 3 3 8" xfId="22600" xr:uid="{00000000-0005-0000-0000-0000B0360000}"/>
    <cellStyle name="Migliaia 36 3 4" xfId="3630" xr:uid="{00000000-0005-0000-0000-0000B1360000}"/>
    <cellStyle name="Migliaia 36 3 4 2" xfId="12159" xr:uid="{00000000-0005-0000-0000-0000B2360000}"/>
    <cellStyle name="Migliaia 36 3 4 3" xfId="12160" xr:uid="{00000000-0005-0000-0000-0000B3360000}"/>
    <cellStyle name="Migliaia 36 3 4 3 2" xfId="15666" xr:uid="{00000000-0005-0000-0000-0000B4360000}"/>
    <cellStyle name="Migliaia 36 3 4 3 2 2" xfId="21012" xr:uid="{00000000-0005-0000-0000-0000B5360000}"/>
    <cellStyle name="Migliaia 36 3 4 3 2 3" xfId="26314" xr:uid="{00000000-0005-0000-0000-0000B6360000}"/>
    <cellStyle name="Migliaia 36 3 4 3 3" xfId="18361" xr:uid="{00000000-0005-0000-0000-0000B7360000}"/>
    <cellStyle name="Migliaia 36 3 4 3 4" xfId="23663" xr:uid="{00000000-0005-0000-0000-0000B8360000}"/>
    <cellStyle name="Migliaia 36 3 4 4" xfId="14136" xr:uid="{00000000-0005-0000-0000-0000B9360000}"/>
    <cellStyle name="Migliaia 36 3 4 4 2" xfId="19954" xr:uid="{00000000-0005-0000-0000-0000BA360000}"/>
    <cellStyle name="Migliaia 36 3 4 4 3" xfId="25256" xr:uid="{00000000-0005-0000-0000-0000BB360000}"/>
    <cellStyle name="Migliaia 36 3 4 5" xfId="17303" xr:uid="{00000000-0005-0000-0000-0000BC360000}"/>
    <cellStyle name="Migliaia 36 3 4 6" xfId="22605" xr:uid="{00000000-0005-0000-0000-0000BD360000}"/>
    <cellStyle name="Migliaia 36 3 5" xfId="3631" xr:uid="{00000000-0005-0000-0000-0000BE360000}"/>
    <cellStyle name="Migliaia 36 3 5 2" xfId="12161" xr:uid="{00000000-0005-0000-0000-0000BF360000}"/>
    <cellStyle name="Migliaia 36 3 5 2 2" xfId="15667" xr:uid="{00000000-0005-0000-0000-0000C0360000}"/>
    <cellStyle name="Migliaia 36 3 5 2 2 2" xfId="21013" xr:uid="{00000000-0005-0000-0000-0000C1360000}"/>
    <cellStyle name="Migliaia 36 3 5 2 2 3" xfId="26315" xr:uid="{00000000-0005-0000-0000-0000C2360000}"/>
    <cellStyle name="Migliaia 36 3 5 2 3" xfId="18362" xr:uid="{00000000-0005-0000-0000-0000C3360000}"/>
    <cellStyle name="Migliaia 36 3 5 2 4" xfId="23664" xr:uid="{00000000-0005-0000-0000-0000C4360000}"/>
    <cellStyle name="Migliaia 36 3 5 3" xfId="14137" xr:uid="{00000000-0005-0000-0000-0000C5360000}"/>
    <cellStyle name="Migliaia 36 3 5 3 2" xfId="19955" xr:uid="{00000000-0005-0000-0000-0000C6360000}"/>
    <cellStyle name="Migliaia 36 3 5 3 3" xfId="25257" xr:uid="{00000000-0005-0000-0000-0000C7360000}"/>
    <cellStyle name="Migliaia 36 3 5 4" xfId="17304" xr:uid="{00000000-0005-0000-0000-0000C8360000}"/>
    <cellStyle name="Migliaia 36 3 5 5" xfId="22606" xr:uid="{00000000-0005-0000-0000-0000C9360000}"/>
    <cellStyle name="Migliaia 36 3 6" xfId="3632" xr:uid="{00000000-0005-0000-0000-0000CA360000}"/>
    <cellStyle name="Migliaia 36 3 6 2" xfId="14138" xr:uid="{00000000-0005-0000-0000-0000CB360000}"/>
    <cellStyle name="Migliaia 36 3 6 2 2" xfId="19956" xr:uid="{00000000-0005-0000-0000-0000CC360000}"/>
    <cellStyle name="Migliaia 36 3 6 2 3" xfId="25258" xr:uid="{00000000-0005-0000-0000-0000CD360000}"/>
    <cellStyle name="Migliaia 36 3 6 3" xfId="17305" xr:uid="{00000000-0005-0000-0000-0000CE360000}"/>
    <cellStyle name="Migliaia 36 3 6 4" xfId="22607" xr:uid="{00000000-0005-0000-0000-0000CF360000}"/>
    <cellStyle name="Migliaia 36 3 7" xfId="3633" xr:uid="{00000000-0005-0000-0000-0000D0360000}"/>
    <cellStyle name="Migliaia 36 3 7 2" xfId="14139" xr:uid="{00000000-0005-0000-0000-0000D1360000}"/>
    <cellStyle name="Migliaia 36 3 7 2 2" xfId="19957" xr:uid="{00000000-0005-0000-0000-0000D2360000}"/>
    <cellStyle name="Migliaia 36 3 7 2 3" xfId="25259" xr:uid="{00000000-0005-0000-0000-0000D3360000}"/>
    <cellStyle name="Migliaia 36 3 7 3" xfId="17306" xr:uid="{00000000-0005-0000-0000-0000D4360000}"/>
    <cellStyle name="Migliaia 36 3 7 4" xfId="22608" xr:uid="{00000000-0005-0000-0000-0000D5360000}"/>
    <cellStyle name="Migliaia 36 3 8" xfId="3634" xr:uid="{00000000-0005-0000-0000-0000D6360000}"/>
    <cellStyle name="Migliaia 36 3 8 2" xfId="14140" xr:uid="{00000000-0005-0000-0000-0000D7360000}"/>
    <cellStyle name="Migliaia 36 3 8 2 2" xfId="19958" xr:uid="{00000000-0005-0000-0000-0000D8360000}"/>
    <cellStyle name="Migliaia 36 3 8 2 3" xfId="25260" xr:uid="{00000000-0005-0000-0000-0000D9360000}"/>
    <cellStyle name="Migliaia 36 3 8 3" xfId="17307" xr:uid="{00000000-0005-0000-0000-0000DA360000}"/>
    <cellStyle name="Migliaia 36 3 8 4" xfId="22609"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1" xr:uid="{00000000-0005-0000-0000-0000DF360000}"/>
    <cellStyle name="Migliaia 36 4 2 2 2 2" xfId="19959" xr:uid="{00000000-0005-0000-0000-0000E0360000}"/>
    <cellStyle name="Migliaia 36 4 2 2 2 3" xfId="25261" xr:uid="{00000000-0005-0000-0000-0000E1360000}"/>
    <cellStyle name="Migliaia 36 4 2 2 3" xfId="17308" xr:uid="{00000000-0005-0000-0000-0000E2360000}"/>
    <cellStyle name="Migliaia 36 4 2 2 4" xfId="22610" xr:uid="{00000000-0005-0000-0000-0000E3360000}"/>
    <cellStyle name="Migliaia 36 4 2 3" xfId="3638" xr:uid="{00000000-0005-0000-0000-0000E4360000}"/>
    <cellStyle name="Migliaia 36 4 2 3 2" xfId="14142" xr:uid="{00000000-0005-0000-0000-0000E5360000}"/>
    <cellStyle name="Migliaia 36 4 2 3 2 2" xfId="19960" xr:uid="{00000000-0005-0000-0000-0000E6360000}"/>
    <cellStyle name="Migliaia 36 4 2 3 2 3" xfId="25262" xr:uid="{00000000-0005-0000-0000-0000E7360000}"/>
    <cellStyle name="Migliaia 36 4 2 3 3" xfId="17309" xr:uid="{00000000-0005-0000-0000-0000E8360000}"/>
    <cellStyle name="Migliaia 36 4 2 3 4" xfId="22611" xr:uid="{00000000-0005-0000-0000-0000E9360000}"/>
    <cellStyle name="Migliaia 36 4 3" xfId="3639" xr:uid="{00000000-0005-0000-0000-0000EA360000}"/>
    <cellStyle name="Migliaia 36 4 3 2" xfId="14143" xr:uid="{00000000-0005-0000-0000-0000EB360000}"/>
    <cellStyle name="Migliaia 36 4 3 2 2" xfId="19961" xr:uid="{00000000-0005-0000-0000-0000EC360000}"/>
    <cellStyle name="Migliaia 36 4 3 2 3" xfId="25263" xr:uid="{00000000-0005-0000-0000-0000ED360000}"/>
    <cellStyle name="Migliaia 36 4 3 3" xfId="17310" xr:uid="{00000000-0005-0000-0000-0000EE360000}"/>
    <cellStyle name="Migliaia 36 4 3 4" xfId="22612" xr:uid="{00000000-0005-0000-0000-0000EF360000}"/>
    <cellStyle name="Migliaia 36 4 4" xfId="3640" xr:uid="{00000000-0005-0000-0000-0000F0360000}"/>
    <cellStyle name="Migliaia 36 4 4 2" xfId="14144" xr:uid="{00000000-0005-0000-0000-0000F1360000}"/>
    <cellStyle name="Migliaia 36 4 4 2 2" xfId="19962" xr:uid="{00000000-0005-0000-0000-0000F2360000}"/>
    <cellStyle name="Migliaia 36 4 4 2 3" xfId="25264" xr:uid="{00000000-0005-0000-0000-0000F3360000}"/>
    <cellStyle name="Migliaia 36 4 4 3" xfId="17311" xr:uid="{00000000-0005-0000-0000-0000F4360000}"/>
    <cellStyle name="Migliaia 36 4 4 4" xfId="22613" xr:uid="{00000000-0005-0000-0000-0000F5360000}"/>
    <cellStyle name="Migliaia 36 4 5" xfId="3641" xr:uid="{00000000-0005-0000-0000-0000F6360000}"/>
    <cellStyle name="Migliaia 36 4 5 2" xfId="14145" xr:uid="{00000000-0005-0000-0000-0000F7360000}"/>
    <cellStyle name="Migliaia 36 4 5 2 2" xfId="19963" xr:uid="{00000000-0005-0000-0000-0000F8360000}"/>
    <cellStyle name="Migliaia 36 4 5 2 3" xfId="25265" xr:uid="{00000000-0005-0000-0000-0000F9360000}"/>
    <cellStyle name="Migliaia 36 4 5 3" xfId="17312" xr:uid="{00000000-0005-0000-0000-0000FA360000}"/>
    <cellStyle name="Migliaia 36 4 5 4" xfId="22614" xr:uid="{00000000-0005-0000-0000-0000FB360000}"/>
    <cellStyle name="Migliaia 36 4 6" xfId="3642" xr:uid="{00000000-0005-0000-0000-0000FC360000}"/>
    <cellStyle name="Migliaia 36 4 6 2" xfId="14146" xr:uid="{00000000-0005-0000-0000-0000FD360000}"/>
    <cellStyle name="Migliaia 36 4 6 2 2" xfId="19964" xr:uid="{00000000-0005-0000-0000-0000FE360000}"/>
    <cellStyle name="Migliaia 36 4 6 2 3" xfId="25266" xr:uid="{00000000-0005-0000-0000-0000FF360000}"/>
    <cellStyle name="Migliaia 36 4 6 3" xfId="17313" xr:uid="{00000000-0005-0000-0000-000000370000}"/>
    <cellStyle name="Migliaia 36 4 6 4" xfId="22615" xr:uid="{00000000-0005-0000-0000-000001370000}"/>
    <cellStyle name="Migliaia 36 4 7" xfId="3643" xr:uid="{00000000-0005-0000-0000-000002370000}"/>
    <cellStyle name="Migliaia 36 4 7 2" xfId="14147" xr:uid="{00000000-0005-0000-0000-000003370000}"/>
    <cellStyle name="Migliaia 36 4 7 2 2" xfId="19965" xr:uid="{00000000-0005-0000-0000-000004370000}"/>
    <cellStyle name="Migliaia 36 4 7 2 3" xfId="25267" xr:uid="{00000000-0005-0000-0000-000005370000}"/>
    <cellStyle name="Migliaia 36 4 7 3" xfId="17314" xr:uid="{00000000-0005-0000-0000-000006370000}"/>
    <cellStyle name="Migliaia 36 4 7 4" xfId="22616" xr:uid="{00000000-0005-0000-0000-000007370000}"/>
    <cellStyle name="Migliaia 36 5" xfId="3644" xr:uid="{00000000-0005-0000-0000-000008370000}"/>
    <cellStyle name="Migliaia 36 5 2" xfId="3645" xr:uid="{00000000-0005-0000-0000-000009370000}"/>
    <cellStyle name="Migliaia 36 5 2 2" xfId="14148" xr:uid="{00000000-0005-0000-0000-00000A370000}"/>
    <cellStyle name="Migliaia 36 5 2 2 2" xfId="19966" xr:uid="{00000000-0005-0000-0000-00000B370000}"/>
    <cellStyle name="Migliaia 36 5 2 2 3" xfId="25268" xr:uid="{00000000-0005-0000-0000-00000C370000}"/>
    <cellStyle name="Migliaia 36 5 2 3" xfId="17315" xr:uid="{00000000-0005-0000-0000-00000D370000}"/>
    <cellStyle name="Migliaia 36 5 2 4" xfId="22617" xr:uid="{00000000-0005-0000-0000-00000E370000}"/>
    <cellStyle name="Migliaia 36 5 3" xfId="3646" xr:uid="{00000000-0005-0000-0000-00000F370000}"/>
    <cellStyle name="Migliaia 36 5 3 2" xfId="14149" xr:uid="{00000000-0005-0000-0000-000010370000}"/>
    <cellStyle name="Migliaia 36 5 3 2 2" xfId="19967" xr:uid="{00000000-0005-0000-0000-000011370000}"/>
    <cellStyle name="Migliaia 36 5 3 2 3" xfId="25269" xr:uid="{00000000-0005-0000-0000-000012370000}"/>
    <cellStyle name="Migliaia 36 5 3 3" xfId="17316" xr:uid="{00000000-0005-0000-0000-000013370000}"/>
    <cellStyle name="Migliaia 36 5 3 4" xfId="22618" xr:uid="{00000000-0005-0000-0000-000014370000}"/>
    <cellStyle name="Migliaia 36 5 4" xfId="3647" xr:uid="{00000000-0005-0000-0000-000015370000}"/>
    <cellStyle name="Migliaia 36 5 4 2" xfId="14150" xr:uid="{00000000-0005-0000-0000-000016370000}"/>
    <cellStyle name="Migliaia 36 5 4 2 2" xfId="19968" xr:uid="{00000000-0005-0000-0000-000017370000}"/>
    <cellStyle name="Migliaia 36 5 4 2 3" xfId="25270" xr:uid="{00000000-0005-0000-0000-000018370000}"/>
    <cellStyle name="Migliaia 36 5 4 3" xfId="17317" xr:uid="{00000000-0005-0000-0000-000019370000}"/>
    <cellStyle name="Migliaia 36 5 4 4" xfId="22619" xr:uid="{00000000-0005-0000-0000-00001A370000}"/>
    <cellStyle name="Migliaia 36 5 5" xfId="3648" xr:uid="{00000000-0005-0000-0000-00001B370000}"/>
    <cellStyle name="Migliaia 36 5 5 2" xfId="14151" xr:uid="{00000000-0005-0000-0000-00001C370000}"/>
    <cellStyle name="Migliaia 36 5 5 2 2" xfId="19969" xr:uid="{00000000-0005-0000-0000-00001D370000}"/>
    <cellStyle name="Migliaia 36 5 5 2 3" xfId="25271" xr:uid="{00000000-0005-0000-0000-00001E370000}"/>
    <cellStyle name="Migliaia 36 5 5 3" xfId="17318" xr:uid="{00000000-0005-0000-0000-00001F370000}"/>
    <cellStyle name="Migliaia 36 5 5 4" xfId="22620" xr:uid="{00000000-0005-0000-0000-000020370000}"/>
    <cellStyle name="Migliaia 36 5 6" xfId="3649" xr:uid="{00000000-0005-0000-0000-000021370000}"/>
    <cellStyle name="Migliaia 36 5 6 2" xfId="14152" xr:uid="{00000000-0005-0000-0000-000022370000}"/>
    <cellStyle name="Migliaia 36 5 6 2 2" xfId="19970" xr:uid="{00000000-0005-0000-0000-000023370000}"/>
    <cellStyle name="Migliaia 36 5 6 2 3" xfId="25272" xr:uid="{00000000-0005-0000-0000-000024370000}"/>
    <cellStyle name="Migliaia 36 5 6 3" xfId="17319" xr:uid="{00000000-0005-0000-0000-000025370000}"/>
    <cellStyle name="Migliaia 36 5 6 4" xfId="22621" xr:uid="{00000000-0005-0000-0000-000026370000}"/>
    <cellStyle name="Migliaia 36 6" xfId="3650" xr:uid="{00000000-0005-0000-0000-000027370000}"/>
    <cellStyle name="Migliaia 36 6 2" xfId="12162" xr:uid="{00000000-0005-0000-0000-000028370000}"/>
    <cellStyle name="Migliaia 36 6 3" xfId="12163" xr:uid="{00000000-0005-0000-0000-000029370000}"/>
    <cellStyle name="Migliaia 36 6 3 2" xfId="15668" xr:uid="{00000000-0005-0000-0000-00002A370000}"/>
    <cellStyle name="Migliaia 36 6 3 2 2" xfId="21014" xr:uid="{00000000-0005-0000-0000-00002B370000}"/>
    <cellStyle name="Migliaia 36 6 3 2 3" xfId="26316" xr:uid="{00000000-0005-0000-0000-00002C370000}"/>
    <cellStyle name="Migliaia 36 6 3 3" xfId="18363" xr:uid="{00000000-0005-0000-0000-00002D370000}"/>
    <cellStyle name="Migliaia 36 6 3 4" xfId="23665" xr:uid="{00000000-0005-0000-0000-00002E370000}"/>
    <cellStyle name="Migliaia 36 6 4" xfId="14153" xr:uid="{00000000-0005-0000-0000-00002F370000}"/>
    <cellStyle name="Migliaia 36 6 4 2" xfId="19971" xr:uid="{00000000-0005-0000-0000-000030370000}"/>
    <cellStyle name="Migliaia 36 6 4 3" xfId="25273" xr:uid="{00000000-0005-0000-0000-000031370000}"/>
    <cellStyle name="Migliaia 36 6 5" xfId="17320" xr:uid="{00000000-0005-0000-0000-000032370000}"/>
    <cellStyle name="Migliaia 36 6 6" xfId="22622" xr:uid="{00000000-0005-0000-0000-000033370000}"/>
    <cellStyle name="Migliaia 36 7" xfId="3651" xr:uid="{00000000-0005-0000-0000-000034370000}"/>
    <cellStyle name="Migliaia 36 7 2" xfId="12164" xr:uid="{00000000-0005-0000-0000-000035370000}"/>
    <cellStyle name="Migliaia 36 7 2 2" xfId="15669" xr:uid="{00000000-0005-0000-0000-000036370000}"/>
    <cellStyle name="Migliaia 36 7 2 2 2" xfId="21015" xr:uid="{00000000-0005-0000-0000-000037370000}"/>
    <cellStyle name="Migliaia 36 7 2 2 3" xfId="26317" xr:uid="{00000000-0005-0000-0000-000038370000}"/>
    <cellStyle name="Migliaia 36 7 2 3" xfId="18364" xr:uid="{00000000-0005-0000-0000-000039370000}"/>
    <cellStyle name="Migliaia 36 7 2 4" xfId="23666" xr:uid="{00000000-0005-0000-0000-00003A370000}"/>
    <cellStyle name="Migliaia 36 7 3" xfId="14154" xr:uid="{00000000-0005-0000-0000-00003B370000}"/>
    <cellStyle name="Migliaia 36 7 3 2" xfId="19972" xr:uid="{00000000-0005-0000-0000-00003C370000}"/>
    <cellStyle name="Migliaia 36 7 3 3" xfId="25274" xr:uid="{00000000-0005-0000-0000-00003D370000}"/>
    <cellStyle name="Migliaia 36 7 4" xfId="17321" xr:uid="{00000000-0005-0000-0000-00003E370000}"/>
    <cellStyle name="Migliaia 36 7 5" xfId="22623" xr:uid="{00000000-0005-0000-0000-00003F370000}"/>
    <cellStyle name="Migliaia 36 8" xfId="3652" xr:uid="{00000000-0005-0000-0000-000040370000}"/>
    <cellStyle name="Migliaia 36 8 2" xfId="12165" xr:uid="{00000000-0005-0000-0000-000041370000}"/>
    <cellStyle name="Migliaia 36 8 2 2" xfId="15670" xr:uid="{00000000-0005-0000-0000-000042370000}"/>
    <cellStyle name="Migliaia 36 8 2 2 2" xfId="21016" xr:uid="{00000000-0005-0000-0000-000043370000}"/>
    <cellStyle name="Migliaia 36 8 2 2 3" xfId="26318" xr:uid="{00000000-0005-0000-0000-000044370000}"/>
    <cellStyle name="Migliaia 36 8 2 3" xfId="18365" xr:uid="{00000000-0005-0000-0000-000045370000}"/>
    <cellStyle name="Migliaia 36 8 2 4" xfId="23667" xr:uid="{00000000-0005-0000-0000-000046370000}"/>
    <cellStyle name="Migliaia 36 8 3" xfId="14155" xr:uid="{00000000-0005-0000-0000-000047370000}"/>
    <cellStyle name="Migliaia 36 8 3 2" xfId="19973" xr:uid="{00000000-0005-0000-0000-000048370000}"/>
    <cellStyle name="Migliaia 36 8 3 3" xfId="25275" xr:uid="{00000000-0005-0000-0000-000049370000}"/>
    <cellStyle name="Migliaia 36 8 4" xfId="17322" xr:uid="{00000000-0005-0000-0000-00004A370000}"/>
    <cellStyle name="Migliaia 36 8 5" xfId="22624" xr:uid="{00000000-0005-0000-0000-00004B370000}"/>
    <cellStyle name="Migliaia 36 9" xfId="3653" xr:uid="{00000000-0005-0000-0000-00004C370000}"/>
    <cellStyle name="Migliaia 36 9 2" xfId="14156" xr:uid="{00000000-0005-0000-0000-00004D370000}"/>
    <cellStyle name="Migliaia 36 9 2 2" xfId="19974" xr:uid="{00000000-0005-0000-0000-00004E370000}"/>
    <cellStyle name="Migliaia 36 9 2 3" xfId="25276" xr:uid="{00000000-0005-0000-0000-00004F370000}"/>
    <cellStyle name="Migliaia 36 9 3" xfId="17323" xr:uid="{00000000-0005-0000-0000-000050370000}"/>
    <cellStyle name="Migliaia 36 9 4" xfId="22625" xr:uid="{00000000-0005-0000-0000-000051370000}"/>
    <cellStyle name="Migliaia 37" xfId="310" xr:uid="{00000000-0005-0000-0000-000052370000}"/>
    <cellStyle name="Migliaia 37 10" xfId="14157" xr:uid="{00000000-0005-0000-0000-000053370000}"/>
    <cellStyle name="Migliaia 37 10 2" xfId="19975" xr:uid="{00000000-0005-0000-0000-000054370000}"/>
    <cellStyle name="Migliaia 37 10 3" xfId="25277" xr:uid="{00000000-0005-0000-0000-000055370000}"/>
    <cellStyle name="Migliaia 37 11" xfId="17324" xr:uid="{00000000-0005-0000-0000-000056370000}"/>
    <cellStyle name="Migliaia 37 12" xfId="22626"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8" xr:uid="{00000000-0005-0000-0000-00005C370000}"/>
    <cellStyle name="Migliaia 37 2 2 2 2 2" xfId="19976" xr:uid="{00000000-0005-0000-0000-00005D370000}"/>
    <cellStyle name="Migliaia 37 2 2 2 2 3" xfId="25278" xr:uid="{00000000-0005-0000-0000-00005E370000}"/>
    <cellStyle name="Migliaia 37 2 2 2 3" xfId="17325" xr:uid="{00000000-0005-0000-0000-00005F370000}"/>
    <cellStyle name="Migliaia 37 2 2 2 4" xfId="22627" xr:uid="{00000000-0005-0000-0000-000060370000}"/>
    <cellStyle name="Migliaia 37 2 2 3" xfId="12166" xr:uid="{00000000-0005-0000-0000-000061370000}"/>
    <cellStyle name="Migliaia 37 2 2 3 2" xfId="15671" xr:uid="{00000000-0005-0000-0000-000062370000}"/>
    <cellStyle name="Migliaia 37 2 2 3 2 2" xfId="21017" xr:uid="{00000000-0005-0000-0000-000063370000}"/>
    <cellStyle name="Migliaia 37 2 2 3 2 3" xfId="26319" xr:uid="{00000000-0005-0000-0000-000064370000}"/>
    <cellStyle name="Migliaia 37 2 2 3 3" xfId="18366" xr:uid="{00000000-0005-0000-0000-000065370000}"/>
    <cellStyle name="Migliaia 37 2 2 3 4" xfId="23668" xr:uid="{00000000-0005-0000-0000-000066370000}"/>
    <cellStyle name="Migliaia 37 2 3" xfId="3658" xr:uid="{00000000-0005-0000-0000-000067370000}"/>
    <cellStyle name="Migliaia 37 2 3 2" xfId="12167" xr:uid="{00000000-0005-0000-0000-000068370000}"/>
    <cellStyle name="Migliaia 37 2 3 2 2" xfId="15672" xr:uid="{00000000-0005-0000-0000-000069370000}"/>
    <cellStyle name="Migliaia 37 2 3 2 2 2" xfId="21018" xr:uid="{00000000-0005-0000-0000-00006A370000}"/>
    <cellStyle name="Migliaia 37 2 3 2 2 3" xfId="26320" xr:uid="{00000000-0005-0000-0000-00006B370000}"/>
    <cellStyle name="Migliaia 37 2 3 2 3" xfId="18367" xr:uid="{00000000-0005-0000-0000-00006C370000}"/>
    <cellStyle name="Migliaia 37 2 3 2 4" xfId="23669" xr:uid="{00000000-0005-0000-0000-00006D370000}"/>
    <cellStyle name="Migliaia 37 2 3 3" xfId="14159" xr:uid="{00000000-0005-0000-0000-00006E370000}"/>
    <cellStyle name="Migliaia 37 2 3 3 2" xfId="19977" xr:uid="{00000000-0005-0000-0000-00006F370000}"/>
    <cellStyle name="Migliaia 37 2 3 3 3" xfId="25279" xr:uid="{00000000-0005-0000-0000-000070370000}"/>
    <cellStyle name="Migliaia 37 2 3 4" xfId="17326" xr:uid="{00000000-0005-0000-0000-000071370000}"/>
    <cellStyle name="Migliaia 37 2 3 5" xfId="22628" xr:uid="{00000000-0005-0000-0000-000072370000}"/>
    <cellStyle name="Migliaia 37 2 4" xfId="3659" xr:uid="{00000000-0005-0000-0000-000073370000}"/>
    <cellStyle name="Migliaia 37 2 4 2" xfId="14160" xr:uid="{00000000-0005-0000-0000-000074370000}"/>
    <cellStyle name="Migliaia 37 2 4 2 2" xfId="19978" xr:uid="{00000000-0005-0000-0000-000075370000}"/>
    <cellStyle name="Migliaia 37 2 4 2 3" xfId="25280" xr:uid="{00000000-0005-0000-0000-000076370000}"/>
    <cellStyle name="Migliaia 37 2 4 3" xfId="17327" xr:uid="{00000000-0005-0000-0000-000077370000}"/>
    <cellStyle name="Migliaia 37 2 4 4" xfId="22629" xr:uid="{00000000-0005-0000-0000-000078370000}"/>
    <cellStyle name="Migliaia 37 2 5" xfId="3660" xr:uid="{00000000-0005-0000-0000-000079370000}"/>
    <cellStyle name="Migliaia 37 2 5 2" xfId="14161" xr:uid="{00000000-0005-0000-0000-00007A370000}"/>
    <cellStyle name="Migliaia 37 2 5 2 2" xfId="19979" xr:uid="{00000000-0005-0000-0000-00007B370000}"/>
    <cellStyle name="Migliaia 37 2 5 2 3" xfId="25281" xr:uid="{00000000-0005-0000-0000-00007C370000}"/>
    <cellStyle name="Migliaia 37 2 5 3" xfId="17328" xr:uid="{00000000-0005-0000-0000-00007D370000}"/>
    <cellStyle name="Migliaia 37 2 5 4" xfId="22630" xr:uid="{00000000-0005-0000-0000-00007E370000}"/>
    <cellStyle name="Migliaia 37 2 6" xfId="3661" xr:uid="{00000000-0005-0000-0000-00007F370000}"/>
    <cellStyle name="Migliaia 37 2 6 2" xfId="14162" xr:uid="{00000000-0005-0000-0000-000080370000}"/>
    <cellStyle name="Migliaia 37 2 6 2 2" xfId="19980" xr:uid="{00000000-0005-0000-0000-000081370000}"/>
    <cellStyle name="Migliaia 37 2 6 2 3" xfId="25282" xr:uid="{00000000-0005-0000-0000-000082370000}"/>
    <cellStyle name="Migliaia 37 2 6 3" xfId="17329" xr:uid="{00000000-0005-0000-0000-000083370000}"/>
    <cellStyle name="Migliaia 37 2 6 4" xfId="22631"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3" xr:uid="{00000000-0005-0000-0000-00008A370000}"/>
    <cellStyle name="Migliaia 37 3 2 2 2 2 2" xfId="19981" xr:uid="{00000000-0005-0000-0000-00008B370000}"/>
    <cellStyle name="Migliaia 37 3 2 2 2 2 3" xfId="25283" xr:uid="{00000000-0005-0000-0000-00008C370000}"/>
    <cellStyle name="Migliaia 37 3 2 2 2 3" xfId="17330" xr:uid="{00000000-0005-0000-0000-00008D370000}"/>
    <cellStyle name="Migliaia 37 3 2 2 2 4" xfId="22632" xr:uid="{00000000-0005-0000-0000-00008E370000}"/>
    <cellStyle name="Migliaia 37 3 2 3" xfId="3666" xr:uid="{00000000-0005-0000-0000-00008F370000}"/>
    <cellStyle name="Migliaia 37 3 2 3 2" xfId="14164" xr:uid="{00000000-0005-0000-0000-000090370000}"/>
    <cellStyle name="Migliaia 37 3 2 3 2 2" xfId="19982" xr:uid="{00000000-0005-0000-0000-000091370000}"/>
    <cellStyle name="Migliaia 37 3 2 3 2 3" xfId="25284" xr:uid="{00000000-0005-0000-0000-000092370000}"/>
    <cellStyle name="Migliaia 37 3 2 3 3" xfId="17331" xr:uid="{00000000-0005-0000-0000-000093370000}"/>
    <cellStyle name="Migliaia 37 3 2 3 4" xfId="22633" xr:uid="{00000000-0005-0000-0000-000094370000}"/>
    <cellStyle name="Migliaia 37 3 2 4" xfId="3667" xr:uid="{00000000-0005-0000-0000-000095370000}"/>
    <cellStyle name="Migliaia 37 3 2 4 2" xfId="14165" xr:uid="{00000000-0005-0000-0000-000096370000}"/>
    <cellStyle name="Migliaia 37 3 2 4 2 2" xfId="19983" xr:uid="{00000000-0005-0000-0000-000097370000}"/>
    <cellStyle name="Migliaia 37 3 2 4 2 3" xfId="25285" xr:uid="{00000000-0005-0000-0000-000098370000}"/>
    <cellStyle name="Migliaia 37 3 2 4 3" xfId="17332" xr:uid="{00000000-0005-0000-0000-000099370000}"/>
    <cellStyle name="Migliaia 37 3 2 4 4" xfId="22634" xr:uid="{00000000-0005-0000-0000-00009A370000}"/>
    <cellStyle name="Migliaia 37 3 2 5" xfId="3668" xr:uid="{00000000-0005-0000-0000-00009B370000}"/>
    <cellStyle name="Migliaia 37 3 2 5 2" xfId="14166" xr:uid="{00000000-0005-0000-0000-00009C370000}"/>
    <cellStyle name="Migliaia 37 3 2 5 2 2" xfId="19984" xr:uid="{00000000-0005-0000-0000-00009D370000}"/>
    <cellStyle name="Migliaia 37 3 2 5 2 3" xfId="25286" xr:uid="{00000000-0005-0000-0000-00009E370000}"/>
    <cellStyle name="Migliaia 37 3 2 5 3" xfId="17333" xr:uid="{00000000-0005-0000-0000-00009F370000}"/>
    <cellStyle name="Migliaia 37 3 2 5 4" xfId="22635" xr:uid="{00000000-0005-0000-0000-0000A0370000}"/>
    <cellStyle name="Migliaia 37 3 2 6" xfId="3669" xr:uid="{00000000-0005-0000-0000-0000A1370000}"/>
    <cellStyle name="Migliaia 37 3 2 6 2" xfId="14167" xr:uid="{00000000-0005-0000-0000-0000A2370000}"/>
    <cellStyle name="Migliaia 37 3 2 6 2 2" xfId="19985" xr:uid="{00000000-0005-0000-0000-0000A3370000}"/>
    <cellStyle name="Migliaia 37 3 2 6 2 3" xfId="25287" xr:uid="{00000000-0005-0000-0000-0000A4370000}"/>
    <cellStyle name="Migliaia 37 3 2 6 3" xfId="17334" xr:uid="{00000000-0005-0000-0000-0000A5370000}"/>
    <cellStyle name="Migliaia 37 3 2 6 4" xfId="22636" xr:uid="{00000000-0005-0000-0000-0000A6370000}"/>
    <cellStyle name="Migliaia 37 3 3" xfId="3670" xr:uid="{00000000-0005-0000-0000-0000A7370000}"/>
    <cellStyle name="Migliaia 37 3 3 2" xfId="3671" xr:uid="{00000000-0005-0000-0000-0000A8370000}"/>
    <cellStyle name="Migliaia 37 3 3 2 2" xfId="14169" xr:uid="{00000000-0005-0000-0000-0000A9370000}"/>
    <cellStyle name="Migliaia 37 3 3 2 2 2" xfId="19987" xr:uid="{00000000-0005-0000-0000-0000AA370000}"/>
    <cellStyle name="Migliaia 37 3 3 2 2 3" xfId="25289" xr:uid="{00000000-0005-0000-0000-0000AB370000}"/>
    <cellStyle name="Migliaia 37 3 3 2 3" xfId="17336" xr:uid="{00000000-0005-0000-0000-0000AC370000}"/>
    <cellStyle name="Migliaia 37 3 3 2 4" xfId="22638" xr:uid="{00000000-0005-0000-0000-0000AD370000}"/>
    <cellStyle name="Migliaia 37 3 3 3" xfId="3672" xr:uid="{00000000-0005-0000-0000-0000AE370000}"/>
    <cellStyle name="Migliaia 37 3 3 3 2" xfId="14170" xr:uid="{00000000-0005-0000-0000-0000AF370000}"/>
    <cellStyle name="Migliaia 37 3 3 3 2 2" xfId="19988" xr:uid="{00000000-0005-0000-0000-0000B0370000}"/>
    <cellStyle name="Migliaia 37 3 3 3 2 3" xfId="25290" xr:uid="{00000000-0005-0000-0000-0000B1370000}"/>
    <cellStyle name="Migliaia 37 3 3 3 3" xfId="17337" xr:uid="{00000000-0005-0000-0000-0000B2370000}"/>
    <cellStyle name="Migliaia 37 3 3 3 4" xfId="22639" xr:uid="{00000000-0005-0000-0000-0000B3370000}"/>
    <cellStyle name="Migliaia 37 3 3 4" xfId="3673" xr:uid="{00000000-0005-0000-0000-0000B4370000}"/>
    <cellStyle name="Migliaia 37 3 3 4 2" xfId="14171" xr:uid="{00000000-0005-0000-0000-0000B5370000}"/>
    <cellStyle name="Migliaia 37 3 3 4 2 2" xfId="19989" xr:uid="{00000000-0005-0000-0000-0000B6370000}"/>
    <cellStyle name="Migliaia 37 3 3 4 2 3" xfId="25291" xr:uid="{00000000-0005-0000-0000-0000B7370000}"/>
    <cellStyle name="Migliaia 37 3 3 4 3" xfId="17338" xr:uid="{00000000-0005-0000-0000-0000B8370000}"/>
    <cellStyle name="Migliaia 37 3 3 4 4" xfId="22640" xr:uid="{00000000-0005-0000-0000-0000B9370000}"/>
    <cellStyle name="Migliaia 37 3 3 5" xfId="3674" xr:uid="{00000000-0005-0000-0000-0000BA370000}"/>
    <cellStyle name="Migliaia 37 3 3 5 2" xfId="14172" xr:uid="{00000000-0005-0000-0000-0000BB370000}"/>
    <cellStyle name="Migliaia 37 3 3 5 2 2" xfId="19990" xr:uid="{00000000-0005-0000-0000-0000BC370000}"/>
    <cellStyle name="Migliaia 37 3 3 5 2 3" xfId="25292" xr:uid="{00000000-0005-0000-0000-0000BD370000}"/>
    <cellStyle name="Migliaia 37 3 3 5 3" xfId="17339" xr:uid="{00000000-0005-0000-0000-0000BE370000}"/>
    <cellStyle name="Migliaia 37 3 3 5 4" xfId="22641" xr:uid="{00000000-0005-0000-0000-0000BF370000}"/>
    <cellStyle name="Migliaia 37 3 3 6" xfId="14168" xr:uid="{00000000-0005-0000-0000-0000C0370000}"/>
    <cellStyle name="Migliaia 37 3 3 6 2" xfId="19986" xr:uid="{00000000-0005-0000-0000-0000C1370000}"/>
    <cellStyle name="Migliaia 37 3 3 6 3" xfId="25288" xr:uid="{00000000-0005-0000-0000-0000C2370000}"/>
    <cellStyle name="Migliaia 37 3 3 7" xfId="17335" xr:uid="{00000000-0005-0000-0000-0000C3370000}"/>
    <cellStyle name="Migliaia 37 3 3 8" xfId="22637" xr:uid="{00000000-0005-0000-0000-0000C4370000}"/>
    <cellStyle name="Migliaia 37 3 4" xfId="3675" xr:uid="{00000000-0005-0000-0000-0000C5370000}"/>
    <cellStyle name="Migliaia 37 3 4 2" xfId="12168" xr:uid="{00000000-0005-0000-0000-0000C6370000}"/>
    <cellStyle name="Migliaia 37 3 4 3" xfId="12169" xr:uid="{00000000-0005-0000-0000-0000C7370000}"/>
    <cellStyle name="Migliaia 37 3 4 3 2" xfId="15673" xr:uid="{00000000-0005-0000-0000-0000C8370000}"/>
    <cellStyle name="Migliaia 37 3 4 3 2 2" xfId="21019" xr:uid="{00000000-0005-0000-0000-0000C9370000}"/>
    <cellStyle name="Migliaia 37 3 4 3 2 3" xfId="26321" xr:uid="{00000000-0005-0000-0000-0000CA370000}"/>
    <cellStyle name="Migliaia 37 3 4 3 3" xfId="18368" xr:uid="{00000000-0005-0000-0000-0000CB370000}"/>
    <cellStyle name="Migliaia 37 3 4 3 4" xfId="23670" xr:uid="{00000000-0005-0000-0000-0000CC370000}"/>
    <cellStyle name="Migliaia 37 3 4 4" xfId="14173" xr:uid="{00000000-0005-0000-0000-0000CD370000}"/>
    <cellStyle name="Migliaia 37 3 4 4 2" xfId="19991" xr:uid="{00000000-0005-0000-0000-0000CE370000}"/>
    <cellStyle name="Migliaia 37 3 4 4 3" xfId="25293" xr:uid="{00000000-0005-0000-0000-0000CF370000}"/>
    <cellStyle name="Migliaia 37 3 4 5" xfId="17340" xr:uid="{00000000-0005-0000-0000-0000D0370000}"/>
    <cellStyle name="Migliaia 37 3 4 6" xfId="22642" xr:uid="{00000000-0005-0000-0000-0000D1370000}"/>
    <cellStyle name="Migliaia 37 3 5" xfId="3676" xr:uid="{00000000-0005-0000-0000-0000D2370000}"/>
    <cellStyle name="Migliaia 37 3 5 2" xfId="12170" xr:uid="{00000000-0005-0000-0000-0000D3370000}"/>
    <cellStyle name="Migliaia 37 3 5 2 2" xfId="15674" xr:uid="{00000000-0005-0000-0000-0000D4370000}"/>
    <cellStyle name="Migliaia 37 3 5 2 2 2" xfId="21020" xr:uid="{00000000-0005-0000-0000-0000D5370000}"/>
    <cellStyle name="Migliaia 37 3 5 2 2 3" xfId="26322" xr:uid="{00000000-0005-0000-0000-0000D6370000}"/>
    <cellStyle name="Migliaia 37 3 5 2 3" xfId="18369" xr:uid="{00000000-0005-0000-0000-0000D7370000}"/>
    <cellStyle name="Migliaia 37 3 5 2 4" xfId="23671" xr:uid="{00000000-0005-0000-0000-0000D8370000}"/>
    <cellStyle name="Migliaia 37 3 5 3" xfId="14174" xr:uid="{00000000-0005-0000-0000-0000D9370000}"/>
    <cellStyle name="Migliaia 37 3 5 3 2" xfId="19992" xr:uid="{00000000-0005-0000-0000-0000DA370000}"/>
    <cellStyle name="Migliaia 37 3 5 3 3" xfId="25294" xr:uid="{00000000-0005-0000-0000-0000DB370000}"/>
    <cellStyle name="Migliaia 37 3 5 4" xfId="17341" xr:uid="{00000000-0005-0000-0000-0000DC370000}"/>
    <cellStyle name="Migliaia 37 3 5 5" xfId="22643" xr:uid="{00000000-0005-0000-0000-0000DD370000}"/>
    <cellStyle name="Migliaia 37 3 6" xfId="3677" xr:uid="{00000000-0005-0000-0000-0000DE370000}"/>
    <cellStyle name="Migliaia 37 3 6 2" xfId="14175" xr:uid="{00000000-0005-0000-0000-0000DF370000}"/>
    <cellStyle name="Migliaia 37 3 6 2 2" xfId="19993" xr:uid="{00000000-0005-0000-0000-0000E0370000}"/>
    <cellStyle name="Migliaia 37 3 6 2 3" xfId="25295" xr:uid="{00000000-0005-0000-0000-0000E1370000}"/>
    <cellStyle name="Migliaia 37 3 6 3" xfId="17342" xr:uid="{00000000-0005-0000-0000-0000E2370000}"/>
    <cellStyle name="Migliaia 37 3 6 4" xfId="22644" xr:uid="{00000000-0005-0000-0000-0000E3370000}"/>
    <cellStyle name="Migliaia 37 3 7" xfId="3678" xr:uid="{00000000-0005-0000-0000-0000E4370000}"/>
    <cellStyle name="Migliaia 37 3 7 2" xfId="14176" xr:uid="{00000000-0005-0000-0000-0000E5370000}"/>
    <cellStyle name="Migliaia 37 3 7 2 2" xfId="19994" xr:uid="{00000000-0005-0000-0000-0000E6370000}"/>
    <cellStyle name="Migliaia 37 3 7 2 3" xfId="25296" xr:uid="{00000000-0005-0000-0000-0000E7370000}"/>
    <cellStyle name="Migliaia 37 3 7 3" xfId="17343" xr:uid="{00000000-0005-0000-0000-0000E8370000}"/>
    <cellStyle name="Migliaia 37 3 7 4" xfId="22645" xr:uid="{00000000-0005-0000-0000-0000E9370000}"/>
    <cellStyle name="Migliaia 37 3 8" xfId="3679" xr:uid="{00000000-0005-0000-0000-0000EA370000}"/>
    <cellStyle name="Migliaia 37 3 8 2" xfId="14177" xr:uid="{00000000-0005-0000-0000-0000EB370000}"/>
    <cellStyle name="Migliaia 37 3 8 2 2" xfId="19995" xr:uid="{00000000-0005-0000-0000-0000EC370000}"/>
    <cellStyle name="Migliaia 37 3 8 2 3" xfId="25297" xr:uid="{00000000-0005-0000-0000-0000ED370000}"/>
    <cellStyle name="Migliaia 37 3 8 3" xfId="17344" xr:uid="{00000000-0005-0000-0000-0000EE370000}"/>
    <cellStyle name="Migliaia 37 3 8 4" xfId="22646"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8" xr:uid="{00000000-0005-0000-0000-0000F3370000}"/>
    <cellStyle name="Migliaia 37 4 2 2 2 2" xfId="19996" xr:uid="{00000000-0005-0000-0000-0000F4370000}"/>
    <cellStyle name="Migliaia 37 4 2 2 2 3" xfId="25298" xr:uid="{00000000-0005-0000-0000-0000F5370000}"/>
    <cellStyle name="Migliaia 37 4 2 2 3" xfId="17345" xr:uid="{00000000-0005-0000-0000-0000F6370000}"/>
    <cellStyle name="Migliaia 37 4 2 2 4" xfId="22647" xr:uid="{00000000-0005-0000-0000-0000F7370000}"/>
    <cellStyle name="Migliaia 37 4 2 3" xfId="3683" xr:uid="{00000000-0005-0000-0000-0000F8370000}"/>
    <cellStyle name="Migliaia 37 4 2 3 2" xfId="14179" xr:uid="{00000000-0005-0000-0000-0000F9370000}"/>
    <cellStyle name="Migliaia 37 4 2 3 2 2" xfId="19997" xr:uid="{00000000-0005-0000-0000-0000FA370000}"/>
    <cellStyle name="Migliaia 37 4 2 3 2 3" xfId="25299" xr:uid="{00000000-0005-0000-0000-0000FB370000}"/>
    <cellStyle name="Migliaia 37 4 2 3 3" xfId="17346" xr:uid="{00000000-0005-0000-0000-0000FC370000}"/>
    <cellStyle name="Migliaia 37 4 2 3 4" xfId="22648" xr:uid="{00000000-0005-0000-0000-0000FD370000}"/>
    <cellStyle name="Migliaia 37 4 3" xfId="3684" xr:uid="{00000000-0005-0000-0000-0000FE370000}"/>
    <cellStyle name="Migliaia 37 4 3 2" xfId="14180" xr:uid="{00000000-0005-0000-0000-0000FF370000}"/>
    <cellStyle name="Migliaia 37 4 3 2 2" xfId="19998" xr:uid="{00000000-0005-0000-0000-000000380000}"/>
    <cellStyle name="Migliaia 37 4 3 2 3" xfId="25300" xr:uid="{00000000-0005-0000-0000-000001380000}"/>
    <cellStyle name="Migliaia 37 4 3 3" xfId="17347" xr:uid="{00000000-0005-0000-0000-000002380000}"/>
    <cellStyle name="Migliaia 37 4 3 4" xfId="22649" xr:uid="{00000000-0005-0000-0000-000003380000}"/>
    <cellStyle name="Migliaia 37 4 4" xfId="3685" xr:uid="{00000000-0005-0000-0000-000004380000}"/>
    <cellStyle name="Migliaia 37 4 4 2" xfId="14181" xr:uid="{00000000-0005-0000-0000-000005380000}"/>
    <cellStyle name="Migliaia 37 4 4 2 2" xfId="19999" xr:uid="{00000000-0005-0000-0000-000006380000}"/>
    <cellStyle name="Migliaia 37 4 4 2 3" xfId="25301" xr:uid="{00000000-0005-0000-0000-000007380000}"/>
    <cellStyle name="Migliaia 37 4 4 3" xfId="17348" xr:uid="{00000000-0005-0000-0000-000008380000}"/>
    <cellStyle name="Migliaia 37 4 4 4" xfId="22650" xr:uid="{00000000-0005-0000-0000-000009380000}"/>
    <cellStyle name="Migliaia 37 4 5" xfId="3686" xr:uid="{00000000-0005-0000-0000-00000A380000}"/>
    <cellStyle name="Migliaia 37 4 5 2" xfId="14182" xr:uid="{00000000-0005-0000-0000-00000B380000}"/>
    <cellStyle name="Migliaia 37 4 5 2 2" xfId="20000" xr:uid="{00000000-0005-0000-0000-00000C380000}"/>
    <cellStyle name="Migliaia 37 4 5 2 3" xfId="25302" xr:uid="{00000000-0005-0000-0000-00000D380000}"/>
    <cellStyle name="Migliaia 37 4 5 3" xfId="17349" xr:uid="{00000000-0005-0000-0000-00000E380000}"/>
    <cellStyle name="Migliaia 37 4 5 4" xfId="22651" xr:uid="{00000000-0005-0000-0000-00000F380000}"/>
    <cellStyle name="Migliaia 37 4 6" xfId="3687" xr:uid="{00000000-0005-0000-0000-000010380000}"/>
    <cellStyle name="Migliaia 37 4 6 2" xfId="14183" xr:uid="{00000000-0005-0000-0000-000011380000}"/>
    <cellStyle name="Migliaia 37 4 6 2 2" xfId="20001" xr:uid="{00000000-0005-0000-0000-000012380000}"/>
    <cellStyle name="Migliaia 37 4 6 2 3" xfId="25303" xr:uid="{00000000-0005-0000-0000-000013380000}"/>
    <cellStyle name="Migliaia 37 4 6 3" xfId="17350" xr:uid="{00000000-0005-0000-0000-000014380000}"/>
    <cellStyle name="Migliaia 37 4 6 4" xfId="22652" xr:uid="{00000000-0005-0000-0000-000015380000}"/>
    <cellStyle name="Migliaia 37 4 7" xfId="3688" xr:uid="{00000000-0005-0000-0000-000016380000}"/>
    <cellStyle name="Migliaia 37 4 7 2" xfId="14184" xr:uid="{00000000-0005-0000-0000-000017380000}"/>
    <cellStyle name="Migliaia 37 4 7 2 2" xfId="20002" xr:uid="{00000000-0005-0000-0000-000018380000}"/>
    <cellStyle name="Migliaia 37 4 7 2 3" xfId="25304" xr:uid="{00000000-0005-0000-0000-000019380000}"/>
    <cellStyle name="Migliaia 37 4 7 3" xfId="17351" xr:uid="{00000000-0005-0000-0000-00001A380000}"/>
    <cellStyle name="Migliaia 37 4 7 4" xfId="22653" xr:uid="{00000000-0005-0000-0000-00001B380000}"/>
    <cellStyle name="Migliaia 37 5" xfId="3689" xr:uid="{00000000-0005-0000-0000-00001C380000}"/>
    <cellStyle name="Migliaia 37 5 2" xfId="3690" xr:uid="{00000000-0005-0000-0000-00001D380000}"/>
    <cellStyle name="Migliaia 37 5 2 2" xfId="14185" xr:uid="{00000000-0005-0000-0000-00001E380000}"/>
    <cellStyle name="Migliaia 37 5 2 2 2" xfId="20003" xr:uid="{00000000-0005-0000-0000-00001F380000}"/>
    <cellStyle name="Migliaia 37 5 2 2 3" xfId="25305" xr:uid="{00000000-0005-0000-0000-000020380000}"/>
    <cellStyle name="Migliaia 37 5 2 3" xfId="17352" xr:uid="{00000000-0005-0000-0000-000021380000}"/>
    <cellStyle name="Migliaia 37 5 2 4" xfId="22654" xr:uid="{00000000-0005-0000-0000-000022380000}"/>
    <cellStyle name="Migliaia 37 5 3" xfId="3691" xr:uid="{00000000-0005-0000-0000-000023380000}"/>
    <cellStyle name="Migliaia 37 5 3 2" xfId="14186" xr:uid="{00000000-0005-0000-0000-000024380000}"/>
    <cellStyle name="Migliaia 37 5 3 2 2" xfId="20004" xr:uid="{00000000-0005-0000-0000-000025380000}"/>
    <cellStyle name="Migliaia 37 5 3 2 3" xfId="25306" xr:uid="{00000000-0005-0000-0000-000026380000}"/>
    <cellStyle name="Migliaia 37 5 3 3" xfId="17353" xr:uid="{00000000-0005-0000-0000-000027380000}"/>
    <cellStyle name="Migliaia 37 5 3 4" xfId="22655" xr:uid="{00000000-0005-0000-0000-000028380000}"/>
    <cellStyle name="Migliaia 37 5 4" xfId="3692" xr:uid="{00000000-0005-0000-0000-000029380000}"/>
    <cellStyle name="Migliaia 37 5 4 2" xfId="14187" xr:uid="{00000000-0005-0000-0000-00002A380000}"/>
    <cellStyle name="Migliaia 37 5 4 2 2" xfId="20005" xr:uid="{00000000-0005-0000-0000-00002B380000}"/>
    <cellStyle name="Migliaia 37 5 4 2 3" xfId="25307" xr:uid="{00000000-0005-0000-0000-00002C380000}"/>
    <cellStyle name="Migliaia 37 5 4 3" xfId="17354" xr:uid="{00000000-0005-0000-0000-00002D380000}"/>
    <cellStyle name="Migliaia 37 5 4 4" xfId="22656" xr:uid="{00000000-0005-0000-0000-00002E380000}"/>
    <cellStyle name="Migliaia 37 5 5" xfId="3693" xr:uid="{00000000-0005-0000-0000-00002F380000}"/>
    <cellStyle name="Migliaia 37 5 5 2" xfId="14188" xr:uid="{00000000-0005-0000-0000-000030380000}"/>
    <cellStyle name="Migliaia 37 5 5 2 2" xfId="20006" xr:uid="{00000000-0005-0000-0000-000031380000}"/>
    <cellStyle name="Migliaia 37 5 5 2 3" xfId="25308" xr:uid="{00000000-0005-0000-0000-000032380000}"/>
    <cellStyle name="Migliaia 37 5 5 3" xfId="17355" xr:uid="{00000000-0005-0000-0000-000033380000}"/>
    <cellStyle name="Migliaia 37 5 5 4" xfId="22657" xr:uid="{00000000-0005-0000-0000-000034380000}"/>
    <cellStyle name="Migliaia 37 5 6" xfId="3694" xr:uid="{00000000-0005-0000-0000-000035380000}"/>
    <cellStyle name="Migliaia 37 5 6 2" xfId="14189" xr:uid="{00000000-0005-0000-0000-000036380000}"/>
    <cellStyle name="Migliaia 37 5 6 2 2" xfId="20007" xr:uid="{00000000-0005-0000-0000-000037380000}"/>
    <cellStyle name="Migliaia 37 5 6 2 3" xfId="25309" xr:uid="{00000000-0005-0000-0000-000038380000}"/>
    <cellStyle name="Migliaia 37 5 6 3" xfId="17356" xr:uid="{00000000-0005-0000-0000-000039380000}"/>
    <cellStyle name="Migliaia 37 5 6 4" xfId="22658" xr:uid="{00000000-0005-0000-0000-00003A380000}"/>
    <cellStyle name="Migliaia 37 6" xfId="3695" xr:uid="{00000000-0005-0000-0000-00003B380000}"/>
    <cellStyle name="Migliaia 37 6 2" xfId="12171" xr:uid="{00000000-0005-0000-0000-00003C380000}"/>
    <cellStyle name="Migliaia 37 6 3" xfId="12172" xr:uid="{00000000-0005-0000-0000-00003D380000}"/>
    <cellStyle name="Migliaia 37 6 3 2" xfId="15675" xr:uid="{00000000-0005-0000-0000-00003E380000}"/>
    <cellStyle name="Migliaia 37 6 3 2 2" xfId="21021" xr:uid="{00000000-0005-0000-0000-00003F380000}"/>
    <cellStyle name="Migliaia 37 6 3 2 3" xfId="26323" xr:uid="{00000000-0005-0000-0000-000040380000}"/>
    <cellStyle name="Migliaia 37 6 3 3" xfId="18370" xr:uid="{00000000-0005-0000-0000-000041380000}"/>
    <cellStyle name="Migliaia 37 6 3 4" xfId="23672" xr:uid="{00000000-0005-0000-0000-000042380000}"/>
    <cellStyle name="Migliaia 37 6 4" xfId="14190" xr:uid="{00000000-0005-0000-0000-000043380000}"/>
    <cellStyle name="Migliaia 37 6 4 2" xfId="20008" xr:uid="{00000000-0005-0000-0000-000044380000}"/>
    <cellStyle name="Migliaia 37 6 4 3" xfId="25310" xr:uid="{00000000-0005-0000-0000-000045380000}"/>
    <cellStyle name="Migliaia 37 6 5" xfId="17357" xr:uid="{00000000-0005-0000-0000-000046380000}"/>
    <cellStyle name="Migliaia 37 6 6" xfId="22659" xr:uid="{00000000-0005-0000-0000-000047380000}"/>
    <cellStyle name="Migliaia 37 7" xfId="3696" xr:uid="{00000000-0005-0000-0000-000048380000}"/>
    <cellStyle name="Migliaia 37 7 2" xfId="12173" xr:uid="{00000000-0005-0000-0000-000049380000}"/>
    <cellStyle name="Migliaia 37 7 2 2" xfId="15676" xr:uid="{00000000-0005-0000-0000-00004A380000}"/>
    <cellStyle name="Migliaia 37 7 2 2 2" xfId="21022" xr:uid="{00000000-0005-0000-0000-00004B380000}"/>
    <cellStyle name="Migliaia 37 7 2 2 3" xfId="26324" xr:uid="{00000000-0005-0000-0000-00004C380000}"/>
    <cellStyle name="Migliaia 37 7 2 3" xfId="18371" xr:uid="{00000000-0005-0000-0000-00004D380000}"/>
    <cellStyle name="Migliaia 37 7 2 4" xfId="23673" xr:uid="{00000000-0005-0000-0000-00004E380000}"/>
    <cellStyle name="Migliaia 37 7 3" xfId="14191" xr:uid="{00000000-0005-0000-0000-00004F380000}"/>
    <cellStyle name="Migliaia 37 7 3 2" xfId="20009" xr:uid="{00000000-0005-0000-0000-000050380000}"/>
    <cellStyle name="Migliaia 37 7 3 3" xfId="25311" xr:uid="{00000000-0005-0000-0000-000051380000}"/>
    <cellStyle name="Migliaia 37 7 4" xfId="17358" xr:uid="{00000000-0005-0000-0000-000052380000}"/>
    <cellStyle name="Migliaia 37 7 5" xfId="22660" xr:uid="{00000000-0005-0000-0000-000053380000}"/>
    <cellStyle name="Migliaia 37 8" xfId="3697" xr:uid="{00000000-0005-0000-0000-000054380000}"/>
    <cellStyle name="Migliaia 37 8 2" xfId="12174" xr:uid="{00000000-0005-0000-0000-000055380000}"/>
    <cellStyle name="Migliaia 37 8 2 2" xfId="15677" xr:uid="{00000000-0005-0000-0000-000056380000}"/>
    <cellStyle name="Migliaia 37 8 2 2 2" xfId="21023" xr:uid="{00000000-0005-0000-0000-000057380000}"/>
    <cellStyle name="Migliaia 37 8 2 2 3" xfId="26325" xr:uid="{00000000-0005-0000-0000-000058380000}"/>
    <cellStyle name="Migliaia 37 8 2 3" xfId="18372" xr:uid="{00000000-0005-0000-0000-000059380000}"/>
    <cellStyle name="Migliaia 37 8 2 4" xfId="23674" xr:uid="{00000000-0005-0000-0000-00005A380000}"/>
    <cellStyle name="Migliaia 37 8 3" xfId="14192" xr:uid="{00000000-0005-0000-0000-00005B380000}"/>
    <cellStyle name="Migliaia 37 8 3 2" xfId="20010" xr:uid="{00000000-0005-0000-0000-00005C380000}"/>
    <cellStyle name="Migliaia 37 8 3 3" xfId="25312" xr:uid="{00000000-0005-0000-0000-00005D380000}"/>
    <cellStyle name="Migliaia 37 8 4" xfId="17359" xr:uid="{00000000-0005-0000-0000-00005E380000}"/>
    <cellStyle name="Migliaia 37 8 5" xfId="22661" xr:uid="{00000000-0005-0000-0000-00005F380000}"/>
    <cellStyle name="Migliaia 37 9" xfId="3698" xr:uid="{00000000-0005-0000-0000-000060380000}"/>
    <cellStyle name="Migliaia 37 9 2" xfId="14193" xr:uid="{00000000-0005-0000-0000-000061380000}"/>
    <cellStyle name="Migliaia 37 9 2 2" xfId="20011" xr:uid="{00000000-0005-0000-0000-000062380000}"/>
    <cellStyle name="Migliaia 37 9 2 3" xfId="25313" xr:uid="{00000000-0005-0000-0000-000063380000}"/>
    <cellStyle name="Migliaia 37 9 3" xfId="17360" xr:uid="{00000000-0005-0000-0000-000064380000}"/>
    <cellStyle name="Migliaia 37 9 4" xfId="22662" xr:uid="{00000000-0005-0000-0000-000065380000}"/>
    <cellStyle name="Migliaia 38" xfId="312" xr:uid="{00000000-0005-0000-0000-000066380000}"/>
    <cellStyle name="Migliaia 38 10" xfId="14194" xr:uid="{00000000-0005-0000-0000-000067380000}"/>
    <cellStyle name="Migliaia 38 10 2" xfId="20012" xr:uid="{00000000-0005-0000-0000-000068380000}"/>
    <cellStyle name="Migliaia 38 10 3" xfId="25314" xr:uid="{00000000-0005-0000-0000-000069380000}"/>
    <cellStyle name="Migliaia 38 11" xfId="17361" xr:uid="{00000000-0005-0000-0000-00006A380000}"/>
    <cellStyle name="Migliaia 38 12" xfId="22663"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5" xr:uid="{00000000-0005-0000-0000-000070380000}"/>
    <cellStyle name="Migliaia 38 2 2 2 2 2" xfId="20013" xr:uid="{00000000-0005-0000-0000-000071380000}"/>
    <cellStyle name="Migliaia 38 2 2 2 2 3" xfId="25315" xr:uid="{00000000-0005-0000-0000-000072380000}"/>
    <cellStyle name="Migliaia 38 2 2 2 3" xfId="17362" xr:uid="{00000000-0005-0000-0000-000073380000}"/>
    <cellStyle name="Migliaia 38 2 2 2 4" xfId="22664" xr:uid="{00000000-0005-0000-0000-000074380000}"/>
    <cellStyle name="Migliaia 38 2 2 3" xfId="12175" xr:uid="{00000000-0005-0000-0000-000075380000}"/>
    <cellStyle name="Migliaia 38 2 2 3 2" xfId="15678" xr:uid="{00000000-0005-0000-0000-000076380000}"/>
    <cellStyle name="Migliaia 38 2 2 3 2 2" xfId="21024" xr:uid="{00000000-0005-0000-0000-000077380000}"/>
    <cellStyle name="Migliaia 38 2 2 3 2 3" xfId="26326" xr:uid="{00000000-0005-0000-0000-000078380000}"/>
    <cellStyle name="Migliaia 38 2 2 3 3" xfId="18373" xr:uid="{00000000-0005-0000-0000-000079380000}"/>
    <cellStyle name="Migliaia 38 2 2 3 4" xfId="23675" xr:uid="{00000000-0005-0000-0000-00007A380000}"/>
    <cellStyle name="Migliaia 38 2 3" xfId="3703" xr:uid="{00000000-0005-0000-0000-00007B380000}"/>
    <cellStyle name="Migliaia 38 2 3 2" xfId="12176" xr:uid="{00000000-0005-0000-0000-00007C380000}"/>
    <cellStyle name="Migliaia 38 2 3 2 2" xfId="15679" xr:uid="{00000000-0005-0000-0000-00007D380000}"/>
    <cellStyle name="Migliaia 38 2 3 2 2 2" xfId="21025" xr:uid="{00000000-0005-0000-0000-00007E380000}"/>
    <cellStyle name="Migliaia 38 2 3 2 2 3" xfId="26327" xr:uid="{00000000-0005-0000-0000-00007F380000}"/>
    <cellStyle name="Migliaia 38 2 3 2 3" xfId="18374" xr:uid="{00000000-0005-0000-0000-000080380000}"/>
    <cellStyle name="Migliaia 38 2 3 2 4" xfId="23676" xr:uid="{00000000-0005-0000-0000-000081380000}"/>
    <cellStyle name="Migliaia 38 2 3 3" xfId="14196" xr:uid="{00000000-0005-0000-0000-000082380000}"/>
    <cellStyle name="Migliaia 38 2 3 3 2" xfId="20014" xr:uid="{00000000-0005-0000-0000-000083380000}"/>
    <cellStyle name="Migliaia 38 2 3 3 3" xfId="25316" xr:uid="{00000000-0005-0000-0000-000084380000}"/>
    <cellStyle name="Migliaia 38 2 3 4" xfId="17363" xr:uid="{00000000-0005-0000-0000-000085380000}"/>
    <cellStyle name="Migliaia 38 2 3 5" xfId="22665" xr:uid="{00000000-0005-0000-0000-000086380000}"/>
    <cellStyle name="Migliaia 38 2 4" xfId="3704" xr:uid="{00000000-0005-0000-0000-000087380000}"/>
    <cellStyle name="Migliaia 38 2 4 2" xfId="14197" xr:uid="{00000000-0005-0000-0000-000088380000}"/>
    <cellStyle name="Migliaia 38 2 4 2 2" xfId="20015" xr:uid="{00000000-0005-0000-0000-000089380000}"/>
    <cellStyle name="Migliaia 38 2 4 2 3" xfId="25317" xr:uid="{00000000-0005-0000-0000-00008A380000}"/>
    <cellStyle name="Migliaia 38 2 4 3" xfId="17364" xr:uid="{00000000-0005-0000-0000-00008B380000}"/>
    <cellStyle name="Migliaia 38 2 4 4" xfId="22666" xr:uid="{00000000-0005-0000-0000-00008C380000}"/>
    <cellStyle name="Migliaia 38 2 5" xfId="3705" xr:uid="{00000000-0005-0000-0000-00008D380000}"/>
    <cellStyle name="Migliaia 38 2 5 2" xfId="14198" xr:uid="{00000000-0005-0000-0000-00008E380000}"/>
    <cellStyle name="Migliaia 38 2 5 2 2" xfId="20016" xr:uid="{00000000-0005-0000-0000-00008F380000}"/>
    <cellStyle name="Migliaia 38 2 5 2 3" xfId="25318" xr:uid="{00000000-0005-0000-0000-000090380000}"/>
    <cellStyle name="Migliaia 38 2 5 3" xfId="17365" xr:uid="{00000000-0005-0000-0000-000091380000}"/>
    <cellStyle name="Migliaia 38 2 5 4" xfId="22667" xr:uid="{00000000-0005-0000-0000-000092380000}"/>
    <cellStyle name="Migliaia 38 2 6" xfId="3706" xr:uid="{00000000-0005-0000-0000-000093380000}"/>
    <cellStyle name="Migliaia 38 2 6 2" xfId="14199" xr:uid="{00000000-0005-0000-0000-000094380000}"/>
    <cellStyle name="Migliaia 38 2 6 2 2" xfId="20017" xr:uid="{00000000-0005-0000-0000-000095380000}"/>
    <cellStyle name="Migliaia 38 2 6 2 3" xfId="25319" xr:uid="{00000000-0005-0000-0000-000096380000}"/>
    <cellStyle name="Migliaia 38 2 6 3" xfId="17366" xr:uid="{00000000-0005-0000-0000-000097380000}"/>
    <cellStyle name="Migliaia 38 2 6 4" xfId="22668"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200" xr:uid="{00000000-0005-0000-0000-00009E380000}"/>
    <cellStyle name="Migliaia 38 3 2 2 2 2 2" xfId="20018" xr:uid="{00000000-0005-0000-0000-00009F380000}"/>
    <cellStyle name="Migliaia 38 3 2 2 2 2 3" xfId="25320" xr:uid="{00000000-0005-0000-0000-0000A0380000}"/>
    <cellStyle name="Migliaia 38 3 2 2 2 3" xfId="17367" xr:uid="{00000000-0005-0000-0000-0000A1380000}"/>
    <cellStyle name="Migliaia 38 3 2 2 2 4" xfId="22669" xr:uid="{00000000-0005-0000-0000-0000A2380000}"/>
    <cellStyle name="Migliaia 38 3 2 3" xfId="3711" xr:uid="{00000000-0005-0000-0000-0000A3380000}"/>
    <cellStyle name="Migliaia 38 3 2 3 2" xfId="14201" xr:uid="{00000000-0005-0000-0000-0000A4380000}"/>
    <cellStyle name="Migliaia 38 3 2 3 2 2" xfId="20019" xr:uid="{00000000-0005-0000-0000-0000A5380000}"/>
    <cellStyle name="Migliaia 38 3 2 3 2 3" xfId="25321" xr:uid="{00000000-0005-0000-0000-0000A6380000}"/>
    <cellStyle name="Migliaia 38 3 2 3 3" xfId="17368" xr:uid="{00000000-0005-0000-0000-0000A7380000}"/>
    <cellStyle name="Migliaia 38 3 2 3 4" xfId="22670" xr:uid="{00000000-0005-0000-0000-0000A8380000}"/>
    <cellStyle name="Migliaia 38 3 2 4" xfId="3712" xr:uid="{00000000-0005-0000-0000-0000A9380000}"/>
    <cellStyle name="Migliaia 38 3 2 4 2" xfId="14202" xr:uid="{00000000-0005-0000-0000-0000AA380000}"/>
    <cellStyle name="Migliaia 38 3 2 4 2 2" xfId="20020" xr:uid="{00000000-0005-0000-0000-0000AB380000}"/>
    <cellStyle name="Migliaia 38 3 2 4 2 3" xfId="25322" xr:uid="{00000000-0005-0000-0000-0000AC380000}"/>
    <cellStyle name="Migliaia 38 3 2 4 3" xfId="17369" xr:uid="{00000000-0005-0000-0000-0000AD380000}"/>
    <cellStyle name="Migliaia 38 3 2 4 4" xfId="22671" xr:uid="{00000000-0005-0000-0000-0000AE380000}"/>
    <cellStyle name="Migliaia 38 3 2 5" xfId="3713" xr:uid="{00000000-0005-0000-0000-0000AF380000}"/>
    <cellStyle name="Migliaia 38 3 2 5 2" xfId="14203" xr:uid="{00000000-0005-0000-0000-0000B0380000}"/>
    <cellStyle name="Migliaia 38 3 2 5 2 2" xfId="20021" xr:uid="{00000000-0005-0000-0000-0000B1380000}"/>
    <cellStyle name="Migliaia 38 3 2 5 2 3" xfId="25323" xr:uid="{00000000-0005-0000-0000-0000B2380000}"/>
    <cellStyle name="Migliaia 38 3 2 5 3" xfId="17370" xr:uid="{00000000-0005-0000-0000-0000B3380000}"/>
    <cellStyle name="Migliaia 38 3 2 5 4" xfId="22672" xr:uid="{00000000-0005-0000-0000-0000B4380000}"/>
    <cellStyle name="Migliaia 38 3 2 6" xfId="3714" xr:uid="{00000000-0005-0000-0000-0000B5380000}"/>
    <cellStyle name="Migliaia 38 3 2 6 2" xfId="14204" xr:uid="{00000000-0005-0000-0000-0000B6380000}"/>
    <cellStyle name="Migliaia 38 3 2 6 2 2" xfId="20022" xr:uid="{00000000-0005-0000-0000-0000B7380000}"/>
    <cellStyle name="Migliaia 38 3 2 6 2 3" xfId="25324" xr:uid="{00000000-0005-0000-0000-0000B8380000}"/>
    <cellStyle name="Migliaia 38 3 2 6 3" xfId="17371" xr:uid="{00000000-0005-0000-0000-0000B9380000}"/>
    <cellStyle name="Migliaia 38 3 2 6 4" xfId="22673" xr:uid="{00000000-0005-0000-0000-0000BA380000}"/>
    <cellStyle name="Migliaia 38 3 3" xfId="3715" xr:uid="{00000000-0005-0000-0000-0000BB380000}"/>
    <cellStyle name="Migliaia 38 3 3 2" xfId="3716" xr:uid="{00000000-0005-0000-0000-0000BC380000}"/>
    <cellStyle name="Migliaia 38 3 3 2 2" xfId="14206" xr:uid="{00000000-0005-0000-0000-0000BD380000}"/>
    <cellStyle name="Migliaia 38 3 3 2 2 2" xfId="20024" xr:uid="{00000000-0005-0000-0000-0000BE380000}"/>
    <cellStyle name="Migliaia 38 3 3 2 2 3" xfId="25326" xr:uid="{00000000-0005-0000-0000-0000BF380000}"/>
    <cellStyle name="Migliaia 38 3 3 2 3" xfId="17373" xr:uid="{00000000-0005-0000-0000-0000C0380000}"/>
    <cellStyle name="Migliaia 38 3 3 2 4" xfId="22675" xr:uid="{00000000-0005-0000-0000-0000C1380000}"/>
    <cellStyle name="Migliaia 38 3 3 3" xfId="3717" xr:uid="{00000000-0005-0000-0000-0000C2380000}"/>
    <cellStyle name="Migliaia 38 3 3 3 2" xfId="14207" xr:uid="{00000000-0005-0000-0000-0000C3380000}"/>
    <cellStyle name="Migliaia 38 3 3 3 2 2" xfId="20025" xr:uid="{00000000-0005-0000-0000-0000C4380000}"/>
    <cellStyle name="Migliaia 38 3 3 3 2 3" xfId="25327" xr:uid="{00000000-0005-0000-0000-0000C5380000}"/>
    <cellStyle name="Migliaia 38 3 3 3 3" xfId="17374" xr:uid="{00000000-0005-0000-0000-0000C6380000}"/>
    <cellStyle name="Migliaia 38 3 3 3 4" xfId="22676" xr:uid="{00000000-0005-0000-0000-0000C7380000}"/>
    <cellStyle name="Migliaia 38 3 3 4" xfId="3718" xr:uid="{00000000-0005-0000-0000-0000C8380000}"/>
    <cellStyle name="Migliaia 38 3 3 4 2" xfId="14208" xr:uid="{00000000-0005-0000-0000-0000C9380000}"/>
    <cellStyle name="Migliaia 38 3 3 4 2 2" xfId="20026" xr:uid="{00000000-0005-0000-0000-0000CA380000}"/>
    <cellStyle name="Migliaia 38 3 3 4 2 3" xfId="25328" xr:uid="{00000000-0005-0000-0000-0000CB380000}"/>
    <cellStyle name="Migliaia 38 3 3 4 3" xfId="17375" xr:uid="{00000000-0005-0000-0000-0000CC380000}"/>
    <cellStyle name="Migliaia 38 3 3 4 4" xfId="22677" xr:uid="{00000000-0005-0000-0000-0000CD380000}"/>
    <cellStyle name="Migliaia 38 3 3 5" xfId="3719" xr:uid="{00000000-0005-0000-0000-0000CE380000}"/>
    <cellStyle name="Migliaia 38 3 3 5 2" xfId="14209" xr:uid="{00000000-0005-0000-0000-0000CF380000}"/>
    <cellStyle name="Migliaia 38 3 3 5 2 2" xfId="20027" xr:uid="{00000000-0005-0000-0000-0000D0380000}"/>
    <cellStyle name="Migliaia 38 3 3 5 2 3" xfId="25329" xr:uid="{00000000-0005-0000-0000-0000D1380000}"/>
    <cellStyle name="Migliaia 38 3 3 5 3" xfId="17376" xr:uid="{00000000-0005-0000-0000-0000D2380000}"/>
    <cellStyle name="Migliaia 38 3 3 5 4" xfId="22678" xr:uid="{00000000-0005-0000-0000-0000D3380000}"/>
    <cellStyle name="Migliaia 38 3 3 6" xfId="14205" xr:uid="{00000000-0005-0000-0000-0000D4380000}"/>
    <cellStyle name="Migliaia 38 3 3 6 2" xfId="20023" xr:uid="{00000000-0005-0000-0000-0000D5380000}"/>
    <cellStyle name="Migliaia 38 3 3 6 3" xfId="25325" xr:uid="{00000000-0005-0000-0000-0000D6380000}"/>
    <cellStyle name="Migliaia 38 3 3 7" xfId="17372" xr:uid="{00000000-0005-0000-0000-0000D7380000}"/>
    <cellStyle name="Migliaia 38 3 3 8" xfId="22674" xr:uid="{00000000-0005-0000-0000-0000D8380000}"/>
    <cellStyle name="Migliaia 38 3 4" xfId="3720" xr:uid="{00000000-0005-0000-0000-0000D9380000}"/>
    <cellStyle name="Migliaia 38 3 4 2" xfId="12177" xr:uid="{00000000-0005-0000-0000-0000DA380000}"/>
    <cellStyle name="Migliaia 38 3 4 3" xfId="12178" xr:uid="{00000000-0005-0000-0000-0000DB380000}"/>
    <cellStyle name="Migliaia 38 3 4 3 2" xfId="15680" xr:uid="{00000000-0005-0000-0000-0000DC380000}"/>
    <cellStyle name="Migliaia 38 3 4 3 2 2" xfId="21026" xr:uid="{00000000-0005-0000-0000-0000DD380000}"/>
    <cellStyle name="Migliaia 38 3 4 3 2 3" xfId="26328" xr:uid="{00000000-0005-0000-0000-0000DE380000}"/>
    <cellStyle name="Migliaia 38 3 4 3 3" xfId="18375" xr:uid="{00000000-0005-0000-0000-0000DF380000}"/>
    <cellStyle name="Migliaia 38 3 4 3 4" xfId="23677" xr:uid="{00000000-0005-0000-0000-0000E0380000}"/>
    <cellStyle name="Migliaia 38 3 4 4" xfId="14210" xr:uid="{00000000-0005-0000-0000-0000E1380000}"/>
    <cellStyle name="Migliaia 38 3 4 4 2" xfId="20028" xr:uid="{00000000-0005-0000-0000-0000E2380000}"/>
    <cellStyle name="Migliaia 38 3 4 4 3" xfId="25330" xr:uid="{00000000-0005-0000-0000-0000E3380000}"/>
    <cellStyle name="Migliaia 38 3 4 5" xfId="17377" xr:uid="{00000000-0005-0000-0000-0000E4380000}"/>
    <cellStyle name="Migliaia 38 3 4 6" xfId="22679" xr:uid="{00000000-0005-0000-0000-0000E5380000}"/>
    <cellStyle name="Migliaia 38 3 5" xfId="3721" xr:uid="{00000000-0005-0000-0000-0000E6380000}"/>
    <cellStyle name="Migliaia 38 3 5 2" xfId="12179" xr:uid="{00000000-0005-0000-0000-0000E7380000}"/>
    <cellStyle name="Migliaia 38 3 5 2 2" xfId="15681" xr:uid="{00000000-0005-0000-0000-0000E8380000}"/>
    <cellStyle name="Migliaia 38 3 5 2 2 2" xfId="21027" xr:uid="{00000000-0005-0000-0000-0000E9380000}"/>
    <cellStyle name="Migliaia 38 3 5 2 2 3" xfId="26329" xr:uid="{00000000-0005-0000-0000-0000EA380000}"/>
    <cellStyle name="Migliaia 38 3 5 2 3" xfId="18376" xr:uid="{00000000-0005-0000-0000-0000EB380000}"/>
    <cellStyle name="Migliaia 38 3 5 2 4" xfId="23678" xr:uid="{00000000-0005-0000-0000-0000EC380000}"/>
    <cellStyle name="Migliaia 38 3 5 3" xfId="14211" xr:uid="{00000000-0005-0000-0000-0000ED380000}"/>
    <cellStyle name="Migliaia 38 3 5 3 2" xfId="20029" xr:uid="{00000000-0005-0000-0000-0000EE380000}"/>
    <cellStyle name="Migliaia 38 3 5 3 3" xfId="25331" xr:uid="{00000000-0005-0000-0000-0000EF380000}"/>
    <cellStyle name="Migliaia 38 3 5 4" xfId="17378" xr:uid="{00000000-0005-0000-0000-0000F0380000}"/>
    <cellStyle name="Migliaia 38 3 5 5" xfId="22680" xr:uid="{00000000-0005-0000-0000-0000F1380000}"/>
    <cellStyle name="Migliaia 38 3 6" xfId="3722" xr:uid="{00000000-0005-0000-0000-0000F2380000}"/>
    <cellStyle name="Migliaia 38 3 6 2" xfId="14212" xr:uid="{00000000-0005-0000-0000-0000F3380000}"/>
    <cellStyle name="Migliaia 38 3 6 2 2" xfId="20030" xr:uid="{00000000-0005-0000-0000-0000F4380000}"/>
    <cellStyle name="Migliaia 38 3 6 2 3" xfId="25332" xr:uid="{00000000-0005-0000-0000-0000F5380000}"/>
    <cellStyle name="Migliaia 38 3 6 3" xfId="17379" xr:uid="{00000000-0005-0000-0000-0000F6380000}"/>
    <cellStyle name="Migliaia 38 3 6 4" xfId="22681" xr:uid="{00000000-0005-0000-0000-0000F7380000}"/>
    <cellStyle name="Migliaia 38 3 7" xfId="3723" xr:uid="{00000000-0005-0000-0000-0000F8380000}"/>
    <cellStyle name="Migliaia 38 3 7 2" xfId="14213" xr:uid="{00000000-0005-0000-0000-0000F9380000}"/>
    <cellStyle name="Migliaia 38 3 7 2 2" xfId="20031" xr:uid="{00000000-0005-0000-0000-0000FA380000}"/>
    <cellStyle name="Migliaia 38 3 7 2 3" xfId="25333" xr:uid="{00000000-0005-0000-0000-0000FB380000}"/>
    <cellStyle name="Migliaia 38 3 7 3" xfId="17380" xr:uid="{00000000-0005-0000-0000-0000FC380000}"/>
    <cellStyle name="Migliaia 38 3 7 4" xfId="22682" xr:uid="{00000000-0005-0000-0000-0000FD380000}"/>
    <cellStyle name="Migliaia 38 3 8" xfId="3724" xr:uid="{00000000-0005-0000-0000-0000FE380000}"/>
    <cellStyle name="Migliaia 38 3 8 2" xfId="14214" xr:uid="{00000000-0005-0000-0000-0000FF380000}"/>
    <cellStyle name="Migliaia 38 3 8 2 2" xfId="20032" xr:uid="{00000000-0005-0000-0000-000000390000}"/>
    <cellStyle name="Migliaia 38 3 8 2 3" xfId="25334" xr:uid="{00000000-0005-0000-0000-000001390000}"/>
    <cellStyle name="Migliaia 38 3 8 3" xfId="17381" xr:uid="{00000000-0005-0000-0000-000002390000}"/>
    <cellStyle name="Migliaia 38 3 8 4" xfId="22683"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5" xr:uid="{00000000-0005-0000-0000-000007390000}"/>
    <cellStyle name="Migliaia 38 4 2 2 2 2" xfId="20033" xr:uid="{00000000-0005-0000-0000-000008390000}"/>
    <cellStyle name="Migliaia 38 4 2 2 2 3" xfId="25335" xr:uid="{00000000-0005-0000-0000-000009390000}"/>
    <cellStyle name="Migliaia 38 4 2 2 3" xfId="17382" xr:uid="{00000000-0005-0000-0000-00000A390000}"/>
    <cellStyle name="Migliaia 38 4 2 2 4" xfId="22684" xr:uid="{00000000-0005-0000-0000-00000B390000}"/>
    <cellStyle name="Migliaia 38 4 2 3" xfId="3728" xr:uid="{00000000-0005-0000-0000-00000C390000}"/>
    <cellStyle name="Migliaia 38 4 2 3 2" xfId="14216" xr:uid="{00000000-0005-0000-0000-00000D390000}"/>
    <cellStyle name="Migliaia 38 4 2 3 2 2" xfId="20034" xr:uid="{00000000-0005-0000-0000-00000E390000}"/>
    <cellStyle name="Migliaia 38 4 2 3 2 3" xfId="25336" xr:uid="{00000000-0005-0000-0000-00000F390000}"/>
    <cellStyle name="Migliaia 38 4 2 3 3" xfId="17383" xr:uid="{00000000-0005-0000-0000-000010390000}"/>
    <cellStyle name="Migliaia 38 4 2 3 4" xfId="22685" xr:uid="{00000000-0005-0000-0000-000011390000}"/>
    <cellStyle name="Migliaia 38 4 3" xfId="3729" xr:uid="{00000000-0005-0000-0000-000012390000}"/>
    <cellStyle name="Migliaia 38 4 3 2" xfId="14217" xr:uid="{00000000-0005-0000-0000-000013390000}"/>
    <cellStyle name="Migliaia 38 4 3 2 2" xfId="20035" xr:uid="{00000000-0005-0000-0000-000014390000}"/>
    <cellStyle name="Migliaia 38 4 3 2 3" xfId="25337" xr:uid="{00000000-0005-0000-0000-000015390000}"/>
    <cellStyle name="Migliaia 38 4 3 3" xfId="17384" xr:uid="{00000000-0005-0000-0000-000016390000}"/>
    <cellStyle name="Migliaia 38 4 3 4" xfId="22686" xr:uid="{00000000-0005-0000-0000-000017390000}"/>
    <cellStyle name="Migliaia 38 4 4" xfId="3730" xr:uid="{00000000-0005-0000-0000-000018390000}"/>
    <cellStyle name="Migliaia 38 4 4 2" xfId="14218" xr:uid="{00000000-0005-0000-0000-000019390000}"/>
    <cellStyle name="Migliaia 38 4 4 2 2" xfId="20036" xr:uid="{00000000-0005-0000-0000-00001A390000}"/>
    <cellStyle name="Migliaia 38 4 4 2 3" xfId="25338" xr:uid="{00000000-0005-0000-0000-00001B390000}"/>
    <cellStyle name="Migliaia 38 4 4 3" xfId="17385" xr:uid="{00000000-0005-0000-0000-00001C390000}"/>
    <cellStyle name="Migliaia 38 4 4 4" xfId="22687" xr:uid="{00000000-0005-0000-0000-00001D390000}"/>
    <cellStyle name="Migliaia 38 4 5" xfId="3731" xr:uid="{00000000-0005-0000-0000-00001E390000}"/>
    <cellStyle name="Migliaia 38 4 5 2" xfId="14219" xr:uid="{00000000-0005-0000-0000-00001F390000}"/>
    <cellStyle name="Migliaia 38 4 5 2 2" xfId="20037" xr:uid="{00000000-0005-0000-0000-000020390000}"/>
    <cellStyle name="Migliaia 38 4 5 2 3" xfId="25339" xr:uid="{00000000-0005-0000-0000-000021390000}"/>
    <cellStyle name="Migliaia 38 4 5 3" xfId="17386" xr:uid="{00000000-0005-0000-0000-000022390000}"/>
    <cellStyle name="Migliaia 38 4 5 4" xfId="22688" xr:uid="{00000000-0005-0000-0000-000023390000}"/>
    <cellStyle name="Migliaia 38 4 6" xfId="3732" xr:uid="{00000000-0005-0000-0000-000024390000}"/>
    <cellStyle name="Migliaia 38 4 6 2" xfId="14220" xr:uid="{00000000-0005-0000-0000-000025390000}"/>
    <cellStyle name="Migliaia 38 4 6 2 2" xfId="20038" xr:uid="{00000000-0005-0000-0000-000026390000}"/>
    <cellStyle name="Migliaia 38 4 6 2 3" xfId="25340" xr:uid="{00000000-0005-0000-0000-000027390000}"/>
    <cellStyle name="Migliaia 38 4 6 3" xfId="17387" xr:uid="{00000000-0005-0000-0000-000028390000}"/>
    <cellStyle name="Migliaia 38 4 6 4" xfId="22689" xr:uid="{00000000-0005-0000-0000-000029390000}"/>
    <cellStyle name="Migliaia 38 4 7" xfId="3733" xr:uid="{00000000-0005-0000-0000-00002A390000}"/>
    <cellStyle name="Migliaia 38 4 7 2" xfId="14221" xr:uid="{00000000-0005-0000-0000-00002B390000}"/>
    <cellStyle name="Migliaia 38 4 7 2 2" xfId="20039" xr:uid="{00000000-0005-0000-0000-00002C390000}"/>
    <cellStyle name="Migliaia 38 4 7 2 3" xfId="25341" xr:uid="{00000000-0005-0000-0000-00002D390000}"/>
    <cellStyle name="Migliaia 38 4 7 3" xfId="17388" xr:uid="{00000000-0005-0000-0000-00002E390000}"/>
    <cellStyle name="Migliaia 38 4 7 4" xfId="22690" xr:uid="{00000000-0005-0000-0000-00002F390000}"/>
    <cellStyle name="Migliaia 38 5" xfId="3734" xr:uid="{00000000-0005-0000-0000-000030390000}"/>
    <cellStyle name="Migliaia 38 5 2" xfId="3735" xr:uid="{00000000-0005-0000-0000-000031390000}"/>
    <cellStyle name="Migliaia 38 5 2 2" xfId="14222" xr:uid="{00000000-0005-0000-0000-000032390000}"/>
    <cellStyle name="Migliaia 38 5 2 2 2" xfId="20040" xr:uid="{00000000-0005-0000-0000-000033390000}"/>
    <cellStyle name="Migliaia 38 5 2 2 3" xfId="25342" xr:uid="{00000000-0005-0000-0000-000034390000}"/>
    <cellStyle name="Migliaia 38 5 2 3" xfId="17389" xr:uid="{00000000-0005-0000-0000-000035390000}"/>
    <cellStyle name="Migliaia 38 5 2 4" xfId="22691" xr:uid="{00000000-0005-0000-0000-000036390000}"/>
    <cellStyle name="Migliaia 38 5 3" xfId="3736" xr:uid="{00000000-0005-0000-0000-000037390000}"/>
    <cellStyle name="Migliaia 38 5 3 2" xfId="14223" xr:uid="{00000000-0005-0000-0000-000038390000}"/>
    <cellStyle name="Migliaia 38 5 3 2 2" xfId="20041" xr:uid="{00000000-0005-0000-0000-000039390000}"/>
    <cellStyle name="Migliaia 38 5 3 2 3" xfId="25343" xr:uid="{00000000-0005-0000-0000-00003A390000}"/>
    <cellStyle name="Migliaia 38 5 3 3" xfId="17390" xr:uid="{00000000-0005-0000-0000-00003B390000}"/>
    <cellStyle name="Migliaia 38 5 3 4" xfId="22692" xr:uid="{00000000-0005-0000-0000-00003C390000}"/>
    <cellStyle name="Migliaia 38 5 4" xfId="3737" xr:uid="{00000000-0005-0000-0000-00003D390000}"/>
    <cellStyle name="Migliaia 38 5 4 2" xfId="14224" xr:uid="{00000000-0005-0000-0000-00003E390000}"/>
    <cellStyle name="Migliaia 38 5 4 2 2" xfId="20042" xr:uid="{00000000-0005-0000-0000-00003F390000}"/>
    <cellStyle name="Migliaia 38 5 4 2 3" xfId="25344" xr:uid="{00000000-0005-0000-0000-000040390000}"/>
    <cellStyle name="Migliaia 38 5 4 3" xfId="17391" xr:uid="{00000000-0005-0000-0000-000041390000}"/>
    <cellStyle name="Migliaia 38 5 4 4" xfId="22693" xr:uid="{00000000-0005-0000-0000-000042390000}"/>
    <cellStyle name="Migliaia 38 5 5" xfId="3738" xr:uid="{00000000-0005-0000-0000-000043390000}"/>
    <cellStyle name="Migliaia 38 5 5 2" xfId="14225" xr:uid="{00000000-0005-0000-0000-000044390000}"/>
    <cellStyle name="Migliaia 38 5 5 2 2" xfId="20043" xr:uid="{00000000-0005-0000-0000-000045390000}"/>
    <cellStyle name="Migliaia 38 5 5 2 3" xfId="25345" xr:uid="{00000000-0005-0000-0000-000046390000}"/>
    <cellStyle name="Migliaia 38 5 5 3" xfId="17392" xr:uid="{00000000-0005-0000-0000-000047390000}"/>
    <cellStyle name="Migliaia 38 5 5 4" xfId="22694" xr:uid="{00000000-0005-0000-0000-000048390000}"/>
    <cellStyle name="Migliaia 38 5 6" xfId="3739" xr:uid="{00000000-0005-0000-0000-000049390000}"/>
    <cellStyle name="Migliaia 38 5 6 2" xfId="14226" xr:uid="{00000000-0005-0000-0000-00004A390000}"/>
    <cellStyle name="Migliaia 38 5 6 2 2" xfId="20044" xr:uid="{00000000-0005-0000-0000-00004B390000}"/>
    <cellStyle name="Migliaia 38 5 6 2 3" xfId="25346" xr:uid="{00000000-0005-0000-0000-00004C390000}"/>
    <cellStyle name="Migliaia 38 5 6 3" xfId="17393" xr:uid="{00000000-0005-0000-0000-00004D390000}"/>
    <cellStyle name="Migliaia 38 5 6 4" xfId="22695" xr:uid="{00000000-0005-0000-0000-00004E390000}"/>
    <cellStyle name="Migliaia 38 6" xfId="3740" xr:uid="{00000000-0005-0000-0000-00004F390000}"/>
    <cellStyle name="Migliaia 38 6 2" xfId="12180" xr:uid="{00000000-0005-0000-0000-000050390000}"/>
    <cellStyle name="Migliaia 38 6 3" xfId="12181" xr:uid="{00000000-0005-0000-0000-000051390000}"/>
    <cellStyle name="Migliaia 38 6 3 2" xfId="15682" xr:uid="{00000000-0005-0000-0000-000052390000}"/>
    <cellStyle name="Migliaia 38 6 3 2 2" xfId="21028" xr:uid="{00000000-0005-0000-0000-000053390000}"/>
    <cellStyle name="Migliaia 38 6 3 2 3" xfId="26330" xr:uid="{00000000-0005-0000-0000-000054390000}"/>
    <cellStyle name="Migliaia 38 6 3 3" xfId="18377" xr:uid="{00000000-0005-0000-0000-000055390000}"/>
    <cellStyle name="Migliaia 38 6 3 4" xfId="23679" xr:uid="{00000000-0005-0000-0000-000056390000}"/>
    <cellStyle name="Migliaia 38 6 4" xfId="14227" xr:uid="{00000000-0005-0000-0000-000057390000}"/>
    <cellStyle name="Migliaia 38 6 4 2" xfId="20045" xr:uid="{00000000-0005-0000-0000-000058390000}"/>
    <cellStyle name="Migliaia 38 6 4 3" xfId="25347" xr:uid="{00000000-0005-0000-0000-000059390000}"/>
    <cellStyle name="Migliaia 38 6 5" xfId="17394" xr:uid="{00000000-0005-0000-0000-00005A390000}"/>
    <cellStyle name="Migliaia 38 6 6" xfId="22696" xr:uid="{00000000-0005-0000-0000-00005B390000}"/>
    <cellStyle name="Migliaia 38 7" xfId="3741" xr:uid="{00000000-0005-0000-0000-00005C390000}"/>
    <cellStyle name="Migliaia 38 7 2" xfId="12182" xr:uid="{00000000-0005-0000-0000-00005D390000}"/>
    <cellStyle name="Migliaia 38 7 2 2" xfId="15683" xr:uid="{00000000-0005-0000-0000-00005E390000}"/>
    <cellStyle name="Migliaia 38 7 2 2 2" xfId="21029" xr:uid="{00000000-0005-0000-0000-00005F390000}"/>
    <cellStyle name="Migliaia 38 7 2 2 3" xfId="26331" xr:uid="{00000000-0005-0000-0000-000060390000}"/>
    <cellStyle name="Migliaia 38 7 2 3" xfId="18378" xr:uid="{00000000-0005-0000-0000-000061390000}"/>
    <cellStyle name="Migliaia 38 7 2 4" xfId="23680" xr:uid="{00000000-0005-0000-0000-000062390000}"/>
    <cellStyle name="Migliaia 38 7 3" xfId="14228" xr:uid="{00000000-0005-0000-0000-000063390000}"/>
    <cellStyle name="Migliaia 38 7 3 2" xfId="20046" xr:uid="{00000000-0005-0000-0000-000064390000}"/>
    <cellStyle name="Migliaia 38 7 3 3" xfId="25348" xr:uid="{00000000-0005-0000-0000-000065390000}"/>
    <cellStyle name="Migliaia 38 7 4" xfId="17395" xr:uid="{00000000-0005-0000-0000-000066390000}"/>
    <cellStyle name="Migliaia 38 7 5" xfId="22697" xr:uid="{00000000-0005-0000-0000-000067390000}"/>
    <cellStyle name="Migliaia 38 8" xfId="3742" xr:uid="{00000000-0005-0000-0000-000068390000}"/>
    <cellStyle name="Migliaia 38 8 2" xfId="12183" xr:uid="{00000000-0005-0000-0000-000069390000}"/>
    <cellStyle name="Migliaia 38 8 2 2" xfId="15684" xr:uid="{00000000-0005-0000-0000-00006A390000}"/>
    <cellStyle name="Migliaia 38 8 2 2 2" xfId="21030" xr:uid="{00000000-0005-0000-0000-00006B390000}"/>
    <cellStyle name="Migliaia 38 8 2 2 3" xfId="26332" xr:uid="{00000000-0005-0000-0000-00006C390000}"/>
    <cellStyle name="Migliaia 38 8 2 3" xfId="18379" xr:uid="{00000000-0005-0000-0000-00006D390000}"/>
    <cellStyle name="Migliaia 38 8 2 4" xfId="23681" xr:uid="{00000000-0005-0000-0000-00006E390000}"/>
    <cellStyle name="Migliaia 38 8 3" xfId="14229" xr:uid="{00000000-0005-0000-0000-00006F390000}"/>
    <cellStyle name="Migliaia 38 8 3 2" xfId="20047" xr:uid="{00000000-0005-0000-0000-000070390000}"/>
    <cellStyle name="Migliaia 38 8 3 3" xfId="25349" xr:uid="{00000000-0005-0000-0000-000071390000}"/>
    <cellStyle name="Migliaia 38 8 4" xfId="17396" xr:uid="{00000000-0005-0000-0000-000072390000}"/>
    <cellStyle name="Migliaia 38 8 5" xfId="22698" xr:uid="{00000000-0005-0000-0000-000073390000}"/>
    <cellStyle name="Migliaia 38 9" xfId="3743" xr:uid="{00000000-0005-0000-0000-000074390000}"/>
    <cellStyle name="Migliaia 38 9 2" xfId="14230" xr:uid="{00000000-0005-0000-0000-000075390000}"/>
    <cellStyle name="Migliaia 38 9 2 2" xfId="20048" xr:uid="{00000000-0005-0000-0000-000076390000}"/>
    <cellStyle name="Migliaia 38 9 2 3" xfId="25350" xr:uid="{00000000-0005-0000-0000-000077390000}"/>
    <cellStyle name="Migliaia 38 9 3" xfId="17397" xr:uid="{00000000-0005-0000-0000-000078390000}"/>
    <cellStyle name="Migliaia 38 9 4" xfId="22699" xr:uid="{00000000-0005-0000-0000-000079390000}"/>
    <cellStyle name="Migliaia 39" xfId="314" xr:uid="{00000000-0005-0000-0000-00007A390000}"/>
    <cellStyle name="Migliaia 39 10" xfId="14231" xr:uid="{00000000-0005-0000-0000-00007B390000}"/>
    <cellStyle name="Migliaia 39 10 2" xfId="20049" xr:uid="{00000000-0005-0000-0000-00007C390000}"/>
    <cellStyle name="Migliaia 39 10 3" xfId="25351" xr:uid="{00000000-0005-0000-0000-00007D390000}"/>
    <cellStyle name="Migliaia 39 11" xfId="17398" xr:uid="{00000000-0005-0000-0000-00007E390000}"/>
    <cellStyle name="Migliaia 39 12" xfId="22700"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2" xr:uid="{00000000-0005-0000-0000-000084390000}"/>
    <cellStyle name="Migliaia 39 2 2 2 2 2" xfId="20050" xr:uid="{00000000-0005-0000-0000-000085390000}"/>
    <cellStyle name="Migliaia 39 2 2 2 2 3" xfId="25352" xr:uid="{00000000-0005-0000-0000-000086390000}"/>
    <cellStyle name="Migliaia 39 2 2 2 3" xfId="17399" xr:uid="{00000000-0005-0000-0000-000087390000}"/>
    <cellStyle name="Migliaia 39 2 2 2 4" xfId="22701" xr:uid="{00000000-0005-0000-0000-000088390000}"/>
    <cellStyle name="Migliaia 39 2 2 3" xfId="12184" xr:uid="{00000000-0005-0000-0000-000089390000}"/>
    <cellStyle name="Migliaia 39 2 2 3 2" xfId="15685" xr:uid="{00000000-0005-0000-0000-00008A390000}"/>
    <cellStyle name="Migliaia 39 2 2 3 2 2" xfId="21031" xr:uid="{00000000-0005-0000-0000-00008B390000}"/>
    <cellStyle name="Migliaia 39 2 2 3 2 3" xfId="26333" xr:uid="{00000000-0005-0000-0000-00008C390000}"/>
    <cellStyle name="Migliaia 39 2 2 3 3" xfId="18380" xr:uid="{00000000-0005-0000-0000-00008D390000}"/>
    <cellStyle name="Migliaia 39 2 2 3 4" xfId="23682" xr:uid="{00000000-0005-0000-0000-00008E390000}"/>
    <cellStyle name="Migliaia 39 2 3" xfId="3748" xr:uid="{00000000-0005-0000-0000-00008F390000}"/>
    <cellStyle name="Migliaia 39 2 3 2" xfId="12185" xr:uid="{00000000-0005-0000-0000-000090390000}"/>
    <cellStyle name="Migliaia 39 2 3 2 2" xfId="15686" xr:uid="{00000000-0005-0000-0000-000091390000}"/>
    <cellStyle name="Migliaia 39 2 3 2 2 2" xfId="21032" xr:uid="{00000000-0005-0000-0000-000092390000}"/>
    <cellStyle name="Migliaia 39 2 3 2 2 3" xfId="26334" xr:uid="{00000000-0005-0000-0000-000093390000}"/>
    <cellStyle name="Migliaia 39 2 3 2 3" xfId="18381" xr:uid="{00000000-0005-0000-0000-000094390000}"/>
    <cellStyle name="Migliaia 39 2 3 2 4" xfId="23683" xr:uid="{00000000-0005-0000-0000-000095390000}"/>
    <cellStyle name="Migliaia 39 2 3 3" xfId="14233" xr:uid="{00000000-0005-0000-0000-000096390000}"/>
    <cellStyle name="Migliaia 39 2 3 3 2" xfId="20051" xr:uid="{00000000-0005-0000-0000-000097390000}"/>
    <cellStyle name="Migliaia 39 2 3 3 3" xfId="25353" xr:uid="{00000000-0005-0000-0000-000098390000}"/>
    <cellStyle name="Migliaia 39 2 3 4" xfId="17400" xr:uid="{00000000-0005-0000-0000-000099390000}"/>
    <cellStyle name="Migliaia 39 2 3 5" xfId="22702" xr:uid="{00000000-0005-0000-0000-00009A390000}"/>
    <cellStyle name="Migliaia 39 2 4" xfId="3749" xr:uid="{00000000-0005-0000-0000-00009B390000}"/>
    <cellStyle name="Migliaia 39 2 4 2" xfId="14234" xr:uid="{00000000-0005-0000-0000-00009C390000}"/>
    <cellStyle name="Migliaia 39 2 4 2 2" xfId="20052" xr:uid="{00000000-0005-0000-0000-00009D390000}"/>
    <cellStyle name="Migliaia 39 2 4 2 3" xfId="25354" xr:uid="{00000000-0005-0000-0000-00009E390000}"/>
    <cellStyle name="Migliaia 39 2 4 3" xfId="17401" xr:uid="{00000000-0005-0000-0000-00009F390000}"/>
    <cellStyle name="Migliaia 39 2 4 4" xfId="22703" xr:uid="{00000000-0005-0000-0000-0000A0390000}"/>
    <cellStyle name="Migliaia 39 2 5" xfId="3750" xr:uid="{00000000-0005-0000-0000-0000A1390000}"/>
    <cellStyle name="Migliaia 39 2 5 2" xfId="14235" xr:uid="{00000000-0005-0000-0000-0000A2390000}"/>
    <cellStyle name="Migliaia 39 2 5 2 2" xfId="20053" xr:uid="{00000000-0005-0000-0000-0000A3390000}"/>
    <cellStyle name="Migliaia 39 2 5 2 3" xfId="25355" xr:uid="{00000000-0005-0000-0000-0000A4390000}"/>
    <cellStyle name="Migliaia 39 2 5 3" xfId="17402" xr:uid="{00000000-0005-0000-0000-0000A5390000}"/>
    <cellStyle name="Migliaia 39 2 5 4" xfId="22704" xr:uid="{00000000-0005-0000-0000-0000A6390000}"/>
    <cellStyle name="Migliaia 39 2 6" xfId="3751" xr:uid="{00000000-0005-0000-0000-0000A7390000}"/>
    <cellStyle name="Migliaia 39 2 6 2" xfId="14236" xr:uid="{00000000-0005-0000-0000-0000A8390000}"/>
    <cellStyle name="Migliaia 39 2 6 2 2" xfId="20054" xr:uid="{00000000-0005-0000-0000-0000A9390000}"/>
    <cellStyle name="Migliaia 39 2 6 2 3" xfId="25356" xr:uid="{00000000-0005-0000-0000-0000AA390000}"/>
    <cellStyle name="Migliaia 39 2 6 3" xfId="17403" xr:uid="{00000000-0005-0000-0000-0000AB390000}"/>
    <cellStyle name="Migliaia 39 2 6 4" xfId="22705"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7" xr:uid="{00000000-0005-0000-0000-0000B2390000}"/>
    <cellStyle name="Migliaia 39 3 2 2 2 2 2" xfId="20055" xr:uid="{00000000-0005-0000-0000-0000B3390000}"/>
    <cellStyle name="Migliaia 39 3 2 2 2 2 3" xfId="25357" xr:uid="{00000000-0005-0000-0000-0000B4390000}"/>
    <cellStyle name="Migliaia 39 3 2 2 2 3" xfId="17404" xr:uid="{00000000-0005-0000-0000-0000B5390000}"/>
    <cellStyle name="Migliaia 39 3 2 2 2 4" xfId="22706" xr:uid="{00000000-0005-0000-0000-0000B6390000}"/>
    <cellStyle name="Migliaia 39 3 2 3" xfId="3756" xr:uid="{00000000-0005-0000-0000-0000B7390000}"/>
    <cellStyle name="Migliaia 39 3 2 3 2" xfId="14238" xr:uid="{00000000-0005-0000-0000-0000B8390000}"/>
    <cellStyle name="Migliaia 39 3 2 3 2 2" xfId="20056" xr:uid="{00000000-0005-0000-0000-0000B9390000}"/>
    <cellStyle name="Migliaia 39 3 2 3 2 3" xfId="25358" xr:uid="{00000000-0005-0000-0000-0000BA390000}"/>
    <cellStyle name="Migliaia 39 3 2 3 3" xfId="17405" xr:uid="{00000000-0005-0000-0000-0000BB390000}"/>
    <cellStyle name="Migliaia 39 3 2 3 4" xfId="22707" xr:uid="{00000000-0005-0000-0000-0000BC390000}"/>
    <cellStyle name="Migliaia 39 3 2 4" xfId="3757" xr:uid="{00000000-0005-0000-0000-0000BD390000}"/>
    <cellStyle name="Migliaia 39 3 2 4 2" xfId="14239" xr:uid="{00000000-0005-0000-0000-0000BE390000}"/>
    <cellStyle name="Migliaia 39 3 2 4 2 2" xfId="20057" xr:uid="{00000000-0005-0000-0000-0000BF390000}"/>
    <cellStyle name="Migliaia 39 3 2 4 2 3" xfId="25359" xr:uid="{00000000-0005-0000-0000-0000C0390000}"/>
    <cellStyle name="Migliaia 39 3 2 4 3" xfId="17406" xr:uid="{00000000-0005-0000-0000-0000C1390000}"/>
    <cellStyle name="Migliaia 39 3 2 4 4" xfId="22708" xr:uid="{00000000-0005-0000-0000-0000C2390000}"/>
    <cellStyle name="Migliaia 39 3 2 5" xfId="3758" xr:uid="{00000000-0005-0000-0000-0000C3390000}"/>
    <cellStyle name="Migliaia 39 3 2 5 2" xfId="14240" xr:uid="{00000000-0005-0000-0000-0000C4390000}"/>
    <cellStyle name="Migliaia 39 3 2 5 2 2" xfId="20058" xr:uid="{00000000-0005-0000-0000-0000C5390000}"/>
    <cellStyle name="Migliaia 39 3 2 5 2 3" xfId="25360" xr:uid="{00000000-0005-0000-0000-0000C6390000}"/>
    <cellStyle name="Migliaia 39 3 2 5 3" xfId="17407" xr:uid="{00000000-0005-0000-0000-0000C7390000}"/>
    <cellStyle name="Migliaia 39 3 2 5 4" xfId="22709" xr:uid="{00000000-0005-0000-0000-0000C8390000}"/>
    <cellStyle name="Migliaia 39 3 2 6" xfId="3759" xr:uid="{00000000-0005-0000-0000-0000C9390000}"/>
    <cellStyle name="Migliaia 39 3 2 6 2" xfId="14241" xr:uid="{00000000-0005-0000-0000-0000CA390000}"/>
    <cellStyle name="Migliaia 39 3 2 6 2 2" xfId="20059" xr:uid="{00000000-0005-0000-0000-0000CB390000}"/>
    <cellStyle name="Migliaia 39 3 2 6 2 3" xfId="25361" xr:uid="{00000000-0005-0000-0000-0000CC390000}"/>
    <cellStyle name="Migliaia 39 3 2 6 3" xfId="17408" xr:uid="{00000000-0005-0000-0000-0000CD390000}"/>
    <cellStyle name="Migliaia 39 3 2 6 4" xfId="22710" xr:uid="{00000000-0005-0000-0000-0000CE390000}"/>
    <cellStyle name="Migliaia 39 3 3" xfId="3760" xr:uid="{00000000-0005-0000-0000-0000CF390000}"/>
    <cellStyle name="Migliaia 39 3 3 2" xfId="3761" xr:uid="{00000000-0005-0000-0000-0000D0390000}"/>
    <cellStyle name="Migliaia 39 3 3 2 2" xfId="14243" xr:uid="{00000000-0005-0000-0000-0000D1390000}"/>
    <cellStyle name="Migliaia 39 3 3 2 2 2" xfId="20061" xr:uid="{00000000-0005-0000-0000-0000D2390000}"/>
    <cellStyle name="Migliaia 39 3 3 2 2 3" xfId="25363" xr:uid="{00000000-0005-0000-0000-0000D3390000}"/>
    <cellStyle name="Migliaia 39 3 3 2 3" xfId="17410" xr:uid="{00000000-0005-0000-0000-0000D4390000}"/>
    <cellStyle name="Migliaia 39 3 3 2 4" xfId="22712" xr:uid="{00000000-0005-0000-0000-0000D5390000}"/>
    <cellStyle name="Migliaia 39 3 3 3" xfId="3762" xr:uid="{00000000-0005-0000-0000-0000D6390000}"/>
    <cellStyle name="Migliaia 39 3 3 3 2" xfId="14244" xr:uid="{00000000-0005-0000-0000-0000D7390000}"/>
    <cellStyle name="Migliaia 39 3 3 3 2 2" xfId="20062" xr:uid="{00000000-0005-0000-0000-0000D8390000}"/>
    <cellStyle name="Migliaia 39 3 3 3 2 3" xfId="25364" xr:uid="{00000000-0005-0000-0000-0000D9390000}"/>
    <cellStyle name="Migliaia 39 3 3 3 3" xfId="17411" xr:uid="{00000000-0005-0000-0000-0000DA390000}"/>
    <cellStyle name="Migliaia 39 3 3 3 4" xfId="22713" xr:uid="{00000000-0005-0000-0000-0000DB390000}"/>
    <cellStyle name="Migliaia 39 3 3 4" xfId="3763" xr:uid="{00000000-0005-0000-0000-0000DC390000}"/>
    <cellStyle name="Migliaia 39 3 3 4 2" xfId="14245" xr:uid="{00000000-0005-0000-0000-0000DD390000}"/>
    <cellStyle name="Migliaia 39 3 3 4 2 2" xfId="20063" xr:uid="{00000000-0005-0000-0000-0000DE390000}"/>
    <cellStyle name="Migliaia 39 3 3 4 2 3" xfId="25365" xr:uid="{00000000-0005-0000-0000-0000DF390000}"/>
    <cellStyle name="Migliaia 39 3 3 4 3" xfId="17412" xr:uid="{00000000-0005-0000-0000-0000E0390000}"/>
    <cellStyle name="Migliaia 39 3 3 4 4" xfId="22714" xr:uid="{00000000-0005-0000-0000-0000E1390000}"/>
    <cellStyle name="Migliaia 39 3 3 5" xfId="3764" xr:uid="{00000000-0005-0000-0000-0000E2390000}"/>
    <cellStyle name="Migliaia 39 3 3 5 2" xfId="14246" xr:uid="{00000000-0005-0000-0000-0000E3390000}"/>
    <cellStyle name="Migliaia 39 3 3 5 2 2" xfId="20064" xr:uid="{00000000-0005-0000-0000-0000E4390000}"/>
    <cellStyle name="Migliaia 39 3 3 5 2 3" xfId="25366" xr:uid="{00000000-0005-0000-0000-0000E5390000}"/>
    <cellStyle name="Migliaia 39 3 3 5 3" xfId="17413" xr:uid="{00000000-0005-0000-0000-0000E6390000}"/>
    <cellStyle name="Migliaia 39 3 3 5 4" xfId="22715" xr:uid="{00000000-0005-0000-0000-0000E7390000}"/>
    <cellStyle name="Migliaia 39 3 3 6" xfId="14242" xr:uid="{00000000-0005-0000-0000-0000E8390000}"/>
    <cellStyle name="Migliaia 39 3 3 6 2" xfId="20060" xr:uid="{00000000-0005-0000-0000-0000E9390000}"/>
    <cellStyle name="Migliaia 39 3 3 6 3" xfId="25362" xr:uid="{00000000-0005-0000-0000-0000EA390000}"/>
    <cellStyle name="Migliaia 39 3 3 7" xfId="17409" xr:uid="{00000000-0005-0000-0000-0000EB390000}"/>
    <cellStyle name="Migliaia 39 3 3 8" xfId="22711" xr:uid="{00000000-0005-0000-0000-0000EC390000}"/>
    <cellStyle name="Migliaia 39 3 4" xfId="3765" xr:uid="{00000000-0005-0000-0000-0000ED390000}"/>
    <cellStyle name="Migliaia 39 3 4 2" xfId="12186" xr:uid="{00000000-0005-0000-0000-0000EE390000}"/>
    <cellStyle name="Migliaia 39 3 4 3" xfId="12187" xr:uid="{00000000-0005-0000-0000-0000EF390000}"/>
    <cellStyle name="Migliaia 39 3 4 3 2" xfId="15687" xr:uid="{00000000-0005-0000-0000-0000F0390000}"/>
    <cellStyle name="Migliaia 39 3 4 3 2 2" xfId="21033" xr:uid="{00000000-0005-0000-0000-0000F1390000}"/>
    <cellStyle name="Migliaia 39 3 4 3 2 3" xfId="26335" xr:uid="{00000000-0005-0000-0000-0000F2390000}"/>
    <cellStyle name="Migliaia 39 3 4 3 3" xfId="18382" xr:uid="{00000000-0005-0000-0000-0000F3390000}"/>
    <cellStyle name="Migliaia 39 3 4 3 4" xfId="23684" xr:uid="{00000000-0005-0000-0000-0000F4390000}"/>
    <cellStyle name="Migliaia 39 3 4 4" xfId="14247" xr:uid="{00000000-0005-0000-0000-0000F5390000}"/>
    <cellStyle name="Migliaia 39 3 4 4 2" xfId="20065" xr:uid="{00000000-0005-0000-0000-0000F6390000}"/>
    <cellStyle name="Migliaia 39 3 4 4 3" xfId="25367" xr:uid="{00000000-0005-0000-0000-0000F7390000}"/>
    <cellStyle name="Migliaia 39 3 4 5" xfId="17414" xr:uid="{00000000-0005-0000-0000-0000F8390000}"/>
    <cellStyle name="Migliaia 39 3 4 6" xfId="22716" xr:uid="{00000000-0005-0000-0000-0000F9390000}"/>
    <cellStyle name="Migliaia 39 3 5" xfId="3766" xr:uid="{00000000-0005-0000-0000-0000FA390000}"/>
    <cellStyle name="Migliaia 39 3 5 2" xfId="12188" xr:uid="{00000000-0005-0000-0000-0000FB390000}"/>
    <cellStyle name="Migliaia 39 3 5 2 2" xfId="15688" xr:uid="{00000000-0005-0000-0000-0000FC390000}"/>
    <cellStyle name="Migliaia 39 3 5 2 2 2" xfId="21034" xr:uid="{00000000-0005-0000-0000-0000FD390000}"/>
    <cellStyle name="Migliaia 39 3 5 2 2 3" xfId="26336" xr:uid="{00000000-0005-0000-0000-0000FE390000}"/>
    <cellStyle name="Migliaia 39 3 5 2 3" xfId="18383" xr:uid="{00000000-0005-0000-0000-0000FF390000}"/>
    <cellStyle name="Migliaia 39 3 5 2 4" xfId="23685" xr:uid="{00000000-0005-0000-0000-0000003A0000}"/>
    <cellStyle name="Migliaia 39 3 5 3" xfId="14248" xr:uid="{00000000-0005-0000-0000-0000013A0000}"/>
    <cellStyle name="Migliaia 39 3 5 3 2" xfId="20066" xr:uid="{00000000-0005-0000-0000-0000023A0000}"/>
    <cellStyle name="Migliaia 39 3 5 3 3" xfId="25368" xr:uid="{00000000-0005-0000-0000-0000033A0000}"/>
    <cellStyle name="Migliaia 39 3 5 4" xfId="17415" xr:uid="{00000000-0005-0000-0000-0000043A0000}"/>
    <cellStyle name="Migliaia 39 3 5 5" xfId="22717" xr:uid="{00000000-0005-0000-0000-0000053A0000}"/>
    <cellStyle name="Migliaia 39 3 6" xfId="3767" xr:uid="{00000000-0005-0000-0000-0000063A0000}"/>
    <cellStyle name="Migliaia 39 3 6 2" xfId="14249" xr:uid="{00000000-0005-0000-0000-0000073A0000}"/>
    <cellStyle name="Migliaia 39 3 6 2 2" xfId="20067" xr:uid="{00000000-0005-0000-0000-0000083A0000}"/>
    <cellStyle name="Migliaia 39 3 6 2 3" xfId="25369" xr:uid="{00000000-0005-0000-0000-0000093A0000}"/>
    <cellStyle name="Migliaia 39 3 6 3" xfId="17416" xr:uid="{00000000-0005-0000-0000-00000A3A0000}"/>
    <cellStyle name="Migliaia 39 3 6 4" xfId="22718" xr:uid="{00000000-0005-0000-0000-00000B3A0000}"/>
    <cellStyle name="Migliaia 39 3 7" xfId="3768" xr:uid="{00000000-0005-0000-0000-00000C3A0000}"/>
    <cellStyle name="Migliaia 39 3 7 2" xfId="14250" xr:uid="{00000000-0005-0000-0000-00000D3A0000}"/>
    <cellStyle name="Migliaia 39 3 7 2 2" xfId="20068" xr:uid="{00000000-0005-0000-0000-00000E3A0000}"/>
    <cellStyle name="Migliaia 39 3 7 2 3" xfId="25370" xr:uid="{00000000-0005-0000-0000-00000F3A0000}"/>
    <cellStyle name="Migliaia 39 3 7 3" xfId="17417" xr:uid="{00000000-0005-0000-0000-0000103A0000}"/>
    <cellStyle name="Migliaia 39 3 7 4" xfId="22719" xr:uid="{00000000-0005-0000-0000-0000113A0000}"/>
    <cellStyle name="Migliaia 39 3 8" xfId="3769" xr:uid="{00000000-0005-0000-0000-0000123A0000}"/>
    <cellStyle name="Migliaia 39 3 8 2" xfId="14251" xr:uid="{00000000-0005-0000-0000-0000133A0000}"/>
    <cellStyle name="Migliaia 39 3 8 2 2" xfId="20069" xr:uid="{00000000-0005-0000-0000-0000143A0000}"/>
    <cellStyle name="Migliaia 39 3 8 2 3" xfId="25371" xr:uid="{00000000-0005-0000-0000-0000153A0000}"/>
    <cellStyle name="Migliaia 39 3 8 3" xfId="17418" xr:uid="{00000000-0005-0000-0000-0000163A0000}"/>
    <cellStyle name="Migliaia 39 3 8 4" xfId="22720"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2" xr:uid="{00000000-0005-0000-0000-00001B3A0000}"/>
    <cellStyle name="Migliaia 39 4 2 2 2 2" xfId="20070" xr:uid="{00000000-0005-0000-0000-00001C3A0000}"/>
    <cellStyle name="Migliaia 39 4 2 2 2 3" xfId="25372" xr:uid="{00000000-0005-0000-0000-00001D3A0000}"/>
    <cellStyle name="Migliaia 39 4 2 2 3" xfId="17419" xr:uid="{00000000-0005-0000-0000-00001E3A0000}"/>
    <cellStyle name="Migliaia 39 4 2 2 4" xfId="22721" xr:uid="{00000000-0005-0000-0000-00001F3A0000}"/>
    <cellStyle name="Migliaia 39 4 2 3" xfId="3773" xr:uid="{00000000-0005-0000-0000-0000203A0000}"/>
    <cellStyle name="Migliaia 39 4 2 3 2" xfId="14253" xr:uid="{00000000-0005-0000-0000-0000213A0000}"/>
    <cellStyle name="Migliaia 39 4 2 3 2 2" xfId="20071" xr:uid="{00000000-0005-0000-0000-0000223A0000}"/>
    <cellStyle name="Migliaia 39 4 2 3 2 3" xfId="25373" xr:uid="{00000000-0005-0000-0000-0000233A0000}"/>
    <cellStyle name="Migliaia 39 4 2 3 3" xfId="17420" xr:uid="{00000000-0005-0000-0000-0000243A0000}"/>
    <cellStyle name="Migliaia 39 4 2 3 4" xfId="22722" xr:uid="{00000000-0005-0000-0000-0000253A0000}"/>
    <cellStyle name="Migliaia 39 4 3" xfId="3774" xr:uid="{00000000-0005-0000-0000-0000263A0000}"/>
    <cellStyle name="Migliaia 39 4 3 2" xfId="14254" xr:uid="{00000000-0005-0000-0000-0000273A0000}"/>
    <cellStyle name="Migliaia 39 4 3 2 2" xfId="20072" xr:uid="{00000000-0005-0000-0000-0000283A0000}"/>
    <cellStyle name="Migliaia 39 4 3 2 3" xfId="25374" xr:uid="{00000000-0005-0000-0000-0000293A0000}"/>
    <cellStyle name="Migliaia 39 4 3 3" xfId="17421" xr:uid="{00000000-0005-0000-0000-00002A3A0000}"/>
    <cellStyle name="Migliaia 39 4 3 4" xfId="22723" xr:uid="{00000000-0005-0000-0000-00002B3A0000}"/>
    <cellStyle name="Migliaia 39 4 4" xfId="3775" xr:uid="{00000000-0005-0000-0000-00002C3A0000}"/>
    <cellStyle name="Migliaia 39 4 4 2" xfId="14255" xr:uid="{00000000-0005-0000-0000-00002D3A0000}"/>
    <cellStyle name="Migliaia 39 4 4 2 2" xfId="20073" xr:uid="{00000000-0005-0000-0000-00002E3A0000}"/>
    <cellStyle name="Migliaia 39 4 4 2 3" xfId="25375" xr:uid="{00000000-0005-0000-0000-00002F3A0000}"/>
    <cellStyle name="Migliaia 39 4 4 3" xfId="17422" xr:uid="{00000000-0005-0000-0000-0000303A0000}"/>
    <cellStyle name="Migliaia 39 4 4 4" xfId="22724" xr:uid="{00000000-0005-0000-0000-0000313A0000}"/>
    <cellStyle name="Migliaia 39 4 5" xfId="3776" xr:uid="{00000000-0005-0000-0000-0000323A0000}"/>
    <cellStyle name="Migliaia 39 4 5 2" xfId="14256" xr:uid="{00000000-0005-0000-0000-0000333A0000}"/>
    <cellStyle name="Migliaia 39 4 5 2 2" xfId="20074" xr:uid="{00000000-0005-0000-0000-0000343A0000}"/>
    <cellStyle name="Migliaia 39 4 5 2 3" xfId="25376" xr:uid="{00000000-0005-0000-0000-0000353A0000}"/>
    <cellStyle name="Migliaia 39 4 5 3" xfId="17423" xr:uid="{00000000-0005-0000-0000-0000363A0000}"/>
    <cellStyle name="Migliaia 39 4 5 4" xfId="22725" xr:uid="{00000000-0005-0000-0000-0000373A0000}"/>
    <cellStyle name="Migliaia 39 4 6" xfId="3777" xr:uid="{00000000-0005-0000-0000-0000383A0000}"/>
    <cellStyle name="Migliaia 39 4 6 2" xfId="14257" xr:uid="{00000000-0005-0000-0000-0000393A0000}"/>
    <cellStyle name="Migliaia 39 4 6 2 2" xfId="20075" xr:uid="{00000000-0005-0000-0000-00003A3A0000}"/>
    <cellStyle name="Migliaia 39 4 6 2 3" xfId="25377" xr:uid="{00000000-0005-0000-0000-00003B3A0000}"/>
    <cellStyle name="Migliaia 39 4 6 3" xfId="17424" xr:uid="{00000000-0005-0000-0000-00003C3A0000}"/>
    <cellStyle name="Migliaia 39 4 6 4" xfId="22726" xr:uid="{00000000-0005-0000-0000-00003D3A0000}"/>
    <cellStyle name="Migliaia 39 4 7" xfId="3778" xr:uid="{00000000-0005-0000-0000-00003E3A0000}"/>
    <cellStyle name="Migliaia 39 4 7 2" xfId="14258" xr:uid="{00000000-0005-0000-0000-00003F3A0000}"/>
    <cellStyle name="Migliaia 39 4 7 2 2" xfId="20076" xr:uid="{00000000-0005-0000-0000-0000403A0000}"/>
    <cellStyle name="Migliaia 39 4 7 2 3" xfId="25378" xr:uid="{00000000-0005-0000-0000-0000413A0000}"/>
    <cellStyle name="Migliaia 39 4 7 3" xfId="17425" xr:uid="{00000000-0005-0000-0000-0000423A0000}"/>
    <cellStyle name="Migliaia 39 4 7 4" xfId="22727" xr:uid="{00000000-0005-0000-0000-0000433A0000}"/>
    <cellStyle name="Migliaia 39 5" xfId="3779" xr:uid="{00000000-0005-0000-0000-0000443A0000}"/>
    <cellStyle name="Migliaia 39 5 2" xfId="3780" xr:uid="{00000000-0005-0000-0000-0000453A0000}"/>
    <cellStyle name="Migliaia 39 5 2 2" xfId="14259" xr:uid="{00000000-0005-0000-0000-0000463A0000}"/>
    <cellStyle name="Migliaia 39 5 2 2 2" xfId="20077" xr:uid="{00000000-0005-0000-0000-0000473A0000}"/>
    <cellStyle name="Migliaia 39 5 2 2 3" xfId="25379" xr:uid="{00000000-0005-0000-0000-0000483A0000}"/>
    <cellStyle name="Migliaia 39 5 2 3" xfId="17426" xr:uid="{00000000-0005-0000-0000-0000493A0000}"/>
    <cellStyle name="Migliaia 39 5 2 4" xfId="22728" xr:uid="{00000000-0005-0000-0000-00004A3A0000}"/>
    <cellStyle name="Migliaia 39 5 3" xfId="3781" xr:uid="{00000000-0005-0000-0000-00004B3A0000}"/>
    <cellStyle name="Migliaia 39 5 3 2" xfId="14260" xr:uid="{00000000-0005-0000-0000-00004C3A0000}"/>
    <cellStyle name="Migliaia 39 5 3 2 2" xfId="20078" xr:uid="{00000000-0005-0000-0000-00004D3A0000}"/>
    <cellStyle name="Migliaia 39 5 3 2 3" xfId="25380" xr:uid="{00000000-0005-0000-0000-00004E3A0000}"/>
    <cellStyle name="Migliaia 39 5 3 3" xfId="17427" xr:uid="{00000000-0005-0000-0000-00004F3A0000}"/>
    <cellStyle name="Migliaia 39 5 3 4" xfId="22729" xr:uid="{00000000-0005-0000-0000-0000503A0000}"/>
    <cellStyle name="Migliaia 39 5 4" xfId="3782" xr:uid="{00000000-0005-0000-0000-0000513A0000}"/>
    <cellStyle name="Migliaia 39 5 4 2" xfId="14261" xr:uid="{00000000-0005-0000-0000-0000523A0000}"/>
    <cellStyle name="Migliaia 39 5 4 2 2" xfId="20079" xr:uid="{00000000-0005-0000-0000-0000533A0000}"/>
    <cellStyle name="Migliaia 39 5 4 2 3" xfId="25381" xr:uid="{00000000-0005-0000-0000-0000543A0000}"/>
    <cellStyle name="Migliaia 39 5 4 3" xfId="17428" xr:uid="{00000000-0005-0000-0000-0000553A0000}"/>
    <cellStyle name="Migliaia 39 5 4 4" xfId="22730" xr:uid="{00000000-0005-0000-0000-0000563A0000}"/>
    <cellStyle name="Migliaia 39 5 5" xfId="3783" xr:uid="{00000000-0005-0000-0000-0000573A0000}"/>
    <cellStyle name="Migliaia 39 5 5 2" xfId="14262" xr:uid="{00000000-0005-0000-0000-0000583A0000}"/>
    <cellStyle name="Migliaia 39 5 5 2 2" xfId="20080" xr:uid="{00000000-0005-0000-0000-0000593A0000}"/>
    <cellStyle name="Migliaia 39 5 5 2 3" xfId="25382" xr:uid="{00000000-0005-0000-0000-00005A3A0000}"/>
    <cellStyle name="Migliaia 39 5 5 3" xfId="17429" xr:uid="{00000000-0005-0000-0000-00005B3A0000}"/>
    <cellStyle name="Migliaia 39 5 5 4" xfId="22731" xr:uid="{00000000-0005-0000-0000-00005C3A0000}"/>
    <cellStyle name="Migliaia 39 5 6" xfId="3784" xr:uid="{00000000-0005-0000-0000-00005D3A0000}"/>
    <cellStyle name="Migliaia 39 5 6 2" xfId="14263" xr:uid="{00000000-0005-0000-0000-00005E3A0000}"/>
    <cellStyle name="Migliaia 39 5 6 2 2" xfId="20081" xr:uid="{00000000-0005-0000-0000-00005F3A0000}"/>
    <cellStyle name="Migliaia 39 5 6 2 3" xfId="25383" xr:uid="{00000000-0005-0000-0000-0000603A0000}"/>
    <cellStyle name="Migliaia 39 5 6 3" xfId="17430" xr:uid="{00000000-0005-0000-0000-0000613A0000}"/>
    <cellStyle name="Migliaia 39 5 6 4" xfId="22732" xr:uid="{00000000-0005-0000-0000-0000623A0000}"/>
    <cellStyle name="Migliaia 39 6" xfId="3785" xr:uid="{00000000-0005-0000-0000-0000633A0000}"/>
    <cellStyle name="Migliaia 39 6 2" xfId="12189" xr:uid="{00000000-0005-0000-0000-0000643A0000}"/>
    <cellStyle name="Migliaia 39 6 3" xfId="12190" xr:uid="{00000000-0005-0000-0000-0000653A0000}"/>
    <cellStyle name="Migliaia 39 6 3 2" xfId="15689" xr:uid="{00000000-0005-0000-0000-0000663A0000}"/>
    <cellStyle name="Migliaia 39 6 3 2 2" xfId="21035" xr:uid="{00000000-0005-0000-0000-0000673A0000}"/>
    <cellStyle name="Migliaia 39 6 3 2 3" xfId="26337" xr:uid="{00000000-0005-0000-0000-0000683A0000}"/>
    <cellStyle name="Migliaia 39 6 3 3" xfId="18384" xr:uid="{00000000-0005-0000-0000-0000693A0000}"/>
    <cellStyle name="Migliaia 39 6 3 4" xfId="23686" xr:uid="{00000000-0005-0000-0000-00006A3A0000}"/>
    <cellStyle name="Migliaia 39 6 4" xfId="14264" xr:uid="{00000000-0005-0000-0000-00006B3A0000}"/>
    <cellStyle name="Migliaia 39 6 4 2" xfId="20082" xr:uid="{00000000-0005-0000-0000-00006C3A0000}"/>
    <cellStyle name="Migliaia 39 6 4 3" xfId="25384" xr:uid="{00000000-0005-0000-0000-00006D3A0000}"/>
    <cellStyle name="Migliaia 39 6 5" xfId="17431" xr:uid="{00000000-0005-0000-0000-00006E3A0000}"/>
    <cellStyle name="Migliaia 39 6 6" xfId="22733" xr:uid="{00000000-0005-0000-0000-00006F3A0000}"/>
    <cellStyle name="Migliaia 39 7" xfId="3786" xr:uid="{00000000-0005-0000-0000-0000703A0000}"/>
    <cellStyle name="Migliaia 39 7 2" xfId="12191" xr:uid="{00000000-0005-0000-0000-0000713A0000}"/>
    <cellStyle name="Migliaia 39 7 2 2" xfId="15690" xr:uid="{00000000-0005-0000-0000-0000723A0000}"/>
    <cellStyle name="Migliaia 39 7 2 2 2" xfId="21036" xr:uid="{00000000-0005-0000-0000-0000733A0000}"/>
    <cellStyle name="Migliaia 39 7 2 2 3" xfId="26338" xr:uid="{00000000-0005-0000-0000-0000743A0000}"/>
    <cellStyle name="Migliaia 39 7 2 3" xfId="18385" xr:uid="{00000000-0005-0000-0000-0000753A0000}"/>
    <cellStyle name="Migliaia 39 7 2 4" xfId="23687" xr:uid="{00000000-0005-0000-0000-0000763A0000}"/>
    <cellStyle name="Migliaia 39 7 3" xfId="14265" xr:uid="{00000000-0005-0000-0000-0000773A0000}"/>
    <cellStyle name="Migliaia 39 7 3 2" xfId="20083" xr:uid="{00000000-0005-0000-0000-0000783A0000}"/>
    <cellStyle name="Migliaia 39 7 3 3" xfId="25385" xr:uid="{00000000-0005-0000-0000-0000793A0000}"/>
    <cellStyle name="Migliaia 39 7 4" xfId="17432" xr:uid="{00000000-0005-0000-0000-00007A3A0000}"/>
    <cellStyle name="Migliaia 39 7 5" xfId="22734" xr:uid="{00000000-0005-0000-0000-00007B3A0000}"/>
    <cellStyle name="Migliaia 39 8" xfId="3787" xr:uid="{00000000-0005-0000-0000-00007C3A0000}"/>
    <cellStyle name="Migliaia 39 8 2" xfId="12192" xr:uid="{00000000-0005-0000-0000-00007D3A0000}"/>
    <cellStyle name="Migliaia 39 8 2 2" xfId="15691" xr:uid="{00000000-0005-0000-0000-00007E3A0000}"/>
    <cellStyle name="Migliaia 39 8 2 2 2" xfId="21037" xr:uid="{00000000-0005-0000-0000-00007F3A0000}"/>
    <cellStyle name="Migliaia 39 8 2 2 3" xfId="26339" xr:uid="{00000000-0005-0000-0000-0000803A0000}"/>
    <cellStyle name="Migliaia 39 8 2 3" xfId="18386" xr:uid="{00000000-0005-0000-0000-0000813A0000}"/>
    <cellStyle name="Migliaia 39 8 2 4" xfId="23688" xr:uid="{00000000-0005-0000-0000-0000823A0000}"/>
    <cellStyle name="Migliaia 39 8 3" xfId="14266" xr:uid="{00000000-0005-0000-0000-0000833A0000}"/>
    <cellStyle name="Migliaia 39 8 3 2" xfId="20084" xr:uid="{00000000-0005-0000-0000-0000843A0000}"/>
    <cellStyle name="Migliaia 39 8 3 3" xfId="25386" xr:uid="{00000000-0005-0000-0000-0000853A0000}"/>
    <cellStyle name="Migliaia 39 8 4" xfId="17433" xr:uid="{00000000-0005-0000-0000-0000863A0000}"/>
    <cellStyle name="Migliaia 39 8 5" xfId="22735" xr:uid="{00000000-0005-0000-0000-0000873A0000}"/>
    <cellStyle name="Migliaia 39 9" xfId="3788" xr:uid="{00000000-0005-0000-0000-0000883A0000}"/>
    <cellStyle name="Migliaia 39 9 2" xfId="14267" xr:uid="{00000000-0005-0000-0000-0000893A0000}"/>
    <cellStyle name="Migliaia 39 9 2 2" xfId="20085" xr:uid="{00000000-0005-0000-0000-00008A3A0000}"/>
    <cellStyle name="Migliaia 39 9 2 3" xfId="25387" xr:uid="{00000000-0005-0000-0000-00008B3A0000}"/>
    <cellStyle name="Migliaia 39 9 3" xfId="17434" xr:uid="{00000000-0005-0000-0000-00008C3A0000}"/>
    <cellStyle name="Migliaia 39 9 4" xfId="22736" xr:uid="{00000000-0005-0000-0000-00008D3A0000}"/>
    <cellStyle name="Migliaia 4" xfId="316" xr:uid="{00000000-0005-0000-0000-00008E3A0000}"/>
    <cellStyle name="Migliaia 4 10" xfId="14268" xr:uid="{00000000-0005-0000-0000-00008F3A0000}"/>
    <cellStyle name="Migliaia 4 10 2" xfId="20086" xr:uid="{00000000-0005-0000-0000-0000903A0000}"/>
    <cellStyle name="Migliaia 4 10 3" xfId="25388" xr:uid="{00000000-0005-0000-0000-0000913A0000}"/>
    <cellStyle name="Migliaia 4 11" xfId="17435" xr:uid="{00000000-0005-0000-0000-0000923A0000}"/>
    <cellStyle name="Migliaia 4 12" xfId="22737"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9" xr:uid="{00000000-0005-0000-0000-0000983A0000}"/>
    <cellStyle name="Migliaia 4 2 2 2 2 2" xfId="20087" xr:uid="{00000000-0005-0000-0000-0000993A0000}"/>
    <cellStyle name="Migliaia 4 2 2 2 2 3" xfId="25389" xr:uid="{00000000-0005-0000-0000-00009A3A0000}"/>
    <cellStyle name="Migliaia 4 2 2 2 3" xfId="17436" xr:uid="{00000000-0005-0000-0000-00009B3A0000}"/>
    <cellStyle name="Migliaia 4 2 2 2 4" xfId="22738" xr:uid="{00000000-0005-0000-0000-00009C3A0000}"/>
    <cellStyle name="Migliaia 4 2 2 3" xfId="12193" xr:uid="{00000000-0005-0000-0000-00009D3A0000}"/>
    <cellStyle name="Migliaia 4 2 2 3 2" xfId="15692" xr:uid="{00000000-0005-0000-0000-00009E3A0000}"/>
    <cellStyle name="Migliaia 4 2 2 3 2 2" xfId="21038" xr:uid="{00000000-0005-0000-0000-00009F3A0000}"/>
    <cellStyle name="Migliaia 4 2 2 3 2 3" xfId="26340" xr:uid="{00000000-0005-0000-0000-0000A03A0000}"/>
    <cellStyle name="Migliaia 4 2 2 3 3" xfId="18387" xr:uid="{00000000-0005-0000-0000-0000A13A0000}"/>
    <cellStyle name="Migliaia 4 2 2 3 4" xfId="23689" xr:uid="{00000000-0005-0000-0000-0000A23A0000}"/>
    <cellStyle name="Migliaia 4 2 3" xfId="3793" xr:uid="{00000000-0005-0000-0000-0000A33A0000}"/>
    <cellStyle name="Migliaia 4 2 3 2" xfId="12194" xr:uid="{00000000-0005-0000-0000-0000A43A0000}"/>
    <cellStyle name="Migliaia 4 2 3 2 2" xfId="15693" xr:uid="{00000000-0005-0000-0000-0000A53A0000}"/>
    <cellStyle name="Migliaia 4 2 3 2 2 2" xfId="21039" xr:uid="{00000000-0005-0000-0000-0000A63A0000}"/>
    <cellStyle name="Migliaia 4 2 3 2 2 3" xfId="26341" xr:uid="{00000000-0005-0000-0000-0000A73A0000}"/>
    <cellStyle name="Migliaia 4 2 3 2 3" xfId="18388" xr:uid="{00000000-0005-0000-0000-0000A83A0000}"/>
    <cellStyle name="Migliaia 4 2 3 2 4" xfId="23690" xr:uid="{00000000-0005-0000-0000-0000A93A0000}"/>
    <cellStyle name="Migliaia 4 2 3 3" xfId="14270" xr:uid="{00000000-0005-0000-0000-0000AA3A0000}"/>
    <cellStyle name="Migliaia 4 2 3 3 2" xfId="20088" xr:uid="{00000000-0005-0000-0000-0000AB3A0000}"/>
    <cellStyle name="Migliaia 4 2 3 3 3" xfId="25390" xr:uid="{00000000-0005-0000-0000-0000AC3A0000}"/>
    <cellStyle name="Migliaia 4 2 3 4" xfId="17437" xr:uid="{00000000-0005-0000-0000-0000AD3A0000}"/>
    <cellStyle name="Migliaia 4 2 3 5" xfId="22739" xr:uid="{00000000-0005-0000-0000-0000AE3A0000}"/>
    <cellStyle name="Migliaia 4 2 4" xfId="3794" xr:uid="{00000000-0005-0000-0000-0000AF3A0000}"/>
    <cellStyle name="Migliaia 4 2 4 2" xfId="14271" xr:uid="{00000000-0005-0000-0000-0000B03A0000}"/>
    <cellStyle name="Migliaia 4 2 4 2 2" xfId="20089" xr:uid="{00000000-0005-0000-0000-0000B13A0000}"/>
    <cellStyle name="Migliaia 4 2 4 2 3" xfId="25391" xr:uid="{00000000-0005-0000-0000-0000B23A0000}"/>
    <cellStyle name="Migliaia 4 2 4 3" xfId="17438" xr:uid="{00000000-0005-0000-0000-0000B33A0000}"/>
    <cellStyle name="Migliaia 4 2 4 4" xfId="22740" xr:uid="{00000000-0005-0000-0000-0000B43A0000}"/>
    <cellStyle name="Migliaia 4 2 5" xfId="3795" xr:uid="{00000000-0005-0000-0000-0000B53A0000}"/>
    <cellStyle name="Migliaia 4 2 5 2" xfId="14272" xr:uid="{00000000-0005-0000-0000-0000B63A0000}"/>
    <cellStyle name="Migliaia 4 2 5 2 2" xfId="20090" xr:uid="{00000000-0005-0000-0000-0000B73A0000}"/>
    <cellStyle name="Migliaia 4 2 5 2 3" xfId="25392" xr:uid="{00000000-0005-0000-0000-0000B83A0000}"/>
    <cellStyle name="Migliaia 4 2 5 3" xfId="17439" xr:uid="{00000000-0005-0000-0000-0000B93A0000}"/>
    <cellStyle name="Migliaia 4 2 5 4" xfId="22741" xr:uid="{00000000-0005-0000-0000-0000BA3A0000}"/>
    <cellStyle name="Migliaia 4 2 6" xfId="3796" xr:uid="{00000000-0005-0000-0000-0000BB3A0000}"/>
    <cellStyle name="Migliaia 4 2 6 2" xfId="14273" xr:uid="{00000000-0005-0000-0000-0000BC3A0000}"/>
    <cellStyle name="Migliaia 4 2 6 2 2" xfId="20091" xr:uid="{00000000-0005-0000-0000-0000BD3A0000}"/>
    <cellStyle name="Migliaia 4 2 6 2 3" xfId="25393" xr:uid="{00000000-0005-0000-0000-0000BE3A0000}"/>
    <cellStyle name="Migliaia 4 2 6 3" xfId="17440" xr:uid="{00000000-0005-0000-0000-0000BF3A0000}"/>
    <cellStyle name="Migliaia 4 2 6 4" xfId="22742"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4" xr:uid="{00000000-0005-0000-0000-0000C63A0000}"/>
    <cellStyle name="Migliaia 4 3 2 2 2 2 2" xfId="20092" xr:uid="{00000000-0005-0000-0000-0000C73A0000}"/>
    <cellStyle name="Migliaia 4 3 2 2 2 2 3" xfId="25394" xr:uid="{00000000-0005-0000-0000-0000C83A0000}"/>
    <cellStyle name="Migliaia 4 3 2 2 2 3" xfId="17441" xr:uid="{00000000-0005-0000-0000-0000C93A0000}"/>
    <cellStyle name="Migliaia 4 3 2 2 2 4" xfId="22743" xr:uid="{00000000-0005-0000-0000-0000CA3A0000}"/>
    <cellStyle name="Migliaia 4 3 2 3" xfId="3801" xr:uid="{00000000-0005-0000-0000-0000CB3A0000}"/>
    <cellStyle name="Migliaia 4 3 2 3 2" xfId="14275" xr:uid="{00000000-0005-0000-0000-0000CC3A0000}"/>
    <cellStyle name="Migliaia 4 3 2 3 2 2" xfId="20093" xr:uid="{00000000-0005-0000-0000-0000CD3A0000}"/>
    <cellStyle name="Migliaia 4 3 2 3 2 3" xfId="25395" xr:uid="{00000000-0005-0000-0000-0000CE3A0000}"/>
    <cellStyle name="Migliaia 4 3 2 3 3" xfId="17442" xr:uid="{00000000-0005-0000-0000-0000CF3A0000}"/>
    <cellStyle name="Migliaia 4 3 2 3 4" xfId="22744" xr:uid="{00000000-0005-0000-0000-0000D03A0000}"/>
    <cellStyle name="Migliaia 4 3 2 4" xfId="3802" xr:uid="{00000000-0005-0000-0000-0000D13A0000}"/>
    <cellStyle name="Migliaia 4 3 2 4 2" xfId="14276" xr:uid="{00000000-0005-0000-0000-0000D23A0000}"/>
    <cellStyle name="Migliaia 4 3 2 4 2 2" xfId="20094" xr:uid="{00000000-0005-0000-0000-0000D33A0000}"/>
    <cellStyle name="Migliaia 4 3 2 4 2 3" xfId="25396" xr:uid="{00000000-0005-0000-0000-0000D43A0000}"/>
    <cellStyle name="Migliaia 4 3 2 4 3" xfId="17443" xr:uid="{00000000-0005-0000-0000-0000D53A0000}"/>
    <cellStyle name="Migliaia 4 3 2 4 4" xfId="22745" xr:uid="{00000000-0005-0000-0000-0000D63A0000}"/>
    <cellStyle name="Migliaia 4 3 2 5" xfId="3803" xr:uid="{00000000-0005-0000-0000-0000D73A0000}"/>
    <cellStyle name="Migliaia 4 3 2 5 2" xfId="14277" xr:uid="{00000000-0005-0000-0000-0000D83A0000}"/>
    <cellStyle name="Migliaia 4 3 2 5 2 2" xfId="20095" xr:uid="{00000000-0005-0000-0000-0000D93A0000}"/>
    <cellStyle name="Migliaia 4 3 2 5 2 3" xfId="25397" xr:uid="{00000000-0005-0000-0000-0000DA3A0000}"/>
    <cellStyle name="Migliaia 4 3 2 5 3" xfId="17444" xr:uid="{00000000-0005-0000-0000-0000DB3A0000}"/>
    <cellStyle name="Migliaia 4 3 2 5 4" xfId="22746" xr:uid="{00000000-0005-0000-0000-0000DC3A0000}"/>
    <cellStyle name="Migliaia 4 3 2 6" xfId="3804" xr:uid="{00000000-0005-0000-0000-0000DD3A0000}"/>
    <cellStyle name="Migliaia 4 3 2 6 2" xfId="14278" xr:uid="{00000000-0005-0000-0000-0000DE3A0000}"/>
    <cellStyle name="Migliaia 4 3 2 6 2 2" xfId="20096" xr:uid="{00000000-0005-0000-0000-0000DF3A0000}"/>
    <cellStyle name="Migliaia 4 3 2 6 2 3" xfId="25398" xr:uid="{00000000-0005-0000-0000-0000E03A0000}"/>
    <cellStyle name="Migliaia 4 3 2 6 3" xfId="17445" xr:uid="{00000000-0005-0000-0000-0000E13A0000}"/>
    <cellStyle name="Migliaia 4 3 2 6 4" xfId="22747" xr:uid="{00000000-0005-0000-0000-0000E23A0000}"/>
    <cellStyle name="Migliaia 4 3 3" xfId="3805" xr:uid="{00000000-0005-0000-0000-0000E33A0000}"/>
    <cellStyle name="Migliaia 4 3 3 2" xfId="3806" xr:uid="{00000000-0005-0000-0000-0000E43A0000}"/>
    <cellStyle name="Migliaia 4 3 3 2 2" xfId="14280" xr:uid="{00000000-0005-0000-0000-0000E53A0000}"/>
    <cellStyle name="Migliaia 4 3 3 2 2 2" xfId="20098" xr:uid="{00000000-0005-0000-0000-0000E63A0000}"/>
    <cellStyle name="Migliaia 4 3 3 2 2 3" xfId="25400" xr:uid="{00000000-0005-0000-0000-0000E73A0000}"/>
    <cellStyle name="Migliaia 4 3 3 2 3" xfId="17447" xr:uid="{00000000-0005-0000-0000-0000E83A0000}"/>
    <cellStyle name="Migliaia 4 3 3 2 4" xfId="22749" xr:uid="{00000000-0005-0000-0000-0000E93A0000}"/>
    <cellStyle name="Migliaia 4 3 3 3" xfId="3807" xr:uid="{00000000-0005-0000-0000-0000EA3A0000}"/>
    <cellStyle name="Migliaia 4 3 3 3 2" xfId="14281" xr:uid="{00000000-0005-0000-0000-0000EB3A0000}"/>
    <cellStyle name="Migliaia 4 3 3 3 2 2" xfId="20099" xr:uid="{00000000-0005-0000-0000-0000EC3A0000}"/>
    <cellStyle name="Migliaia 4 3 3 3 2 3" xfId="25401" xr:uid="{00000000-0005-0000-0000-0000ED3A0000}"/>
    <cellStyle name="Migliaia 4 3 3 3 3" xfId="17448" xr:uid="{00000000-0005-0000-0000-0000EE3A0000}"/>
    <cellStyle name="Migliaia 4 3 3 3 4" xfId="22750" xr:uid="{00000000-0005-0000-0000-0000EF3A0000}"/>
    <cellStyle name="Migliaia 4 3 3 4" xfId="3808" xr:uid="{00000000-0005-0000-0000-0000F03A0000}"/>
    <cellStyle name="Migliaia 4 3 3 4 2" xfId="14282" xr:uid="{00000000-0005-0000-0000-0000F13A0000}"/>
    <cellStyle name="Migliaia 4 3 3 4 2 2" xfId="20100" xr:uid="{00000000-0005-0000-0000-0000F23A0000}"/>
    <cellStyle name="Migliaia 4 3 3 4 2 3" xfId="25402" xr:uid="{00000000-0005-0000-0000-0000F33A0000}"/>
    <cellStyle name="Migliaia 4 3 3 4 3" xfId="17449" xr:uid="{00000000-0005-0000-0000-0000F43A0000}"/>
    <cellStyle name="Migliaia 4 3 3 4 4" xfId="22751" xr:uid="{00000000-0005-0000-0000-0000F53A0000}"/>
    <cellStyle name="Migliaia 4 3 3 5" xfId="3809" xr:uid="{00000000-0005-0000-0000-0000F63A0000}"/>
    <cellStyle name="Migliaia 4 3 3 5 2" xfId="14283" xr:uid="{00000000-0005-0000-0000-0000F73A0000}"/>
    <cellStyle name="Migliaia 4 3 3 5 2 2" xfId="20101" xr:uid="{00000000-0005-0000-0000-0000F83A0000}"/>
    <cellStyle name="Migliaia 4 3 3 5 2 3" xfId="25403" xr:uid="{00000000-0005-0000-0000-0000F93A0000}"/>
    <cellStyle name="Migliaia 4 3 3 5 3" xfId="17450" xr:uid="{00000000-0005-0000-0000-0000FA3A0000}"/>
    <cellStyle name="Migliaia 4 3 3 5 4" xfId="22752" xr:uid="{00000000-0005-0000-0000-0000FB3A0000}"/>
    <cellStyle name="Migliaia 4 3 3 6" xfId="14279" xr:uid="{00000000-0005-0000-0000-0000FC3A0000}"/>
    <cellStyle name="Migliaia 4 3 3 6 2" xfId="20097" xr:uid="{00000000-0005-0000-0000-0000FD3A0000}"/>
    <cellStyle name="Migliaia 4 3 3 6 3" xfId="25399" xr:uid="{00000000-0005-0000-0000-0000FE3A0000}"/>
    <cellStyle name="Migliaia 4 3 3 7" xfId="17446" xr:uid="{00000000-0005-0000-0000-0000FF3A0000}"/>
    <cellStyle name="Migliaia 4 3 3 8" xfId="22748" xr:uid="{00000000-0005-0000-0000-0000003B0000}"/>
    <cellStyle name="Migliaia 4 3 4" xfId="3810" xr:uid="{00000000-0005-0000-0000-0000013B0000}"/>
    <cellStyle name="Migliaia 4 3 4 2" xfId="12195" xr:uid="{00000000-0005-0000-0000-0000023B0000}"/>
    <cellStyle name="Migliaia 4 3 4 3" xfId="12196" xr:uid="{00000000-0005-0000-0000-0000033B0000}"/>
    <cellStyle name="Migliaia 4 3 4 3 2" xfId="15694" xr:uid="{00000000-0005-0000-0000-0000043B0000}"/>
    <cellStyle name="Migliaia 4 3 4 3 2 2" xfId="21040" xr:uid="{00000000-0005-0000-0000-0000053B0000}"/>
    <cellStyle name="Migliaia 4 3 4 3 2 3" xfId="26342" xr:uid="{00000000-0005-0000-0000-0000063B0000}"/>
    <cellStyle name="Migliaia 4 3 4 3 3" xfId="18389" xr:uid="{00000000-0005-0000-0000-0000073B0000}"/>
    <cellStyle name="Migliaia 4 3 4 3 4" xfId="23691" xr:uid="{00000000-0005-0000-0000-0000083B0000}"/>
    <cellStyle name="Migliaia 4 3 4 4" xfId="14284" xr:uid="{00000000-0005-0000-0000-0000093B0000}"/>
    <cellStyle name="Migliaia 4 3 4 4 2" xfId="20102" xr:uid="{00000000-0005-0000-0000-00000A3B0000}"/>
    <cellStyle name="Migliaia 4 3 4 4 3" xfId="25404" xr:uid="{00000000-0005-0000-0000-00000B3B0000}"/>
    <cellStyle name="Migliaia 4 3 4 5" xfId="17451" xr:uid="{00000000-0005-0000-0000-00000C3B0000}"/>
    <cellStyle name="Migliaia 4 3 4 6" xfId="22753" xr:uid="{00000000-0005-0000-0000-00000D3B0000}"/>
    <cellStyle name="Migliaia 4 3 5" xfId="3811" xr:uid="{00000000-0005-0000-0000-00000E3B0000}"/>
    <cellStyle name="Migliaia 4 3 5 2" xfId="12197" xr:uid="{00000000-0005-0000-0000-00000F3B0000}"/>
    <cellStyle name="Migliaia 4 3 5 2 2" xfId="15695" xr:uid="{00000000-0005-0000-0000-0000103B0000}"/>
    <cellStyle name="Migliaia 4 3 5 2 2 2" xfId="21041" xr:uid="{00000000-0005-0000-0000-0000113B0000}"/>
    <cellStyle name="Migliaia 4 3 5 2 2 3" xfId="26343" xr:uid="{00000000-0005-0000-0000-0000123B0000}"/>
    <cellStyle name="Migliaia 4 3 5 2 3" xfId="18390" xr:uid="{00000000-0005-0000-0000-0000133B0000}"/>
    <cellStyle name="Migliaia 4 3 5 2 4" xfId="23692" xr:uid="{00000000-0005-0000-0000-0000143B0000}"/>
    <cellStyle name="Migliaia 4 3 5 3" xfId="14285" xr:uid="{00000000-0005-0000-0000-0000153B0000}"/>
    <cellStyle name="Migliaia 4 3 5 3 2" xfId="20103" xr:uid="{00000000-0005-0000-0000-0000163B0000}"/>
    <cellStyle name="Migliaia 4 3 5 3 3" xfId="25405" xr:uid="{00000000-0005-0000-0000-0000173B0000}"/>
    <cellStyle name="Migliaia 4 3 5 4" xfId="17452" xr:uid="{00000000-0005-0000-0000-0000183B0000}"/>
    <cellStyle name="Migliaia 4 3 5 5" xfId="22754" xr:uid="{00000000-0005-0000-0000-0000193B0000}"/>
    <cellStyle name="Migliaia 4 3 6" xfId="3812" xr:uid="{00000000-0005-0000-0000-00001A3B0000}"/>
    <cellStyle name="Migliaia 4 3 6 2" xfId="14286" xr:uid="{00000000-0005-0000-0000-00001B3B0000}"/>
    <cellStyle name="Migliaia 4 3 6 2 2" xfId="20104" xr:uid="{00000000-0005-0000-0000-00001C3B0000}"/>
    <cellStyle name="Migliaia 4 3 6 2 3" xfId="25406" xr:uid="{00000000-0005-0000-0000-00001D3B0000}"/>
    <cellStyle name="Migliaia 4 3 6 3" xfId="17453" xr:uid="{00000000-0005-0000-0000-00001E3B0000}"/>
    <cellStyle name="Migliaia 4 3 6 4" xfId="22755" xr:uid="{00000000-0005-0000-0000-00001F3B0000}"/>
    <cellStyle name="Migliaia 4 3 7" xfId="3813" xr:uid="{00000000-0005-0000-0000-0000203B0000}"/>
    <cellStyle name="Migliaia 4 3 7 2" xfId="14287" xr:uid="{00000000-0005-0000-0000-0000213B0000}"/>
    <cellStyle name="Migliaia 4 3 7 2 2" xfId="20105" xr:uid="{00000000-0005-0000-0000-0000223B0000}"/>
    <cellStyle name="Migliaia 4 3 7 2 3" xfId="25407" xr:uid="{00000000-0005-0000-0000-0000233B0000}"/>
    <cellStyle name="Migliaia 4 3 7 3" xfId="17454" xr:uid="{00000000-0005-0000-0000-0000243B0000}"/>
    <cellStyle name="Migliaia 4 3 7 4" xfId="22756" xr:uid="{00000000-0005-0000-0000-0000253B0000}"/>
    <cellStyle name="Migliaia 4 3 8" xfId="3814" xr:uid="{00000000-0005-0000-0000-0000263B0000}"/>
    <cellStyle name="Migliaia 4 3 8 2" xfId="14288" xr:uid="{00000000-0005-0000-0000-0000273B0000}"/>
    <cellStyle name="Migliaia 4 3 8 2 2" xfId="20106" xr:uid="{00000000-0005-0000-0000-0000283B0000}"/>
    <cellStyle name="Migliaia 4 3 8 2 3" xfId="25408" xr:uid="{00000000-0005-0000-0000-0000293B0000}"/>
    <cellStyle name="Migliaia 4 3 8 3" xfId="17455" xr:uid="{00000000-0005-0000-0000-00002A3B0000}"/>
    <cellStyle name="Migliaia 4 3 8 4" xfId="22757"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9" xr:uid="{00000000-0005-0000-0000-00002F3B0000}"/>
    <cellStyle name="Migliaia 4 4 2 2 2 2" xfId="20107" xr:uid="{00000000-0005-0000-0000-0000303B0000}"/>
    <cellStyle name="Migliaia 4 4 2 2 2 3" xfId="25409" xr:uid="{00000000-0005-0000-0000-0000313B0000}"/>
    <cellStyle name="Migliaia 4 4 2 2 3" xfId="17456" xr:uid="{00000000-0005-0000-0000-0000323B0000}"/>
    <cellStyle name="Migliaia 4 4 2 2 4" xfId="22758" xr:uid="{00000000-0005-0000-0000-0000333B0000}"/>
    <cellStyle name="Migliaia 4 4 2 3" xfId="3818" xr:uid="{00000000-0005-0000-0000-0000343B0000}"/>
    <cellStyle name="Migliaia 4 4 2 3 2" xfId="14290" xr:uid="{00000000-0005-0000-0000-0000353B0000}"/>
    <cellStyle name="Migliaia 4 4 2 3 2 2" xfId="20108" xr:uid="{00000000-0005-0000-0000-0000363B0000}"/>
    <cellStyle name="Migliaia 4 4 2 3 2 3" xfId="25410" xr:uid="{00000000-0005-0000-0000-0000373B0000}"/>
    <cellStyle name="Migliaia 4 4 2 3 3" xfId="17457" xr:uid="{00000000-0005-0000-0000-0000383B0000}"/>
    <cellStyle name="Migliaia 4 4 2 3 4" xfId="22759" xr:uid="{00000000-0005-0000-0000-0000393B0000}"/>
    <cellStyle name="Migliaia 4 4 3" xfId="3819" xr:uid="{00000000-0005-0000-0000-00003A3B0000}"/>
    <cellStyle name="Migliaia 4 4 3 2" xfId="14291" xr:uid="{00000000-0005-0000-0000-00003B3B0000}"/>
    <cellStyle name="Migliaia 4 4 3 2 2" xfId="20109" xr:uid="{00000000-0005-0000-0000-00003C3B0000}"/>
    <cellStyle name="Migliaia 4 4 3 2 3" xfId="25411" xr:uid="{00000000-0005-0000-0000-00003D3B0000}"/>
    <cellStyle name="Migliaia 4 4 3 3" xfId="17458" xr:uid="{00000000-0005-0000-0000-00003E3B0000}"/>
    <cellStyle name="Migliaia 4 4 3 4" xfId="22760" xr:uid="{00000000-0005-0000-0000-00003F3B0000}"/>
    <cellStyle name="Migliaia 4 4 4" xfId="3820" xr:uid="{00000000-0005-0000-0000-0000403B0000}"/>
    <cellStyle name="Migliaia 4 4 4 2" xfId="14292" xr:uid="{00000000-0005-0000-0000-0000413B0000}"/>
    <cellStyle name="Migliaia 4 4 4 2 2" xfId="20110" xr:uid="{00000000-0005-0000-0000-0000423B0000}"/>
    <cellStyle name="Migliaia 4 4 4 2 3" xfId="25412" xr:uid="{00000000-0005-0000-0000-0000433B0000}"/>
    <cellStyle name="Migliaia 4 4 4 3" xfId="17459" xr:uid="{00000000-0005-0000-0000-0000443B0000}"/>
    <cellStyle name="Migliaia 4 4 4 4" xfId="22761" xr:uid="{00000000-0005-0000-0000-0000453B0000}"/>
    <cellStyle name="Migliaia 4 4 5" xfId="3821" xr:uid="{00000000-0005-0000-0000-0000463B0000}"/>
    <cellStyle name="Migliaia 4 4 5 2" xfId="14293" xr:uid="{00000000-0005-0000-0000-0000473B0000}"/>
    <cellStyle name="Migliaia 4 4 5 2 2" xfId="20111" xr:uid="{00000000-0005-0000-0000-0000483B0000}"/>
    <cellStyle name="Migliaia 4 4 5 2 3" xfId="25413" xr:uid="{00000000-0005-0000-0000-0000493B0000}"/>
    <cellStyle name="Migliaia 4 4 5 3" xfId="17460" xr:uid="{00000000-0005-0000-0000-00004A3B0000}"/>
    <cellStyle name="Migliaia 4 4 5 4" xfId="22762" xr:uid="{00000000-0005-0000-0000-00004B3B0000}"/>
    <cellStyle name="Migliaia 4 4 6" xfId="3822" xr:uid="{00000000-0005-0000-0000-00004C3B0000}"/>
    <cellStyle name="Migliaia 4 4 6 2" xfId="14294" xr:uid="{00000000-0005-0000-0000-00004D3B0000}"/>
    <cellStyle name="Migliaia 4 4 6 2 2" xfId="20112" xr:uid="{00000000-0005-0000-0000-00004E3B0000}"/>
    <cellStyle name="Migliaia 4 4 6 2 3" xfId="25414" xr:uid="{00000000-0005-0000-0000-00004F3B0000}"/>
    <cellStyle name="Migliaia 4 4 6 3" xfId="17461" xr:uid="{00000000-0005-0000-0000-0000503B0000}"/>
    <cellStyle name="Migliaia 4 4 6 4" xfId="22763" xr:uid="{00000000-0005-0000-0000-0000513B0000}"/>
    <cellStyle name="Migliaia 4 4 7" xfId="3823" xr:uid="{00000000-0005-0000-0000-0000523B0000}"/>
    <cellStyle name="Migliaia 4 4 7 2" xfId="14295" xr:uid="{00000000-0005-0000-0000-0000533B0000}"/>
    <cellStyle name="Migliaia 4 4 7 2 2" xfId="20113" xr:uid="{00000000-0005-0000-0000-0000543B0000}"/>
    <cellStyle name="Migliaia 4 4 7 2 3" xfId="25415" xr:uid="{00000000-0005-0000-0000-0000553B0000}"/>
    <cellStyle name="Migliaia 4 4 7 3" xfId="17462" xr:uid="{00000000-0005-0000-0000-0000563B0000}"/>
    <cellStyle name="Migliaia 4 4 7 4" xfId="22764" xr:uid="{00000000-0005-0000-0000-0000573B0000}"/>
    <cellStyle name="Migliaia 4 5" xfId="3824" xr:uid="{00000000-0005-0000-0000-0000583B0000}"/>
    <cellStyle name="Migliaia 4 5 2" xfId="3825" xr:uid="{00000000-0005-0000-0000-0000593B0000}"/>
    <cellStyle name="Migliaia 4 5 2 2" xfId="14296" xr:uid="{00000000-0005-0000-0000-00005A3B0000}"/>
    <cellStyle name="Migliaia 4 5 2 2 2" xfId="20114" xr:uid="{00000000-0005-0000-0000-00005B3B0000}"/>
    <cellStyle name="Migliaia 4 5 2 2 3" xfId="25416" xr:uid="{00000000-0005-0000-0000-00005C3B0000}"/>
    <cellStyle name="Migliaia 4 5 2 3" xfId="17463" xr:uid="{00000000-0005-0000-0000-00005D3B0000}"/>
    <cellStyle name="Migliaia 4 5 2 4" xfId="22765" xr:uid="{00000000-0005-0000-0000-00005E3B0000}"/>
    <cellStyle name="Migliaia 4 5 3" xfId="3826" xr:uid="{00000000-0005-0000-0000-00005F3B0000}"/>
    <cellStyle name="Migliaia 4 5 3 2" xfId="14297" xr:uid="{00000000-0005-0000-0000-0000603B0000}"/>
    <cellStyle name="Migliaia 4 5 3 2 2" xfId="20115" xr:uid="{00000000-0005-0000-0000-0000613B0000}"/>
    <cellStyle name="Migliaia 4 5 3 2 3" xfId="25417" xr:uid="{00000000-0005-0000-0000-0000623B0000}"/>
    <cellStyle name="Migliaia 4 5 3 3" xfId="17464" xr:uid="{00000000-0005-0000-0000-0000633B0000}"/>
    <cellStyle name="Migliaia 4 5 3 4" xfId="22766" xr:uid="{00000000-0005-0000-0000-0000643B0000}"/>
    <cellStyle name="Migliaia 4 5 4" xfId="3827" xr:uid="{00000000-0005-0000-0000-0000653B0000}"/>
    <cellStyle name="Migliaia 4 5 4 2" xfId="14298" xr:uid="{00000000-0005-0000-0000-0000663B0000}"/>
    <cellStyle name="Migliaia 4 5 4 2 2" xfId="20116" xr:uid="{00000000-0005-0000-0000-0000673B0000}"/>
    <cellStyle name="Migliaia 4 5 4 2 3" xfId="25418" xr:uid="{00000000-0005-0000-0000-0000683B0000}"/>
    <cellStyle name="Migliaia 4 5 4 3" xfId="17465" xr:uid="{00000000-0005-0000-0000-0000693B0000}"/>
    <cellStyle name="Migliaia 4 5 4 4" xfId="22767" xr:uid="{00000000-0005-0000-0000-00006A3B0000}"/>
    <cellStyle name="Migliaia 4 5 5" xfId="3828" xr:uid="{00000000-0005-0000-0000-00006B3B0000}"/>
    <cellStyle name="Migliaia 4 5 5 2" xfId="14299" xr:uid="{00000000-0005-0000-0000-00006C3B0000}"/>
    <cellStyle name="Migliaia 4 5 5 2 2" xfId="20117" xr:uid="{00000000-0005-0000-0000-00006D3B0000}"/>
    <cellStyle name="Migliaia 4 5 5 2 3" xfId="25419" xr:uid="{00000000-0005-0000-0000-00006E3B0000}"/>
    <cellStyle name="Migliaia 4 5 5 3" xfId="17466" xr:uid="{00000000-0005-0000-0000-00006F3B0000}"/>
    <cellStyle name="Migliaia 4 5 5 4" xfId="22768" xr:uid="{00000000-0005-0000-0000-0000703B0000}"/>
    <cellStyle name="Migliaia 4 5 6" xfId="3829" xr:uid="{00000000-0005-0000-0000-0000713B0000}"/>
    <cellStyle name="Migliaia 4 5 6 2" xfId="14300" xr:uid="{00000000-0005-0000-0000-0000723B0000}"/>
    <cellStyle name="Migliaia 4 5 6 2 2" xfId="20118" xr:uid="{00000000-0005-0000-0000-0000733B0000}"/>
    <cellStyle name="Migliaia 4 5 6 2 3" xfId="25420" xr:uid="{00000000-0005-0000-0000-0000743B0000}"/>
    <cellStyle name="Migliaia 4 5 6 3" xfId="17467" xr:uid="{00000000-0005-0000-0000-0000753B0000}"/>
    <cellStyle name="Migliaia 4 5 6 4" xfId="22769" xr:uid="{00000000-0005-0000-0000-0000763B0000}"/>
    <cellStyle name="Migliaia 4 6" xfId="3830" xr:uid="{00000000-0005-0000-0000-0000773B0000}"/>
    <cellStyle name="Migliaia 4 6 2" xfId="12198" xr:uid="{00000000-0005-0000-0000-0000783B0000}"/>
    <cellStyle name="Migliaia 4 6 3" xfId="12199" xr:uid="{00000000-0005-0000-0000-0000793B0000}"/>
    <cellStyle name="Migliaia 4 6 3 2" xfId="15696" xr:uid="{00000000-0005-0000-0000-00007A3B0000}"/>
    <cellStyle name="Migliaia 4 6 3 2 2" xfId="21042" xr:uid="{00000000-0005-0000-0000-00007B3B0000}"/>
    <cellStyle name="Migliaia 4 6 3 2 3" xfId="26344" xr:uid="{00000000-0005-0000-0000-00007C3B0000}"/>
    <cellStyle name="Migliaia 4 6 3 3" xfId="18391" xr:uid="{00000000-0005-0000-0000-00007D3B0000}"/>
    <cellStyle name="Migliaia 4 6 3 4" xfId="23693" xr:uid="{00000000-0005-0000-0000-00007E3B0000}"/>
    <cellStyle name="Migliaia 4 6 4" xfId="14301" xr:uid="{00000000-0005-0000-0000-00007F3B0000}"/>
    <cellStyle name="Migliaia 4 6 4 2" xfId="20119" xr:uid="{00000000-0005-0000-0000-0000803B0000}"/>
    <cellStyle name="Migliaia 4 6 4 3" xfId="25421" xr:uid="{00000000-0005-0000-0000-0000813B0000}"/>
    <cellStyle name="Migliaia 4 6 5" xfId="17468" xr:uid="{00000000-0005-0000-0000-0000823B0000}"/>
    <cellStyle name="Migliaia 4 6 6" xfId="22770" xr:uid="{00000000-0005-0000-0000-0000833B0000}"/>
    <cellStyle name="Migliaia 4 7" xfId="3831" xr:uid="{00000000-0005-0000-0000-0000843B0000}"/>
    <cellStyle name="Migliaia 4 7 2" xfId="12200" xr:uid="{00000000-0005-0000-0000-0000853B0000}"/>
    <cellStyle name="Migliaia 4 7 2 2" xfId="15697" xr:uid="{00000000-0005-0000-0000-0000863B0000}"/>
    <cellStyle name="Migliaia 4 7 2 2 2" xfId="21043" xr:uid="{00000000-0005-0000-0000-0000873B0000}"/>
    <cellStyle name="Migliaia 4 7 2 2 3" xfId="26345" xr:uid="{00000000-0005-0000-0000-0000883B0000}"/>
    <cellStyle name="Migliaia 4 7 2 3" xfId="18392" xr:uid="{00000000-0005-0000-0000-0000893B0000}"/>
    <cellStyle name="Migliaia 4 7 2 4" xfId="23694" xr:uid="{00000000-0005-0000-0000-00008A3B0000}"/>
    <cellStyle name="Migliaia 4 7 3" xfId="14302" xr:uid="{00000000-0005-0000-0000-00008B3B0000}"/>
    <cellStyle name="Migliaia 4 7 3 2" xfId="20120" xr:uid="{00000000-0005-0000-0000-00008C3B0000}"/>
    <cellStyle name="Migliaia 4 7 3 3" xfId="25422" xr:uid="{00000000-0005-0000-0000-00008D3B0000}"/>
    <cellStyle name="Migliaia 4 7 4" xfId="17469" xr:uid="{00000000-0005-0000-0000-00008E3B0000}"/>
    <cellStyle name="Migliaia 4 7 5" xfId="22771" xr:uid="{00000000-0005-0000-0000-00008F3B0000}"/>
    <cellStyle name="Migliaia 4 8" xfId="3832" xr:uid="{00000000-0005-0000-0000-0000903B0000}"/>
    <cellStyle name="Migliaia 4 8 2" xfId="12201" xr:uid="{00000000-0005-0000-0000-0000913B0000}"/>
    <cellStyle name="Migliaia 4 8 2 2" xfId="15698" xr:uid="{00000000-0005-0000-0000-0000923B0000}"/>
    <cellStyle name="Migliaia 4 8 2 2 2" xfId="21044" xr:uid="{00000000-0005-0000-0000-0000933B0000}"/>
    <cellStyle name="Migliaia 4 8 2 2 3" xfId="26346" xr:uid="{00000000-0005-0000-0000-0000943B0000}"/>
    <cellStyle name="Migliaia 4 8 2 3" xfId="18393" xr:uid="{00000000-0005-0000-0000-0000953B0000}"/>
    <cellStyle name="Migliaia 4 8 2 4" xfId="23695" xr:uid="{00000000-0005-0000-0000-0000963B0000}"/>
    <cellStyle name="Migliaia 4 8 3" xfId="14303" xr:uid="{00000000-0005-0000-0000-0000973B0000}"/>
    <cellStyle name="Migliaia 4 8 3 2" xfId="20121" xr:uid="{00000000-0005-0000-0000-0000983B0000}"/>
    <cellStyle name="Migliaia 4 8 3 3" xfId="25423" xr:uid="{00000000-0005-0000-0000-0000993B0000}"/>
    <cellStyle name="Migliaia 4 8 4" xfId="17470" xr:uid="{00000000-0005-0000-0000-00009A3B0000}"/>
    <cellStyle name="Migliaia 4 8 5" xfId="22772" xr:uid="{00000000-0005-0000-0000-00009B3B0000}"/>
    <cellStyle name="Migliaia 4 9" xfId="3833" xr:uid="{00000000-0005-0000-0000-00009C3B0000}"/>
    <cellStyle name="Migliaia 4 9 2" xfId="14304" xr:uid="{00000000-0005-0000-0000-00009D3B0000}"/>
    <cellStyle name="Migliaia 4 9 2 2" xfId="20122" xr:uid="{00000000-0005-0000-0000-00009E3B0000}"/>
    <cellStyle name="Migliaia 4 9 2 3" xfId="25424" xr:uid="{00000000-0005-0000-0000-00009F3B0000}"/>
    <cellStyle name="Migliaia 4 9 3" xfId="17471" xr:uid="{00000000-0005-0000-0000-0000A03B0000}"/>
    <cellStyle name="Migliaia 4 9 4" xfId="22773" xr:uid="{00000000-0005-0000-0000-0000A13B0000}"/>
    <cellStyle name="Migliaia 40" xfId="318" xr:uid="{00000000-0005-0000-0000-0000A23B0000}"/>
    <cellStyle name="Migliaia 40 10" xfId="14305" xr:uid="{00000000-0005-0000-0000-0000A33B0000}"/>
    <cellStyle name="Migliaia 40 10 2" xfId="20123" xr:uid="{00000000-0005-0000-0000-0000A43B0000}"/>
    <cellStyle name="Migliaia 40 10 3" xfId="25425" xr:uid="{00000000-0005-0000-0000-0000A53B0000}"/>
    <cellStyle name="Migliaia 40 11" xfId="17472" xr:uid="{00000000-0005-0000-0000-0000A63B0000}"/>
    <cellStyle name="Migliaia 40 12" xfId="22774"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6" xr:uid="{00000000-0005-0000-0000-0000AC3B0000}"/>
    <cellStyle name="Migliaia 40 2 2 2 2 2" xfId="20124" xr:uid="{00000000-0005-0000-0000-0000AD3B0000}"/>
    <cellStyle name="Migliaia 40 2 2 2 2 3" xfId="25426" xr:uid="{00000000-0005-0000-0000-0000AE3B0000}"/>
    <cellStyle name="Migliaia 40 2 2 2 3" xfId="17473" xr:uid="{00000000-0005-0000-0000-0000AF3B0000}"/>
    <cellStyle name="Migliaia 40 2 2 2 4" xfId="22775" xr:uid="{00000000-0005-0000-0000-0000B03B0000}"/>
    <cellStyle name="Migliaia 40 2 2 3" xfId="12202" xr:uid="{00000000-0005-0000-0000-0000B13B0000}"/>
    <cellStyle name="Migliaia 40 2 2 3 2" xfId="15699" xr:uid="{00000000-0005-0000-0000-0000B23B0000}"/>
    <cellStyle name="Migliaia 40 2 2 3 2 2" xfId="21045" xr:uid="{00000000-0005-0000-0000-0000B33B0000}"/>
    <cellStyle name="Migliaia 40 2 2 3 2 3" xfId="26347" xr:uid="{00000000-0005-0000-0000-0000B43B0000}"/>
    <cellStyle name="Migliaia 40 2 2 3 3" xfId="18394" xr:uid="{00000000-0005-0000-0000-0000B53B0000}"/>
    <cellStyle name="Migliaia 40 2 2 3 4" xfId="23696" xr:uid="{00000000-0005-0000-0000-0000B63B0000}"/>
    <cellStyle name="Migliaia 40 2 3" xfId="3838" xr:uid="{00000000-0005-0000-0000-0000B73B0000}"/>
    <cellStyle name="Migliaia 40 2 3 2" xfId="12203" xr:uid="{00000000-0005-0000-0000-0000B83B0000}"/>
    <cellStyle name="Migliaia 40 2 3 2 2" xfId="15700" xr:uid="{00000000-0005-0000-0000-0000B93B0000}"/>
    <cellStyle name="Migliaia 40 2 3 2 2 2" xfId="21046" xr:uid="{00000000-0005-0000-0000-0000BA3B0000}"/>
    <cellStyle name="Migliaia 40 2 3 2 2 3" xfId="26348" xr:uid="{00000000-0005-0000-0000-0000BB3B0000}"/>
    <cellStyle name="Migliaia 40 2 3 2 3" xfId="18395" xr:uid="{00000000-0005-0000-0000-0000BC3B0000}"/>
    <cellStyle name="Migliaia 40 2 3 2 4" xfId="23697" xr:uid="{00000000-0005-0000-0000-0000BD3B0000}"/>
    <cellStyle name="Migliaia 40 2 3 3" xfId="14307" xr:uid="{00000000-0005-0000-0000-0000BE3B0000}"/>
    <cellStyle name="Migliaia 40 2 3 3 2" xfId="20125" xr:uid="{00000000-0005-0000-0000-0000BF3B0000}"/>
    <cellStyle name="Migliaia 40 2 3 3 3" xfId="25427" xr:uid="{00000000-0005-0000-0000-0000C03B0000}"/>
    <cellStyle name="Migliaia 40 2 3 4" xfId="17474" xr:uid="{00000000-0005-0000-0000-0000C13B0000}"/>
    <cellStyle name="Migliaia 40 2 3 5" xfId="22776" xr:uid="{00000000-0005-0000-0000-0000C23B0000}"/>
    <cellStyle name="Migliaia 40 2 4" xfId="3839" xr:uid="{00000000-0005-0000-0000-0000C33B0000}"/>
    <cellStyle name="Migliaia 40 2 4 2" xfId="14308" xr:uid="{00000000-0005-0000-0000-0000C43B0000}"/>
    <cellStyle name="Migliaia 40 2 4 2 2" xfId="20126" xr:uid="{00000000-0005-0000-0000-0000C53B0000}"/>
    <cellStyle name="Migliaia 40 2 4 2 3" xfId="25428" xr:uid="{00000000-0005-0000-0000-0000C63B0000}"/>
    <cellStyle name="Migliaia 40 2 4 3" xfId="17475" xr:uid="{00000000-0005-0000-0000-0000C73B0000}"/>
    <cellStyle name="Migliaia 40 2 4 4" xfId="22777" xr:uid="{00000000-0005-0000-0000-0000C83B0000}"/>
    <cellStyle name="Migliaia 40 2 5" xfId="3840" xr:uid="{00000000-0005-0000-0000-0000C93B0000}"/>
    <cellStyle name="Migliaia 40 2 5 2" xfId="14309" xr:uid="{00000000-0005-0000-0000-0000CA3B0000}"/>
    <cellStyle name="Migliaia 40 2 5 2 2" xfId="20127" xr:uid="{00000000-0005-0000-0000-0000CB3B0000}"/>
    <cellStyle name="Migliaia 40 2 5 2 3" xfId="25429" xr:uid="{00000000-0005-0000-0000-0000CC3B0000}"/>
    <cellStyle name="Migliaia 40 2 5 3" xfId="17476" xr:uid="{00000000-0005-0000-0000-0000CD3B0000}"/>
    <cellStyle name="Migliaia 40 2 5 4" xfId="22778" xr:uid="{00000000-0005-0000-0000-0000CE3B0000}"/>
    <cellStyle name="Migliaia 40 2 6" xfId="3841" xr:uid="{00000000-0005-0000-0000-0000CF3B0000}"/>
    <cellStyle name="Migliaia 40 2 6 2" xfId="14310" xr:uid="{00000000-0005-0000-0000-0000D03B0000}"/>
    <cellStyle name="Migliaia 40 2 6 2 2" xfId="20128" xr:uid="{00000000-0005-0000-0000-0000D13B0000}"/>
    <cellStyle name="Migliaia 40 2 6 2 3" xfId="25430" xr:uid="{00000000-0005-0000-0000-0000D23B0000}"/>
    <cellStyle name="Migliaia 40 2 6 3" xfId="17477" xr:uid="{00000000-0005-0000-0000-0000D33B0000}"/>
    <cellStyle name="Migliaia 40 2 6 4" xfId="22779"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1" xr:uid="{00000000-0005-0000-0000-0000DA3B0000}"/>
    <cellStyle name="Migliaia 40 3 2 2 2 2 2" xfId="20129" xr:uid="{00000000-0005-0000-0000-0000DB3B0000}"/>
    <cellStyle name="Migliaia 40 3 2 2 2 2 3" xfId="25431" xr:uid="{00000000-0005-0000-0000-0000DC3B0000}"/>
    <cellStyle name="Migliaia 40 3 2 2 2 3" xfId="17478" xr:uid="{00000000-0005-0000-0000-0000DD3B0000}"/>
    <cellStyle name="Migliaia 40 3 2 2 2 4" xfId="22780" xr:uid="{00000000-0005-0000-0000-0000DE3B0000}"/>
    <cellStyle name="Migliaia 40 3 2 3" xfId="3846" xr:uid="{00000000-0005-0000-0000-0000DF3B0000}"/>
    <cellStyle name="Migliaia 40 3 2 3 2" xfId="14312" xr:uid="{00000000-0005-0000-0000-0000E03B0000}"/>
    <cellStyle name="Migliaia 40 3 2 3 2 2" xfId="20130" xr:uid="{00000000-0005-0000-0000-0000E13B0000}"/>
    <cellStyle name="Migliaia 40 3 2 3 2 3" xfId="25432" xr:uid="{00000000-0005-0000-0000-0000E23B0000}"/>
    <cellStyle name="Migliaia 40 3 2 3 3" xfId="17479" xr:uid="{00000000-0005-0000-0000-0000E33B0000}"/>
    <cellStyle name="Migliaia 40 3 2 3 4" xfId="22781" xr:uid="{00000000-0005-0000-0000-0000E43B0000}"/>
    <cellStyle name="Migliaia 40 3 2 4" xfId="3847" xr:uid="{00000000-0005-0000-0000-0000E53B0000}"/>
    <cellStyle name="Migliaia 40 3 2 4 2" xfId="14313" xr:uid="{00000000-0005-0000-0000-0000E63B0000}"/>
    <cellStyle name="Migliaia 40 3 2 4 2 2" xfId="20131" xr:uid="{00000000-0005-0000-0000-0000E73B0000}"/>
    <cellStyle name="Migliaia 40 3 2 4 2 3" xfId="25433" xr:uid="{00000000-0005-0000-0000-0000E83B0000}"/>
    <cellStyle name="Migliaia 40 3 2 4 3" xfId="17480" xr:uid="{00000000-0005-0000-0000-0000E93B0000}"/>
    <cellStyle name="Migliaia 40 3 2 4 4" xfId="22782" xr:uid="{00000000-0005-0000-0000-0000EA3B0000}"/>
    <cellStyle name="Migliaia 40 3 2 5" xfId="3848" xr:uid="{00000000-0005-0000-0000-0000EB3B0000}"/>
    <cellStyle name="Migliaia 40 3 2 5 2" xfId="14314" xr:uid="{00000000-0005-0000-0000-0000EC3B0000}"/>
    <cellStyle name="Migliaia 40 3 2 5 2 2" xfId="20132" xr:uid="{00000000-0005-0000-0000-0000ED3B0000}"/>
    <cellStyle name="Migliaia 40 3 2 5 2 3" xfId="25434" xr:uid="{00000000-0005-0000-0000-0000EE3B0000}"/>
    <cellStyle name="Migliaia 40 3 2 5 3" xfId="17481" xr:uid="{00000000-0005-0000-0000-0000EF3B0000}"/>
    <cellStyle name="Migliaia 40 3 2 5 4" xfId="22783" xr:uid="{00000000-0005-0000-0000-0000F03B0000}"/>
    <cellStyle name="Migliaia 40 3 2 6" xfId="3849" xr:uid="{00000000-0005-0000-0000-0000F13B0000}"/>
    <cellStyle name="Migliaia 40 3 2 6 2" xfId="14315" xr:uid="{00000000-0005-0000-0000-0000F23B0000}"/>
    <cellStyle name="Migliaia 40 3 2 6 2 2" xfId="20133" xr:uid="{00000000-0005-0000-0000-0000F33B0000}"/>
    <cellStyle name="Migliaia 40 3 2 6 2 3" xfId="25435" xr:uid="{00000000-0005-0000-0000-0000F43B0000}"/>
    <cellStyle name="Migliaia 40 3 2 6 3" xfId="17482" xr:uid="{00000000-0005-0000-0000-0000F53B0000}"/>
    <cellStyle name="Migliaia 40 3 2 6 4" xfId="22784" xr:uid="{00000000-0005-0000-0000-0000F63B0000}"/>
    <cellStyle name="Migliaia 40 3 3" xfId="3850" xr:uid="{00000000-0005-0000-0000-0000F73B0000}"/>
    <cellStyle name="Migliaia 40 3 3 2" xfId="3851" xr:uid="{00000000-0005-0000-0000-0000F83B0000}"/>
    <cellStyle name="Migliaia 40 3 3 2 2" xfId="14317" xr:uid="{00000000-0005-0000-0000-0000F93B0000}"/>
    <cellStyle name="Migliaia 40 3 3 2 2 2" xfId="20135" xr:uid="{00000000-0005-0000-0000-0000FA3B0000}"/>
    <cellStyle name="Migliaia 40 3 3 2 2 3" xfId="25437" xr:uid="{00000000-0005-0000-0000-0000FB3B0000}"/>
    <cellStyle name="Migliaia 40 3 3 2 3" xfId="17484" xr:uid="{00000000-0005-0000-0000-0000FC3B0000}"/>
    <cellStyle name="Migliaia 40 3 3 2 4" xfId="22786" xr:uid="{00000000-0005-0000-0000-0000FD3B0000}"/>
    <cellStyle name="Migliaia 40 3 3 3" xfId="3852" xr:uid="{00000000-0005-0000-0000-0000FE3B0000}"/>
    <cellStyle name="Migliaia 40 3 3 3 2" xfId="14318" xr:uid="{00000000-0005-0000-0000-0000FF3B0000}"/>
    <cellStyle name="Migliaia 40 3 3 3 2 2" xfId="20136" xr:uid="{00000000-0005-0000-0000-0000003C0000}"/>
    <cellStyle name="Migliaia 40 3 3 3 2 3" xfId="25438" xr:uid="{00000000-0005-0000-0000-0000013C0000}"/>
    <cellStyle name="Migliaia 40 3 3 3 3" xfId="17485" xr:uid="{00000000-0005-0000-0000-0000023C0000}"/>
    <cellStyle name="Migliaia 40 3 3 3 4" xfId="22787" xr:uid="{00000000-0005-0000-0000-0000033C0000}"/>
    <cellStyle name="Migliaia 40 3 3 4" xfId="3853" xr:uid="{00000000-0005-0000-0000-0000043C0000}"/>
    <cellStyle name="Migliaia 40 3 3 4 2" xfId="14319" xr:uid="{00000000-0005-0000-0000-0000053C0000}"/>
    <cellStyle name="Migliaia 40 3 3 4 2 2" xfId="20137" xr:uid="{00000000-0005-0000-0000-0000063C0000}"/>
    <cellStyle name="Migliaia 40 3 3 4 2 3" xfId="25439" xr:uid="{00000000-0005-0000-0000-0000073C0000}"/>
    <cellStyle name="Migliaia 40 3 3 4 3" xfId="17486" xr:uid="{00000000-0005-0000-0000-0000083C0000}"/>
    <cellStyle name="Migliaia 40 3 3 4 4" xfId="22788" xr:uid="{00000000-0005-0000-0000-0000093C0000}"/>
    <cellStyle name="Migliaia 40 3 3 5" xfId="3854" xr:uid="{00000000-0005-0000-0000-00000A3C0000}"/>
    <cellStyle name="Migliaia 40 3 3 5 2" xfId="14320" xr:uid="{00000000-0005-0000-0000-00000B3C0000}"/>
    <cellStyle name="Migliaia 40 3 3 5 2 2" xfId="20138" xr:uid="{00000000-0005-0000-0000-00000C3C0000}"/>
    <cellStyle name="Migliaia 40 3 3 5 2 3" xfId="25440" xr:uid="{00000000-0005-0000-0000-00000D3C0000}"/>
    <cellStyle name="Migliaia 40 3 3 5 3" xfId="17487" xr:uid="{00000000-0005-0000-0000-00000E3C0000}"/>
    <cellStyle name="Migliaia 40 3 3 5 4" xfId="22789" xr:uid="{00000000-0005-0000-0000-00000F3C0000}"/>
    <cellStyle name="Migliaia 40 3 3 6" xfId="14316" xr:uid="{00000000-0005-0000-0000-0000103C0000}"/>
    <cellStyle name="Migliaia 40 3 3 6 2" xfId="20134" xr:uid="{00000000-0005-0000-0000-0000113C0000}"/>
    <cellStyle name="Migliaia 40 3 3 6 3" xfId="25436" xr:uid="{00000000-0005-0000-0000-0000123C0000}"/>
    <cellStyle name="Migliaia 40 3 3 7" xfId="17483" xr:uid="{00000000-0005-0000-0000-0000133C0000}"/>
    <cellStyle name="Migliaia 40 3 3 8" xfId="22785" xr:uid="{00000000-0005-0000-0000-0000143C0000}"/>
    <cellStyle name="Migliaia 40 3 4" xfId="3855" xr:uid="{00000000-0005-0000-0000-0000153C0000}"/>
    <cellStyle name="Migliaia 40 3 4 2" xfId="12204" xr:uid="{00000000-0005-0000-0000-0000163C0000}"/>
    <cellStyle name="Migliaia 40 3 4 3" xfId="12205" xr:uid="{00000000-0005-0000-0000-0000173C0000}"/>
    <cellStyle name="Migliaia 40 3 4 3 2" xfId="15701" xr:uid="{00000000-0005-0000-0000-0000183C0000}"/>
    <cellStyle name="Migliaia 40 3 4 3 2 2" xfId="21047" xr:uid="{00000000-0005-0000-0000-0000193C0000}"/>
    <cellStyle name="Migliaia 40 3 4 3 2 3" xfId="26349" xr:uid="{00000000-0005-0000-0000-00001A3C0000}"/>
    <cellStyle name="Migliaia 40 3 4 3 3" xfId="18396" xr:uid="{00000000-0005-0000-0000-00001B3C0000}"/>
    <cellStyle name="Migliaia 40 3 4 3 4" xfId="23698" xr:uid="{00000000-0005-0000-0000-00001C3C0000}"/>
    <cellStyle name="Migliaia 40 3 4 4" xfId="14321" xr:uid="{00000000-0005-0000-0000-00001D3C0000}"/>
    <cellStyle name="Migliaia 40 3 4 4 2" xfId="20139" xr:uid="{00000000-0005-0000-0000-00001E3C0000}"/>
    <cellStyle name="Migliaia 40 3 4 4 3" xfId="25441" xr:uid="{00000000-0005-0000-0000-00001F3C0000}"/>
    <cellStyle name="Migliaia 40 3 4 5" xfId="17488" xr:uid="{00000000-0005-0000-0000-0000203C0000}"/>
    <cellStyle name="Migliaia 40 3 4 6" xfId="22790" xr:uid="{00000000-0005-0000-0000-0000213C0000}"/>
    <cellStyle name="Migliaia 40 3 5" xfId="3856" xr:uid="{00000000-0005-0000-0000-0000223C0000}"/>
    <cellStyle name="Migliaia 40 3 5 2" xfId="12206" xr:uid="{00000000-0005-0000-0000-0000233C0000}"/>
    <cellStyle name="Migliaia 40 3 5 2 2" xfId="15702" xr:uid="{00000000-0005-0000-0000-0000243C0000}"/>
    <cellStyle name="Migliaia 40 3 5 2 2 2" xfId="21048" xr:uid="{00000000-0005-0000-0000-0000253C0000}"/>
    <cellStyle name="Migliaia 40 3 5 2 2 3" xfId="26350" xr:uid="{00000000-0005-0000-0000-0000263C0000}"/>
    <cellStyle name="Migliaia 40 3 5 2 3" xfId="18397" xr:uid="{00000000-0005-0000-0000-0000273C0000}"/>
    <cellStyle name="Migliaia 40 3 5 2 4" xfId="23699" xr:uid="{00000000-0005-0000-0000-0000283C0000}"/>
    <cellStyle name="Migliaia 40 3 5 3" xfId="14322" xr:uid="{00000000-0005-0000-0000-0000293C0000}"/>
    <cellStyle name="Migliaia 40 3 5 3 2" xfId="20140" xr:uid="{00000000-0005-0000-0000-00002A3C0000}"/>
    <cellStyle name="Migliaia 40 3 5 3 3" xfId="25442" xr:uid="{00000000-0005-0000-0000-00002B3C0000}"/>
    <cellStyle name="Migliaia 40 3 5 4" xfId="17489" xr:uid="{00000000-0005-0000-0000-00002C3C0000}"/>
    <cellStyle name="Migliaia 40 3 5 5" xfId="22791" xr:uid="{00000000-0005-0000-0000-00002D3C0000}"/>
    <cellStyle name="Migliaia 40 3 6" xfId="3857" xr:uid="{00000000-0005-0000-0000-00002E3C0000}"/>
    <cellStyle name="Migliaia 40 3 6 2" xfId="14323" xr:uid="{00000000-0005-0000-0000-00002F3C0000}"/>
    <cellStyle name="Migliaia 40 3 6 2 2" xfId="20141" xr:uid="{00000000-0005-0000-0000-0000303C0000}"/>
    <cellStyle name="Migliaia 40 3 6 2 3" xfId="25443" xr:uid="{00000000-0005-0000-0000-0000313C0000}"/>
    <cellStyle name="Migliaia 40 3 6 3" xfId="17490" xr:uid="{00000000-0005-0000-0000-0000323C0000}"/>
    <cellStyle name="Migliaia 40 3 6 4" xfId="22792" xr:uid="{00000000-0005-0000-0000-0000333C0000}"/>
    <cellStyle name="Migliaia 40 3 7" xfId="3858" xr:uid="{00000000-0005-0000-0000-0000343C0000}"/>
    <cellStyle name="Migliaia 40 3 7 2" xfId="14324" xr:uid="{00000000-0005-0000-0000-0000353C0000}"/>
    <cellStyle name="Migliaia 40 3 7 2 2" xfId="20142" xr:uid="{00000000-0005-0000-0000-0000363C0000}"/>
    <cellStyle name="Migliaia 40 3 7 2 3" xfId="25444" xr:uid="{00000000-0005-0000-0000-0000373C0000}"/>
    <cellStyle name="Migliaia 40 3 7 3" xfId="17491" xr:uid="{00000000-0005-0000-0000-0000383C0000}"/>
    <cellStyle name="Migliaia 40 3 7 4" xfId="22793" xr:uid="{00000000-0005-0000-0000-0000393C0000}"/>
    <cellStyle name="Migliaia 40 3 8" xfId="3859" xr:uid="{00000000-0005-0000-0000-00003A3C0000}"/>
    <cellStyle name="Migliaia 40 3 8 2" xfId="14325" xr:uid="{00000000-0005-0000-0000-00003B3C0000}"/>
    <cellStyle name="Migliaia 40 3 8 2 2" xfId="20143" xr:uid="{00000000-0005-0000-0000-00003C3C0000}"/>
    <cellStyle name="Migliaia 40 3 8 2 3" xfId="25445" xr:uid="{00000000-0005-0000-0000-00003D3C0000}"/>
    <cellStyle name="Migliaia 40 3 8 3" xfId="17492" xr:uid="{00000000-0005-0000-0000-00003E3C0000}"/>
    <cellStyle name="Migliaia 40 3 8 4" xfId="22794"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6" xr:uid="{00000000-0005-0000-0000-0000433C0000}"/>
    <cellStyle name="Migliaia 40 4 2 2 2 2" xfId="20144" xr:uid="{00000000-0005-0000-0000-0000443C0000}"/>
    <cellStyle name="Migliaia 40 4 2 2 2 3" xfId="25446" xr:uid="{00000000-0005-0000-0000-0000453C0000}"/>
    <cellStyle name="Migliaia 40 4 2 2 3" xfId="17493" xr:uid="{00000000-0005-0000-0000-0000463C0000}"/>
    <cellStyle name="Migliaia 40 4 2 2 4" xfId="22795" xr:uid="{00000000-0005-0000-0000-0000473C0000}"/>
    <cellStyle name="Migliaia 40 4 2 3" xfId="3863" xr:uid="{00000000-0005-0000-0000-0000483C0000}"/>
    <cellStyle name="Migliaia 40 4 2 3 2" xfId="14327" xr:uid="{00000000-0005-0000-0000-0000493C0000}"/>
    <cellStyle name="Migliaia 40 4 2 3 2 2" xfId="20145" xr:uid="{00000000-0005-0000-0000-00004A3C0000}"/>
    <cellStyle name="Migliaia 40 4 2 3 2 3" xfId="25447" xr:uid="{00000000-0005-0000-0000-00004B3C0000}"/>
    <cellStyle name="Migliaia 40 4 2 3 3" xfId="17494" xr:uid="{00000000-0005-0000-0000-00004C3C0000}"/>
    <cellStyle name="Migliaia 40 4 2 3 4" xfId="22796" xr:uid="{00000000-0005-0000-0000-00004D3C0000}"/>
    <cellStyle name="Migliaia 40 4 3" xfId="3864" xr:uid="{00000000-0005-0000-0000-00004E3C0000}"/>
    <cellStyle name="Migliaia 40 4 3 2" xfId="14328" xr:uid="{00000000-0005-0000-0000-00004F3C0000}"/>
    <cellStyle name="Migliaia 40 4 3 2 2" xfId="20146" xr:uid="{00000000-0005-0000-0000-0000503C0000}"/>
    <cellStyle name="Migliaia 40 4 3 2 3" xfId="25448" xr:uid="{00000000-0005-0000-0000-0000513C0000}"/>
    <cellStyle name="Migliaia 40 4 3 3" xfId="17495" xr:uid="{00000000-0005-0000-0000-0000523C0000}"/>
    <cellStyle name="Migliaia 40 4 3 4" xfId="22797" xr:uid="{00000000-0005-0000-0000-0000533C0000}"/>
    <cellStyle name="Migliaia 40 4 4" xfId="3865" xr:uid="{00000000-0005-0000-0000-0000543C0000}"/>
    <cellStyle name="Migliaia 40 4 4 2" xfId="14329" xr:uid="{00000000-0005-0000-0000-0000553C0000}"/>
    <cellStyle name="Migliaia 40 4 4 2 2" xfId="20147" xr:uid="{00000000-0005-0000-0000-0000563C0000}"/>
    <cellStyle name="Migliaia 40 4 4 2 3" xfId="25449" xr:uid="{00000000-0005-0000-0000-0000573C0000}"/>
    <cellStyle name="Migliaia 40 4 4 3" xfId="17496" xr:uid="{00000000-0005-0000-0000-0000583C0000}"/>
    <cellStyle name="Migliaia 40 4 4 4" xfId="22798" xr:uid="{00000000-0005-0000-0000-0000593C0000}"/>
    <cellStyle name="Migliaia 40 4 5" xfId="3866" xr:uid="{00000000-0005-0000-0000-00005A3C0000}"/>
    <cellStyle name="Migliaia 40 4 5 2" xfId="14330" xr:uid="{00000000-0005-0000-0000-00005B3C0000}"/>
    <cellStyle name="Migliaia 40 4 5 2 2" xfId="20148" xr:uid="{00000000-0005-0000-0000-00005C3C0000}"/>
    <cellStyle name="Migliaia 40 4 5 2 3" xfId="25450" xr:uid="{00000000-0005-0000-0000-00005D3C0000}"/>
    <cellStyle name="Migliaia 40 4 5 3" xfId="17497" xr:uid="{00000000-0005-0000-0000-00005E3C0000}"/>
    <cellStyle name="Migliaia 40 4 5 4" xfId="22799" xr:uid="{00000000-0005-0000-0000-00005F3C0000}"/>
    <cellStyle name="Migliaia 40 4 6" xfId="3867" xr:uid="{00000000-0005-0000-0000-0000603C0000}"/>
    <cellStyle name="Migliaia 40 4 6 2" xfId="14331" xr:uid="{00000000-0005-0000-0000-0000613C0000}"/>
    <cellStyle name="Migliaia 40 4 6 2 2" xfId="20149" xr:uid="{00000000-0005-0000-0000-0000623C0000}"/>
    <cellStyle name="Migliaia 40 4 6 2 3" xfId="25451" xr:uid="{00000000-0005-0000-0000-0000633C0000}"/>
    <cellStyle name="Migliaia 40 4 6 3" xfId="17498" xr:uid="{00000000-0005-0000-0000-0000643C0000}"/>
    <cellStyle name="Migliaia 40 4 6 4" xfId="22800" xr:uid="{00000000-0005-0000-0000-0000653C0000}"/>
    <cellStyle name="Migliaia 40 4 7" xfId="3868" xr:uid="{00000000-0005-0000-0000-0000663C0000}"/>
    <cellStyle name="Migliaia 40 4 7 2" xfId="14332" xr:uid="{00000000-0005-0000-0000-0000673C0000}"/>
    <cellStyle name="Migliaia 40 4 7 2 2" xfId="20150" xr:uid="{00000000-0005-0000-0000-0000683C0000}"/>
    <cellStyle name="Migliaia 40 4 7 2 3" xfId="25452" xr:uid="{00000000-0005-0000-0000-0000693C0000}"/>
    <cellStyle name="Migliaia 40 4 7 3" xfId="17499" xr:uid="{00000000-0005-0000-0000-00006A3C0000}"/>
    <cellStyle name="Migliaia 40 4 7 4" xfId="22801" xr:uid="{00000000-0005-0000-0000-00006B3C0000}"/>
    <cellStyle name="Migliaia 40 5" xfId="3869" xr:uid="{00000000-0005-0000-0000-00006C3C0000}"/>
    <cellStyle name="Migliaia 40 5 2" xfId="3870" xr:uid="{00000000-0005-0000-0000-00006D3C0000}"/>
    <cellStyle name="Migliaia 40 5 2 2" xfId="14333" xr:uid="{00000000-0005-0000-0000-00006E3C0000}"/>
    <cellStyle name="Migliaia 40 5 2 2 2" xfId="20151" xr:uid="{00000000-0005-0000-0000-00006F3C0000}"/>
    <cellStyle name="Migliaia 40 5 2 2 3" xfId="25453" xr:uid="{00000000-0005-0000-0000-0000703C0000}"/>
    <cellStyle name="Migliaia 40 5 2 3" xfId="17500" xr:uid="{00000000-0005-0000-0000-0000713C0000}"/>
    <cellStyle name="Migliaia 40 5 2 4" xfId="22802" xr:uid="{00000000-0005-0000-0000-0000723C0000}"/>
    <cellStyle name="Migliaia 40 5 3" xfId="3871" xr:uid="{00000000-0005-0000-0000-0000733C0000}"/>
    <cellStyle name="Migliaia 40 5 3 2" xfId="14334" xr:uid="{00000000-0005-0000-0000-0000743C0000}"/>
    <cellStyle name="Migliaia 40 5 3 2 2" xfId="20152" xr:uid="{00000000-0005-0000-0000-0000753C0000}"/>
    <cellStyle name="Migliaia 40 5 3 2 3" xfId="25454" xr:uid="{00000000-0005-0000-0000-0000763C0000}"/>
    <cellStyle name="Migliaia 40 5 3 3" xfId="17501" xr:uid="{00000000-0005-0000-0000-0000773C0000}"/>
    <cellStyle name="Migliaia 40 5 3 4" xfId="22803" xr:uid="{00000000-0005-0000-0000-0000783C0000}"/>
    <cellStyle name="Migliaia 40 5 4" xfId="3872" xr:uid="{00000000-0005-0000-0000-0000793C0000}"/>
    <cellStyle name="Migliaia 40 5 4 2" xfId="14335" xr:uid="{00000000-0005-0000-0000-00007A3C0000}"/>
    <cellStyle name="Migliaia 40 5 4 2 2" xfId="20153" xr:uid="{00000000-0005-0000-0000-00007B3C0000}"/>
    <cellStyle name="Migliaia 40 5 4 2 3" xfId="25455" xr:uid="{00000000-0005-0000-0000-00007C3C0000}"/>
    <cellStyle name="Migliaia 40 5 4 3" xfId="17502" xr:uid="{00000000-0005-0000-0000-00007D3C0000}"/>
    <cellStyle name="Migliaia 40 5 4 4" xfId="22804" xr:uid="{00000000-0005-0000-0000-00007E3C0000}"/>
    <cellStyle name="Migliaia 40 5 5" xfId="3873" xr:uid="{00000000-0005-0000-0000-00007F3C0000}"/>
    <cellStyle name="Migliaia 40 5 5 2" xfId="14336" xr:uid="{00000000-0005-0000-0000-0000803C0000}"/>
    <cellStyle name="Migliaia 40 5 5 2 2" xfId="20154" xr:uid="{00000000-0005-0000-0000-0000813C0000}"/>
    <cellStyle name="Migliaia 40 5 5 2 3" xfId="25456" xr:uid="{00000000-0005-0000-0000-0000823C0000}"/>
    <cellStyle name="Migliaia 40 5 5 3" xfId="17503" xr:uid="{00000000-0005-0000-0000-0000833C0000}"/>
    <cellStyle name="Migliaia 40 5 5 4" xfId="22805" xr:uid="{00000000-0005-0000-0000-0000843C0000}"/>
    <cellStyle name="Migliaia 40 5 6" xfId="3874" xr:uid="{00000000-0005-0000-0000-0000853C0000}"/>
    <cellStyle name="Migliaia 40 5 6 2" xfId="14337" xr:uid="{00000000-0005-0000-0000-0000863C0000}"/>
    <cellStyle name="Migliaia 40 5 6 2 2" xfId="20155" xr:uid="{00000000-0005-0000-0000-0000873C0000}"/>
    <cellStyle name="Migliaia 40 5 6 2 3" xfId="25457" xr:uid="{00000000-0005-0000-0000-0000883C0000}"/>
    <cellStyle name="Migliaia 40 5 6 3" xfId="17504" xr:uid="{00000000-0005-0000-0000-0000893C0000}"/>
    <cellStyle name="Migliaia 40 5 6 4" xfId="22806" xr:uid="{00000000-0005-0000-0000-00008A3C0000}"/>
    <cellStyle name="Migliaia 40 6" xfId="3875" xr:uid="{00000000-0005-0000-0000-00008B3C0000}"/>
    <cellStyle name="Migliaia 40 6 2" xfId="12207" xr:uid="{00000000-0005-0000-0000-00008C3C0000}"/>
    <cellStyle name="Migliaia 40 6 3" xfId="12208" xr:uid="{00000000-0005-0000-0000-00008D3C0000}"/>
    <cellStyle name="Migliaia 40 6 3 2" xfId="15703" xr:uid="{00000000-0005-0000-0000-00008E3C0000}"/>
    <cellStyle name="Migliaia 40 6 3 2 2" xfId="21049" xr:uid="{00000000-0005-0000-0000-00008F3C0000}"/>
    <cellStyle name="Migliaia 40 6 3 2 3" xfId="26351" xr:uid="{00000000-0005-0000-0000-0000903C0000}"/>
    <cellStyle name="Migliaia 40 6 3 3" xfId="18398" xr:uid="{00000000-0005-0000-0000-0000913C0000}"/>
    <cellStyle name="Migliaia 40 6 3 4" xfId="23700" xr:uid="{00000000-0005-0000-0000-0000923C0000}"/>
    <cellStyle name="Migliaia 40 6 4" xfId="14338" xr:uid="{00000000-0005-0000-0000-0000933C0000}"/>
    <cellStyle name="Migliaia 40 6 4 2" xfId="20156" xr:uid="{00000000-0005-0000-0000-0000943C0000}"/>
    <cellStyle name="Migliaia 40 6 4 3" xfId="25458" xr:uid="{00000000-0005-0000-0000-0000953C0000}"/>
    <cellStyle name="Migliaia 40 6 5" xfId="17505" xr:uid="{00000000-0005-0000-0000-0000963C0000}"/>
    <cellStyle name="Migliaia 40 6 6" xfId="22807" xr:uid="{00000000-0005-0000-0000-0000973C0000}"/>
    <cellStyle name="Migliaia 40 7" xfId="3876" xr:uid="{00000000-0005-0000-0000-0000983C0000}"/>
    <cellStyle name="Migliaia 40 7 2" xfId="12209" xr:uid="{00000000-0005-0000-0000-0000993C0000}"/>
    <cellStyle name="Migliaia 40 7 2 2" xfId="15704" xr:uid="{00000000-0005-0000-0000-00009A3C0000}"/>
    <cellStyle name="Migliaia 40 7 2 2 2" xfId="21050" xr:uid="{00000000-0005-0000-0000-00009B3C0000}"/>
    <cellStyle name="Migliaia 40 7 2 2 3" xfId="26352" xr:uid="{00000000-0005-0000-0000-00009C3C0000}"/>
    <cellStyle name="Migliaia 40 7 2 3" xfId="18399" xr:uid="{00000000-0005-0000-0000-00009D3C0000}"/>
    <cellStyle name="Migliaia 40 7 2 4" xfId="23701" xr:uid="{00000000-0005-0000-0000-00009E3C0000}"/>
    <cellStyle name="Migliaia 40 7 3" xfId="14339" xr:uid="{00000000-0005-0000-0000-00009F3C0000}"/>
    <cellStyle name="Migliaia 40 7 3 2" xfId="20157" xr:uid="{00000000-0005-0000-0000-0000A03C0000}"/>
    <cellStyle name="Migliaia 40 7 3 3" xfId="25459" xr:uid="{00000000-0005-0000-0000-0000A13C0000}"/>
    <cellStyle name="Migliaia 40 7 4" xfId="17506" xr:uid="{00000000-0005-0000-0000-0000A23C0000}"/>
    <cellStyle name="Migliaia 40 7 5" xfId="22808" xr:uid="{00000000-0005-0000-0000-0000A33C0000}"/>
    <cellStyle name="Migliaia 40 8" xfId="3877" xr:uid="{00000000-0005-0000-0000-0000A43C0000}"/>
    <cellStyle name="Migliaia 40 8 2" xfId="12210" xr:uid="{00000000-0005-0000-0000-0000A53C0000}"/>
    <cellStyle name="Migliaia 40 8 2 2" xfId="15705" xr:uid="{00000000-0005-0000-0000-0000A63C0000}"/>
    <cellStyle name="Migliaia 40 8 2 2 2" xfId="21051" xr:uid="{00000000-0005-0000-0000-0000A73C0000}"/>
    <cellStyle name="Migliaia 40 8 2 2 3" xfId="26353" xr:uid="{00000000-0005-0000-0000-0000A83C0000}"/>
    <cellStyle name="Migliaia 40 8 2 3" xfId="18400" xr:uid="{00000000-0005-0000-0000-0000A93C0000}"/>
    <cellStyle name="Migliaia 40 8 2 4" xfId="23702" xr:uid="{00000000-0005-0000-0000-0000AA3C0000}"/>
    <cellStyle name="Migliaia 40 8 3" xfId="14340" xr:uid="{00000000-0005-0000-0000-0000AB3C0000}"/>
    <cellStyle name="Migliaia 40 8 3 2" xfId="20158" xr:uid="{00000000-0005-0000-0000-0000AC3C0000}"/>
    <cellStyle name="Migliaia 40 8 3 3" xfId="25460" xr:uid="{00000000-0005-0000-0000-0000AD3C0000}"/>
    <cellStyle name="Migliaia 40 8 4" xfId="17507" xr:uid="{00000000-0005-0000-0000-0000AE3C0000}"/>
    <cellStyle name="Migliaia 40 8 5" xfId="22809" xr:uid="{00000000-0005-0000-0000-0000AF3C0000}"/>
    <cellStyle name="Migliaia 40 9" xfId="3878" xr:uid="{00000000-0005-0000-0000-0000B03C0000}"/>
    <cellStyle name="Migliaia 40 9 2" xfId="14341" xr:uid="{00000000-0005-0000-0000-0000B13C0000}"/>
    <cellStyle name="Migliaia 40 9 2 2" xfId="20159" xr:uid="{00000000-0005-0000-0000-0000B23C0000}"/>
    <cellStyle name="Migliaia 40 9 2 3" xfId="25461" xr:uid="{00000000-0005-0000-0000-0000B33C0000}"/>
    <cellStyle name="Migliaia 40 9 3" xfId="17508" xr:uid="{00000000-0005-0000-0000-0000B43C0000}"/>
    <cellStyle name="Migliaia 40 9 4" xfId="22810" xr:uid="{00000000-0005-0000-0000-0000B53C0000}"/>
    <cellStyle name="Migliaia 41" xfId="320" xr:uid="{00000000-0005-0000-0000-0000B63C0000}"/>
    <cellStyle name="Migliaia 41 10" xfId="14342" xr:uid="{00000000-0005-0000-0000-0000B73C0000}"/>
    <cellStyle name="Migliaia 41 10 2" xfId="20160" xr:uid="{00000000-0005-0000-0000-0000B83C0000}"/>
    <cellStyle name="Migliaia 41 10 3" xfId="25462" xr:uid="{00000000-0005-0000-0000-0000B93C0000}"/>
    <cellStyle name="Migliaia 41 11" xfId="17509" xr:uid="{00000000-0005-0000-0000-0000BA3C0000}"/>
    <cellStyle name="Migliaia 41 12" xfId="22811"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3" xr:uid="{00000000-0005-0000-0000-0000C03C0000}"/>
    <cellStyle name="Migliaia 41 2 2 2 2 2" xfId="20161" xr:uid="{00000000-0005-0000-0000-0000C13C0000}"/>
    <cellStyle name="Migliaia 41 2 2 2 2 3" xfId="25463" xr:uid="{00000000-0005-0000-0000-0000C23C0000}"/>
    <cellStyle name="Migliaia 41 2 2 2 3" xfId="17510" xr:uid="{00000000-0005-0000-0000-0000C33C0000}"/>
    <cellStyle name="Migliaia 41 2 2 2 4" xfId="22812" xr:uid="{00000000-0005-0000-0000-0000C43C0000}"/>
    <cellStyle name="Migliaia 41 2 2 3" xfId="12211" xr:uid="{00000000-0005-0000-0000-0000C53C0000}"/>
    <cellStyle name="Migliaia 41 2 2 3 2" xfId="15706" xr:uid="{00000000-0005-0000-0000-0000C63C0000}"/>
    <cellStyle name="Migliaia 41 2 2 3 2 2" xfId="21052" xr:uid="{00000000-0005-0000-0000-0000C73C0000}"/>
    <cellStyle name="Migliaia 41 2 2 3 2 3" xfId="26354" xr:uid="{00000000-0005-0000-0000-0000C83C0000}"/>
    <cellStyle name="Migliaia 41 2 2 3 3" xfId="18401" xr:uid="{00000000-0005-0000-0000-0000C93C0000}"/>
    <cellStyle name="Migliaia 41 2 2 3 4" xfId="23703" xr:uid="{00000000-0005-0000-0000-0000CA3C0000}"/>
    <cellStyle name="Migliaia 41 2 3" xfId="3883" xr:uid="{00000000-0005-0000-0000-0000CB3C0000}"/>
    <cellStyle name="Migliaia 41 2 3 2" xfId="12212" xr:uid="{00000000-0005-0000-0000-0000CC3C0000}"/>
    <cellStyle name="Migliaia 41 2 3 2 2" xfId="15707" xr:uid="{00000000-0005-0000-0000-0000CD3C0000}"/>
    <cellStyle name="Migliaia 41 2 3 2 2 2" xfId="21053" xr:uid="{00000000-0005-0000-0000-0000CE3C0000}"/>
    <cellStyle name="Migliaia 41 2 3 2 2 3" xfId="26355" xr:uid="{00000000-0005-0000-0000-0000CF3C0000}"/>
    <cellStyle name="Migliaia 41 2 3 2 3" xfId="18402" xr:uid="{00000000-0005-0000-0000-0000D03C0000}"/>
    <cellStyle name="Migliaia 41 2 3 2 4" xfId="23704" xr:uid="{00000000-0005-0000-0000-0000D13C0000}"/>
    <cellStyle name="Migliaia 41 2 3 3" xfId="14344" xr:uid="{00000000-0005-0000-0000-0000D23C0000}"/>
    <cellStyle name="Migliaia 41 2 3 3 2" xfId="20162" xr:uid="{00000000-0005-0000-0000-0000D33C0000}"/>
    <cellStyle name="Migliaia 41 2 3 3 3" xfId="25464" xr:uid="{00000000-0005-0000-0000-0000D43C0000}"/>
    <cellStyle name="Migliaia 41 2 3 4" xfId="17511" xr:uid="{00000000-0005-0000-0000-0000D53C0000}"/>
    <cellStyle name="Migliaia 41 2 3 5" xfId="22813" xr:uid="{00000000-0005-0000-0000-0000D63C0000}"/>
    <cellStyle name="Migliaia 41 2 4" xfId="3884" xr:uid="{00000000-0005-0000-0000-0000D73C0000}"/>
    <cellStyle name="Migliaia 41 2 4 2" xfId="14345" xr:uid="{00000000-0005-0000-0000-0000D83C0000}"/>
    <cellStyle name="Migliaia 41 2 4 2 2" xfId="20163" xr:uid="{00000000-0005-0000-0000-0000D93C0000}"/>
    <cellStyle name="Migliaia 41 2 4 2 3" xfId="25465" xr:uid="{00000000-0005-0000-0000-0000DA3C0000}"/>
    <cellStyle name="Migliaia 41 2 4 3" xfId="17512" xr:uid="{00000000-0005-0000-0000-0000DB3C0000}"/>
    <cellStyle name="Migliaia 41 2 4 4" xfId="22814" xr:uid="{00000000-0005-0000-0000-0000DC3C0000}"/>
    <cellStyle name="Migliaia 41 2 5" xfId="3885" xr:uid="{00000000-0005-0000-0000-0000DD3C0000}"/>
    <cellStyle name="Migliaia 41 2 5 2" xfId="14346" xr:uid="{00000000-0005-0000-0000-0000DE3C0000}"/>
    <cellStyle name="Migliaia 41 2 5 2 2" xfId="20164" xr:uid="{00000000-0005-0000-0000-0000DF3C0000}"/>
    <cellStyle name="Migliaia 41 2 5 2 3" xfId="25466" xr:uid="{00000000-0005-0000-0000-0000E03C0000}"/>
    <cellStyle name="Migliaia 41 2 5 3" xfId="17513" xr:uid="{00000000-0005-0000-0000-0000E13C0000}"/>
    <cellStyle name="Migliaia 41 2 5 4" xfId="22815" xr:uid="{00000000-0005-0000-0000-0000E23C0000}"/>
    <cellStyle name="Migliaia 41 2 6" xfId="3886" xr:uid="{00000000-0005-0000-0000-0000E33C0000}"/>
    <cellStyle name="Migliaia 41 2 6 2" xfId="14347" xr:uid="{00000000-0005-0000-0000-0000E43C0000}"/>
    <cellStyle name="Migliaia 41 2 6 2 2" xfId="20165" xr:uid="{00000000-0005-0000-0000-0000E53C0000}"/>
    <cellStyle name="Migliaia 41 2 6 2 3" xfId="25467" xr:uid="{00000000-0005-0000-0000-0000E63C0000}"/>
    <cellStyle name="Migliaia 41 2 6 3" xfId="17514" xr:uid="{00000000-0005-0000-0000-0000E73C0000}"/>
    <cellStyle name="Migliaia 41 2 6 4" xfId="22816"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8" xr:uid="{00000000-0005-0000-0000-0000EE3C0000}"/>
    <cellStyle name="Migliaia 41 3 2 2 2 2 2" xfId="20166" xr:uid="{00000000-0005-0000-0000-0000EF3C0000}"/>
    <cellStyle name="Migliaia 41 3 2 2 2 2 3" xfId="25468" xr:uid="{00000000-0005-0000-0000-0000F03C0000}"/>
    <cellStyle name="Migliaia 41 3 2 2 2 3" xfId="17515" xr:uid="{00000000-0005-0000-0000-0000F13C0000}"/>
    <cellStyle name="Migliaia 41 3 2 2 2 4" xfId="22817" xr:uid="{00000000-0005-0000-0000-0000F23C0000}"/>
    <cellStyle name="Migliaia 41 3 2 3" xfId="3891" xr:uid="{00000000-0005-0000-0000-0000F33C0000}"/>
    <cellStyle name="Migliaia 41 3 2 3 2" xfId="14349" xr:uid="{00000000-0005-0000-0000-0000F43C0000}"/>
    <cellStyle name="Migliaia 41 3 2 3 2 2" xfId="20167" xr:uid="{00000000-0005-0000-0000-0000F53C0000}"/>
    <cellStyle name="Migliaia 41 3 2 3 2 3" xfId="25469" xr:uid="{00000000-0005-0000-0000-0000F63C0000}"/>
    <cellStyle name="Migliaia 41 3 2 3 3" xfId="17516" xr:uid="{00000000-0005-0000-0000-0000F73C0000}"/>
    <cellStyle name="Migliaia 41 3 2 3 4" xfId="22818" xr:uid="{00000000-0005-0000-0000-0000F83C0000}"/>
    <cellStyle name="Migliaia 41 3 2 4" xfId="3892" xr:uid="{00000000-0005-0000-0000-0000F93C0000}"/>
    <cellStyle name="Migliaia 41 3 2 4 2" xfId="14350" xr:uid="{00000000-0005-0000-0000-0000FA3C0000}"/>
    <cellStyle name="Migliaia 41 3 2 4 2 2" xfId="20168" xr:uid="{00000000-0005-0000-0000-0000FB3C0000}"/>
    <cellStyle name="Migliaia 41 3 2 4 2 3" xfId="25470" xr:uid="{00000000-0005-0000-0000-0000FC3C0000}"/>
    <cellStyle name="Migliaia 41 3 2 4 3" xfId="17517" xr:uid="{00000000-0005-0000-0000-0000FD3C0000}"/>
    <cellStyle name="Migliaia 41 3 2 4 4" xfId="22819" xr:uid="{00000000-0005-0000-0000-0000FE3C0000}"/>
    <cellStyle name="Migliaia 41 3 2 5" xfId="3893" xr:uid="{00000000-0005-0000-0000-0000FF3C0000}"/>
    <cellStyle name="Migliaia 41 3 2 5 2" xfId="14351" xr:uid="{00000000-0005-0000-0000-0000003D0000}"/>
    <cellStyle name="Migliaia 41 3 2 5 2 2" xfId="20169" xr:uid="{00000000-0005-0000-0000-0000013D0000}"/>
    <cellStyle name="Migliaia 41 3 2 5 2 3" xfId="25471" xr:uid="{00000000-0005-0000-0000-0000023D0000}"/>
    <cellStyle name="Migliaia 41 3 2 5 3" xfId="17518" xr:uid="{00000000-0005-0000-0000-0000033D0000}"/>
    <cellStyle name="Migliaia 41 3 2 5 4" xfId="22820" xr:uid="{00000000-0005-0000-0000-0000043D0000}"/>
    <cellStyle name="Migliaia 41 3 2 6" xfId="3894" xr:uid="{00000000-0005-0000-0000-0000053D0000}"/>
    <cellStyle name="Migliaia 41 3 2 6 2" xfId="14352" xr:uid="{00000000-0005-0000-0000-0000063D0000}"/>
    <cellStyle name="Migliaia 41 3 2 6 2 2" xfId="20170" xr:uid="{00000000-0005-0000-0000-0000073D0000}"/>
    <cellStyle name="Migliaia 41 3 2 6 2 3" xfId="25472" xr:uid="{00000000-0005-0000-0000-0000083D0000}"/>
    <cellStyle name="Migliaia 41 3 2 6 3" xfId="17519" xr:uid="{00000000-0005-0000-0000-0000093D0000}"/>
    <cellStyle name="Migliaia 41 3 2 6 4" xfId="22821" xr:uid="{00000000-0005-0000-0000-00000A3D0000}"/>
    <cellStyle name="Migliaia 41 3 3" xfId="3895" xr:uid="{00000000-0005-0000-0000-00000B3D0000}"/>
    <cellStyle name="Migliaia 41 3 3 2" xfId="3896" xr:uid="{00000000-0005-0000-0000-00000C3D0000}"/>
    <cellStyle name="Migliaia 41 3 3 2 2" xfId="14354" xr:uid="{00000000-0005-0000-0000-00000D3D0000}"/>
    <cellStyle name="Migliaia 41 3 3 2 2 2" xfId="20172" xr:uid="{00000000-0005-0000-0000-00000E3D0000}"/>
    <cellStyle name="Migliaia 41 3 3 2 2 3" xfId="25474" xr:uid="{00000000-0005-0000-0000-00000F3D0000}"/>
    <cellStyle name="Migliaia 41 3 3 2 3" xfId="17521" xr:uid="{00000000-0005-0000-0000-0000103D0000}"/>
    <cellStyle name="Migliaia 41 3 3 2 4" xfId="22823" xr:uid="{00000000-0005-0000-0000-0000113D0000}"/>
    <cellStyle name="Migliaia 41 3 3 3" xfId="3897" xr:uid="{00000000-0005-0000-0000-0000123D0000}"/>
    <cellStyle name="Migliaia 41 3 3 3 2" xfId="14355" xr:uid="{00000000-0005-0000-0000-0000133D0000}"/>
    <cellStyle name="Migliaia 41 3 3 3 2 2" xfId="20173" xr:uid="{00000000-0005-0000-0000-0000143D0000}"/>
    <cellStyle name="Migliaia 41 3 3 3 2 3" xfId="25475" xr:uid="{00000000-0005-0000-0000-0000153D0000}"/>
    <cellStyle name="Migliaia 41 3 3 3 3" xfId="17522" xr:uid="{00000000-0005-0000-0000-0000163D0000}"/>
    <cellStyle name="Migliaia 41 3 3 3 4" xfId="22824" xr:uid="{00000000-0005-0000-0000-0000173D0000}"/>
    <cellStyle name="Migliaia 41 3 3 4" xfId="3898" xr:uid="{00000000-0005-0000-0000-0000183D0000}"/>
    <cellStyle name="Migliaia 41 3 3 4 2" xfId="14356" xr:uid="{00000000-0005-0000-0000-0000193D0000}"/>
    <cellStyle name="Migliaia 41 3 3 4 2 2" xfId="20174" xr:uid="{00000000-0005-0000-0000-00001A3D0000}"/>
    <cellStyle name="Migliaia 41 3 3 4 2 3" xfId="25476" xr:uid="{00000000-0005-0000-0000-00001B3D0000}"/>
    <cellStyle name="Migliaia 41 3 3 4 3" xfId="17523" xr:uid="{00000000-0005-0000-0000-00001C3D0000}"/>
    <cellStyle name="Migliaia 41 3 3 4 4" xfId="22825" xr:uid="{00000000-0005-0000-0000-00001D3D0000}"/>
    <cellStyle name="Migliaia 41 3 3 5" xfId="3899" xr:uid="{00000000-0005-0000-0000-00001E3D0000}"/>
    <cellStyle name="Migliaia 41 3 3 5 2" xfId="14357" xr:uid="{00000000-0005-0000-0000-00001F3D0000}"/>
    <cellStyle name="Migliaia 41 3 3 5 2 2" xfId="20175" xr:uid="{00000000-0005-0000-0000-0000203D0000}"/>
    <cellStyle name="Migliaia 41 3 3 5 2 3" xfId="25477" xr:uid="{00000000-0005-0000-0000-0000213D0000}"/>
    <cellStyle name="Migliaia 41 3 3 5 3" xfId="17524" xr:uid="{00000000-0005-0000-0000-0000223D0000}"/>
    <cellStyle name="Migliaia 41 3 3 5 4" xfId="22826" xr:uid="{00000000-0005-0000-0000-0000233D0000}"/>
    <cellStyle name="Migliaia 41 3 3 6" xfId="14353" xr:uid="{00000000-0005-0000-0000-0000243D0000}"/>
    <cellStyle name="Migliaia 41 3 3 6 2" xfId="20171" xr:uid="{00000000-0005-0000-0000-0000253D0000}"/>
    <cellStyle name="Migliaia 41 3 3 6 3" xfId="25473" xr:uid="{00000000-0005-0000-0000-0000263D0000}"/>
    <cellStyle name="Migliaia 41 3 3 7" xfId="17520" xr:uid="{00000000-0005-0000-0000-0000273D0000}"/>
    <cellStyle name="Migliaia 41 3 3 8" xfId="22822" xr:uid="{00000000-0005-0000-0000-0000283D0000}"/>
    <cellStyle name="Migliaia 41 3 4" xfId="3900" xr:uid="{00000000-0005-0000-0000-0000293D0000}"/>
    <cellStyle name="Migliaia 41 3 4 2" xfId="12213" xr:uid="{00000000-0005-0000-0000-00002A3D0000}"/>
    <cellStyle name="Migliaia 41 3 4 3" xfId="12214" xr:uid="{00000000-0005-0000-0000-00002B3D0000}"/>
    <cellStyle name="Migliaia 41 3 4 3 2" xfId="15708" xr:uid="{00000000-0005-0000-0000-00002C3D0000}"/>
    <cellStyle name="Migliaia 41 3 4 3 2 2" xfId="21054" xr:uid="{00000000-0005-0000-0000-00002D3D0000}"/>
    <cellStyle name="Migliaia 41 3 4 3 2 3" xfId="26356" xr:uid="{00000000-0005-0000-0000-00002E3D0000}"/>
    <cellStyle name="Migliaia 41 3 4 3 3" xfId="18403" xr:uid="{00000000-0005-0000-0000-00002F3D0000}"/>
    <cellStyle name="Migliaia 41 3 4 3 4" xfId="23705" xr:uid="{00000000-0005-0000-0000-0000303D0000}"/>
    <cellStyle name="Migliaia 41 3 4 4" xfId="14358" xr:uid="{00000000-0005-0000-0000-0000313D0000}"/>
    <cellStyle name="Migliaia 41 3 4 4 2" xfId="20176" xr:uid="{00000000-0005-0000-0000-0000323D0000}"/>
    <cellStyle name="Migliaia 41 3 4 4 3" xfId="25478" xr:uid="{00000000-0005-0000-0000-0000333D0000}"/>
    <cellStyle name="Migliaia 41 3 4 5" xfId="17525" xr:uid="{00000000-0005-0000-0000-0000343D0000}"/>
    <cellStyle name="Migliaia 41 3 4 6" xfId="22827" xr:uid="{00000000-0005-0000-0000-0000353D0000}"/>
    <cellStyle name="Migliaia 41 3 5" xfId="3901" xr:uid="{00000000-0005-0000-0000-0000363D0000}"/>
    <cellStyle name="Migliaia 41 3 5 2" xfId="12215" xr:uid="{00000000-0005-0000-0000-0000373D0000}"/>
    <cellStyle name="Migliaia 41 3 5 2 2" xfId="15709" xr:uid="{00000000-0005-0000-0000-0000383D0000}"/>
    <cellStyle name="Migliaia 41 3 5 2 2 2" xfId="21055" xr:uid="{00000000-0005-0000-0000-0000393D0000}"/>
    <cellStyle name="Migliaia 41 3 5 2 2 3" xfId="26357" xr:uid="{00000000-0005-0000-0000-00003A3D0000}"/>
    <cellStyle name="Migliaia 41 3 5 2 3" xfId="18404" xr:uid="{00000000-0005-0000-0000-00003B3D0000}"/>
    <cellStyle name="Migliaia 41 3 5 2 4" xfId="23706" xr:uid="{00000000-0005-0000-0000-00003C3D0000}"/>
    <cellStyle name="Migliaia 41 3 5 3" xfId="14359" xr:uid="{00000000-0005-0000-0000-00003D3D0000}"/>
    <cellStyle name="Migliaia 41 3 5 3 2" xfId="20177" xr:uid="{00000000-0005-0000-0000-00003E3D0000}"/>
    <cellStyle name="Migliaia 41 3 5 3 3" xfId="25479" xr:uid="{00000000-0005-0000-0000-00003F3D0000}"/>
    <cellStyle name="Migliaia 41 3 5 4" xfId="17526" xr:uid="{00000000-0005-0000-0000-0000403D0000}"/>
    <cellStyle name="Migliaia 41 3 5 5" xfId="22828" xr:uid="{00000000-0005-0000-0000-0000413D0000}"/>
    <cellStyle name="Migliaia 41 3 6" xfId="3902" xr:uid="{00000000-0005-0000-0000-0000423D0000}"/>
    <cellStyle name="Migliaia 41 3 6 2" xfId="14360" xr:uid="{00000000-0005-0000-0000-0000433D0000}"/>
    <cellStyle name="Migliaia 41 3 6 2 2" xfId="20178" xr:uid="{00000000-0005-0000-0000-0000443D0000}"/>
    <cellStyle name="Migliaia 41 3 6 2 3" xfId="25480" xr:uid="{00000000-0005-0000-0000-0000453D0000}"/>
    <cellStyle name="Migliaia 41 3 6 3" xfId="17527" xr:uid="{00000000-0005-0000-0000-0000463D0000}"/>
    <cellStyle name="Migliaia 41 3 6 4" xfId="22829" xr:uid="{00000000-0005-0000-0000-0000473D0000}"/>
    <cellStyle name="Migliaia 41 3 7" xfId="3903" xr:uid="{00000000-0005-0000-0000-0000483D0000}"/>
    <cellStyle name="Migliaia 41 3 7 2" xfId="14361" xr:uid="{00000000-0005-0000-0000-0000493D0000}"/>
    <cellStyle name="Migliaia 41 3 7 2 2" xfId="20179" xr:uid="{00000000-0005-0000-0000-00004A3D0000}"/>
    <cellStyle name="Migliaia 41 3 7 2 3" xfId="25481" xr:uid="{00000000-0005-0000-0000-00004B3D0000}"/>
    <cellStyle name="Migliaia 41 3 7 3" xfId="17528" xr:uid="{00000000-0005-0000-0000-00004C3D0000}"/>
    <cellStyle name="Migliaia 41 3 7 4" xfId="22830" xr:uid="{00000000-0005-0000-0000-00004D3D0000}"/>
    <cellStyle name="Migliaia 41 3 8" xfId="3904" xr:uid="{00000000-0005-0000-0000-00004E3D0000}"/>
    <cellStyle name="Migliaia 41 3 8 2" xfId="14362" xr:uid="{00000000-0005-0000-0000-00004F3D0000}"/>
    <cellStyle name="Migliaia 41 3 8 2 2" xfId="20180" xr:uid="{00000000-0005-0000-0000-0000503D0000}"/>
    <cellStyle name="Migliaia 41 3 8 2 3" xfId="25482" xr:uid="{00000000-0005-0000-0000-0000513D0000}"/>
    <cellStyle name="Migliaia 41 3 8 3" xfId="17529" xr:uid="{00000000-0005-0000-0000-0000523D0000}"/>
    <cellStyle name="Migliaia 41 3 8 4" xfId="22831"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3" xr:uid="{00000000-0005-0000-0000-0000573D0000}"/>
    <cellStyle name="Migliaia 41 4 2 2 2 2" xfId="20181" xr:uid="{00000000-0005-0000-0000-0000583D0000}"/>
    <cellStyle name="Migliaia 41 4 2 2 2 3" xfId="25483" xr:uid="{00000000-0005-0000-0000-0000593D0000}"/>
    <cellStyle name="Migliaia 41 4 2 2 3" xfId="17530" xr:uid="{00000000-0005-0000-0000-00005A3D0000}"/>
    <cellStyle name="Migliaia 41 4 2 2 4" xfId="22832" xr:uid="{00000000-0005-0000-0000-00005B3D0000}"/>
    <cellStyle name="Migliaia 41 4 2 3" xfId="3908" xr:uid="{00000000-0005-0000-0000-00005C3D0000}"/>
    <cellStyle name="Migliaia 41 4 2 3 2" xfId="14364" xr:uid="{00000000-0005-0000-0000-00005D3D0000}"/>
    <cellStyle name="Migliaia 41 4 2 3 2 2" xfId="20182" xr:uid="{00000000-0005-0000-0000-00005E3D0000}"/>
    <cellStyle name="Migliaia 41 4 2 3 2 3" xfId="25484" xr:uid="{00000000-0005-0000-0000-00005F3D0000}"/>
    <cellStyle name="Migliaia 41 4 2 3 3" xfId="17531" xr:uid="{00000000-0005-0000-0000-0000603D0000}"/>
    <cellStyle name="Migliaia 41 4 2 3 4" xfId="22833" xr:uid="{00000000-0005-0000-0000-0000613D0000}"/>
    <cellStyle name="Migliaia 41 4 3" xfId="3909" xr:uid="{00000000-0005-0000-0000-0000623D0000}"/>
    <cellStyle name="Migliaia 41 4 3 2" xfId="14365" xr:uid="{00000000-0005-0000-0000-0000633D0000}"/>
    <cellStyle name="Migliaia 41 4 3 2 2" xfId="20183" xr:uid="{00000000-0005-0000-0000-0000643D0000}"/>
    <cellStyle name="Migliaia 41 4 3 2 3" xfId="25485" xr:uid="{00000000-0005-0000-0000-0000653D0000}"/>
    <cellStyle name="Migliaia 41 4 3 3" xfId="17532" xr:uid="{00000000-0005-0000-0000-0000663D0000}"/>
    <cellStyle name="Migliaia 41 4 3 4" xfId="22834" xr:uid="{00000000-0005-0000-0000-0000673D0000}"/>
    <cellStyle name="Migliaia 41 4 4" xfId="3910" xr:uid="{00000000-0005-0000-0000-0000683D0000}"/>
    <cellStyle name="Migliaia 41 4 4 2" xfId="14366" xr:uid="{00000000-0005-0000-0000-0000693D0000}"/>
    <cellStyle name="Migliaia 41 4 4 2 2" xfId="20184" xr:uid="{00000000-0005-0000-0000-00006A3D0000}"/>
    <cellStyle name="Migliaia 41 4 4 2 3" xfId="25486" xr:uid="{00000000-0005-0000-0000-00006B3D0000}"/>
    <cellStyle name="Migliaia 41 4 4 3" xfId="17533" xr:uid="{00000000-0005-0000-0000-00006C3D0000}"/>
    <cellStyle name="Migliaia 41 4 4 4" xfId="22835" xr:uid="{00000000-0005-0000-0000-00006D3D0000}"/>
    <cellStyle name="Migliaia 41 4 5" xfId="3911" xr:uid="{00000000-0005-0000-0000-00006E3D0000}"/>
    <cellStyle name="Migliaia 41 4 5 2" xfId="14367" xr:uid="{00000000-0005-0000-0000-00006F3D0000}"/>
    <cellStyle name="Migliaia 41 4 5 2 2" xfId="20185" xr:uid="{00000000-0005-0000-0000-0000703D0000}"/>
    <cellStyle name="Migliaia 41 4 5 2 3" xfId="25487" xr:uid="{00000000-0005-0000-0000-0000713D0000}"/>
    <cellStyle name="Migliaia 41 4 5 3" xfId="17534" xr:uid="{00000000-0005-0000-0000-0000723D0000}"/>
    <cellStyle name="Migliaia 41 4 5 4" xfId="22836" xr:uid="{00000000-0005-0000-0000-0000733D0000}"/>
    <cellStyle name="Migliaia 41 4 6" xfId="3912" xr:uid="{00000000-0005-0000-0000-0000743D0000}"/>
    <cellStyle name="Migliaia 41 4 6 2" xfId="14368" xr:uid="{00000000-0005-0000-0000-0000753D0000}"/>
    <cellStyle name="Migliaia 41 4 6 2 2" xfId="20186" xr:uid="{00000000-0005-0000-0000-0000763D0000}"/>
    <cellStyle name="Migliaia 41 4 6 2 3" xfId="25488" xr:uid="{00000000-0005-0000-0000-0000773D0000}"/>
    <cellStyle name="Migliaia 41 4 6 3" xfId="17535" xr:uid="{00000000-0005-0000-0000-0000783D0000}"/>
    <cellStyle name="Migliaia 41 4 6 4" xfId="22837" xr:uid="{00000000-0005-0000-0000-0000793D0000}"/>
    <cellStyle name="Migliaia 41 4 7" xfId="3913" xr:uid="{00000000-0005-0000-0000-00007A3D0000}"/>
    <cellStyle name="Migliaia 41 4 7 2" xfId="14369" xr:uid="{00000000-0005-0000-0000-00007B3D0000}"/>
    <cellStyle name="Migliaia 41 4 7 2 2" xfId="20187" xr:uid="{00000000-0005-0000-0000-00007C3D0000}"/>
    <cellStyle name="Migliaia 41 4 7 2 3" xfId="25489" xr:uid="{00000000-0005-0000-0000-00007D3D0000}"/>
    <cellStyle name="Migliaia 41 4 7 3" xfId="17536" xr:uid="{00000000-0005-0000-0000-00007E3D0000}"/>
    <cellStyle name="Migliaia 41 4 7 4" xfId="22838" xr:uid="{00000000-0005-0000-0000-00007F3D0000}"/>
    <cellStyle name="Migliaia 41 5" xfId="3914" xr:uid="{00000000-0005-0000-0000-0000803D0000}"/>
    <cellStyle name="Migliaia 41 5 2" xfId="3915" xr:uid="{00000000-0005-0000-0000-0000813D0000}"/>
    <cellStyle name="Migliaia 41 5 2 2" xfId="14370" xr:uid="{00000000-0005-0000-0000-0000823D0000}"/>
    <cellStyle name="Migliaia 41 5 2 2 2" xfId="20188" xr:uid="{00000000-0005-0000-0000-0000833D0000}"/>
    <cellStyle name="Migliaia 41 5 2 2 3" xfId="25490" xr:uid="{00000000-0005-0000-0000-0000843D0000}"/>
    <cellStyle name="Migliaia 41 5 2 3" xfId="17537" xr:uid="{00000000-0005-0000-0000-0000853D0000}"/>
    <cellStyle name="Migliaia 41 5 2 4" xfId="22839" xr:uid="{00000000-0005-0000-0000-0000863D0000}"/>
    <cellStyle name="Migliaia 41 5 3" xfId="3916" xr:uid="{00000000-0005-0000-0000-0000873D0000}"/>
    <cellStyle name="Migliaia 41 5 3 2" xfId="14371" xr:uid="{00000000-0005-0000-0000-0000883D0000}"/>
    <cellStyle name="Migliaia 41 5 3 2 2" xfId="20189" xr:uid="{00000000-0005-0000-0000-0000893D0000}"/>
    <cellStyle name="Migliaia 41 5 3 2 3" xfId="25491" xr:uid="{00000000-0005-0000-0000-00008A3D0000}"/>
    <cellStyle name="Migliaia 41 5 3 3" xfId="17538" xr:uid="{00000000-0005-0000-0000-00008B3D0000}"/>
    <cellStyle name="Migliaia 41 5 3 4" xfId="22840" xr:uid="{00000000-0005-0000-0000-00008C3D0000}"/>
    <cellStyle name="Migliaia 41 5 4" xfId="3917" xr:uid="{00000000-0005-0000-0000-00008D3D0000}"/>
    <cellStyle name="Migliaia 41 5 4 2" xfId="14372" xr:uid="{00000000-0005-0000-0000-00008E3D0000}"/>
    <cellStyle name="Migliaia 41 5 4 2 2" xfId="20190" xr:uid="{00000000-0005-0000-0000-00008F3D0000}"/>
    <cellStyle name="Migliaia 41 5 4 2 3" xfId="25492" xr:uid="{00000000-0005-0000-0000-0000903D0000}"/>
    <cellStyle name="Migliaia 41 5 4 3" xfId="17539" xr:uid="{00000000-0005-0000-0000-0000913D0000}"/>
    <cellStyle name="Migliaia 41 5 4 4" xfId="22841" xr:uid="{00000000-0005-0000-0000-0000923D0000}"/>
    <cellStyle name="Migliaia 41 5 5" xfId="3918" xr:uid="{00000000-0005-0000-0000-0000933D0000}"/>
    <cellStyle name="Migliaia 41 5 5 2" xfId="14373" xr:uid="{00000000-0005-0000-0000-0000943D0000}"/>
    <cellStyle name="Migliaia 41 5 5 2 2" xfId="20191" xr:uid="{00000000-0005-0000-0000-0000953D0000}"/>
    <cellStyle name="Migliaia 41 5 5 2 3" xfId="25493" xr:uid="{00000000-0005-0000-0000-0000963D0000}"/>
    <cellStyle name="Migliaia 41 5 5 3" xfId="17540" xr:uid="{00000000-0005-0000-0000-0000973D0000}"/>
    <cellStyle name="Migliaia 41 5 5 4" xfId="22842" xr:uid="{00000000-0005-0000-0000-0000983D0000}"/>
    <cellStyle name="Migliaia 41 5 6" xfId="3919" xr:uid="{00000000-0005-0000-0000-0000993D0000}"/>
    <cellStyle name="Migliaia 41 5 6 2" xfId="14374" xr:uid="{00000000-0005-0000-0000-00009A3D0000}"/>
    <cellStyle name="Migliaia 41 5 6 2 2" xfId="20192" xr:uid="{00000000-0005-0000-0000-00009B3D0000}"/>
    <cellStyle name="Migliaia 41 5 6 2 3" xfId="25494" xr:uid="{00000000-0005-0000-0000-00009C3D0000}"/>
    <cellStyle name="Migliaia 41 5 6 3" xfId="17541" xr:uid="{00000000-0005-0000-0000-00009D3D0000}"/>
    <cellStyle name="Migliaia 41 5 6 4" xfId="22843" xr:uid="{00000000-0005-0000-0000-00009E3D0000}"/>
    <cellStyle name="Migliaia 41 6" xfId="3920" xr:uid="{00000000-0005-0000-0000-00009F3D0000}"/>
    <cellStyle name="Migliaia 41 6 2" xfId="12216" xr:uid="{00000000-0005-0000-0000-0000A03D0000}"/>
    <cellStyle name="Migliaia 41 6 3" xfId="12217" xr:uid="{00000000-0005-0000-0000-0000A13D0000}"/>
    <cellStyle name="Migliaia 41 6 3 2" xfId="15710" xr:uid="{00000000-0005-0000-0000-0000A23D0000}"/>
    <cellStyle name="Migliaia 41 6 3 2 2" xfId="21056" xr:uid="{00000000-0005-0000-0000-0000A33D0000}"/>
    <cellStyle name="Migliaia 41 6 3 2 3" xfId="26358" xr:uid="{00000000-0005-0000-0000-0000A43D0000}"/>
    <cellStyle name="Migliaia 41 6 3 3" xfId="18405" xr:uid="{00000000-0005-0000-0000-0000A53D0000}"/>
    <cellStyle name="Migliaia 41 6 3 4" xfId="23707" xr:uid="{00000000-0005-0000-0000-0000A63D0000}"/>
    <cellStyle name="Migliaia 41 6 4" xfId="14375" xr:uid="{00000000-0005-0000-0000-0000A73D0000}"/>
    <cellStyle name="Migliaia 41 6 4 2" xfId="20193" xr:uid="{00000000-0005-0000-0000-0000A83D0000}"/>
    <cellStyle name="Migliaia 41 6 4 3" xfId="25495" xr:uid="{00000000-0005-0000-0000-0000A93D0000}"/>
    <cellStyle name="Migliaia 41 6 5" xfId="17542" xr:uid="{00000000-0005-0000-0000-0000AA3D0000}"/>
    <cellStyle name="Migliaia 41 6 6" xfId="22844" xr:uid="{00000000-0005-0000-0000-0000AB3D0000}"/>
    <cellStyle name="Migliaia 41 7" xfId="3921" xr:uid="{00000000-0005-0000-0000-0000AC3D0000}"/>
    <cellStyle name="Migliaia 41 7 2" xfId="12218" xr:uid="{00000000-0005-0000-0000-0000AD3D0000}"/>
    <cellStyle name="Migliaia 41 7 2 2" xfId="15711" xr:uid="{00000000-0005-0000-0000-0000AE3D0000}"/>
    <cellStyle name="Migliaia 41 7 2 2 2" xfId="21057" xr:uid="{00000000-0005-0000-0000-0000AF3D0000}"/>
    <cellStyle name="Migliaia 41 7 2 2 3" xfId="26359" xr:uid="{00000000-0005-0000-0000-0000B03D0000}"/>
    <cellStyle name="Migliaia 41 7 2 3" xfId="18406" xr:uid="{00000000-0005-0000-0000-0000B13D0000}"/>
    <cellStyle name="Migliaia 41 7 2 4" xfId="23708" xr:uid="{00000000-0005-0000-0000-0000B23D0000}"/>
    <cellStyle name="Migliaia 41 7 3" xfId="14376" xr:uid="{00000000-0005-0000-0000-0000B33D0000}"/>
    <cellStyle name="Migliaia 41 7 3 2" xfId="20194" xr:uid="{00000000-0005-0000-0000-0000B43D0000}"/>
    <cellStyle name="Migliaia 41 7 3 3" xfId="25496" xr:uid="{00000000-0005-0000-0000-0000B53D0000}"/>
    <cellStyle name="Migliaia 41 7 4" xfId="17543" xr:uid="{00000000-0005-0000-0000-0000B63D0000}"/>
    <cellStyle name="Migliaia 41 7 5" xfId="22845" xr:uid="{00000000-0005-0000-0000-0000B73D0000}"/>
    <cellStyle name="Migliaia 41 8" xfId="3922" xr:uid="{00000000-0005-0000-0000-0000B83D0000}"/>
    <cellStyle name="Migliaia 41 8 2" xfId="12219" xr:uid="{00000000-0005-0000-0000-0000B93D0000}"/>
    <cellStyle name="Migliaia 41 8 2 2" xfId="15712" xr:uid="{00000000-0005-0000-0000-0000BA3D0000}"/>
    <cellStyle name="Migliaia 41 8 2 2 2" xfId="21058" xr:uid="{00000000-0005-0000-0000-0000BB3D0000}"/>
    <cellStyle name="Migliaia 41 8 2 2 3" xfId="26360" xr:uid="{00000000-0005-0000-0000-0000BC3D0000}"/>
    <cellStyle name="Migliaia 41 8 2 3" xfId="18407" xr:uid="{00000000-0005-0000-0000-0000BD3D0000}"/>
    <cellStyle name="Migliaia 41 8 2 4" xfId="23709" xr:uid="{00000000-0005-0000-0000-0000BE3D0000}"/>
    <cellStyle name="Migliaia 41 8 3" xfId="14377" xr:uid="{00000000-0005-0000-0000-0000BF3D0000}"/>
    <cellStyle name="Migliaia 41 8 3 2" xfId="20195" xr:uid="{00000000-0005-0000-0000-0000C03D0000}"/>
    <cellStyle name="Migliaia 41 8 3 3" xfId="25497" xr:uid="{00000000-0005-0000-0000-0000C13D0000}"/>
    <cellStyle name="Migliaia 41 8 4" xfId="17544" xr:uid="{00000000-0005-0000-0000-0000C23D0000}"/>
    <cellStyle name="Migliaia 41 8 5" xfId="22846" xr:uid="{00000000-0005-0000-0000-0000C33D0000}"/>
    <cellStyle name="Migliaia 41 9" xfId="3923" xr:uid="{00000000-0005-0000-0000-0000C43D0000}"/>
    <cellStyle name="Migliaia 41 9 2" xfId="14378" xr:uid="{00000000-0005-0000-0000-0000C53D0000}"/>
    <cellStyle name="Migliaia 41 9 2 2" xfId="20196" xr:uid="{00000000-0005-0000-0000-0000C63D0000}"/>
    <cellStyle name="Migliaia 41 9 2 3" xfId="25498" xr:uid="{00000000-0005-0000-0000-0000C73D0000}"/>
    <cellStyle name="Migliaia 41 9 3" xfId="17545" xr:uid="{00000000-0005-0000-0000-0000C83D0000}"/>
    <cellStyle name="Migliaia 41 9 4" xfId="22847" xr:uid="{00000000-0005-0000-0000-0000C93D0000}"/>
    <cellStyle name="Migliaia 42" xfId="322" xr:uid="{00000000-0005-0000-0000-0000CA3D0000}"/>
    <cellStyle name="Migliaia 42 10" xfId="14379" xr:uid="{00000000-0005-0000-0000-0000CB3D0000}"/>
    <cellStyle name="Migliaia 42 10 2" xfId="20197" xr:uid="{00000000-0005-0000-0000-0000CC3D0000}"/>
    <cellStyle name="Migliaia 42 10 3" xfId="25499" xr:uid="{00000000-0005-0000-0000-0000CD3D0000}"/>
    <cellStyle name="Migliaia 42 11" xfId="17546" xr:uid="{00000000-0005-0000-0000-0000CE3D0000}"/>
    <cellStyle name="Migliaia 42 12" xfId="22848"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80" xr:uid="{00000000-0005-0000-0000-0000D43D0000}"/>
    <cellStyle name="Migliaia 42 2 2 2 2 2" xfId="20198" xr:uid="{00000000-0005-0000-0000-0000D53D0000}"/>
    <cellStyle name="Migliaia 42 2 2 2 2 3" xfId="25500" xr:uid="{00000000-0005-0000-0000-0000D63D0000}"/>
    <cellStyle name="Migliaia 42 2 2 2 3" xfId="17547" xr:uid="{00000000-0005-0000-0000-0000D73D0000}"/>
    <cellStyle name="Migliaia 42 2 2 2 4" xfId="22849" xr:uid="{00000000-0005-0000-0000-0000D83D0000}"/>
    <cellStyle name="Migliaia 42 2 2 3" xfId="12220" xr:uid="{00000000-0005-0000-0000-0000D93D0000}"/>
    <cellStyle name="Migliaia 42 2 2 3 2" xfId="15713" xr:uid="{00000000-0005-0000-0000-0000DA3D0000}"/>
    <cellStyle name="Migliaia 42 2 2 3 2 2" xfId="21059" xr:uid="{00000000-0005-0000-0000-0000DB3D0000}"/>
    <cellStyle name="Migliaia 42 2 2 3 2 3" xfId="26361" xr:uid="{00000000-0005-0000-0000-0000DC3D0000}"/>
    <cellStyle name="Migliaia 42 2 2 3 3" xfId="18408" xr:uid="{00000000-0005-0000-0000-0000DD3D0000}"/>
    <cellStyle name="Migliaia 42 2 2 3 4" xfId="23710" xr:uid="{00000000-0005-0000-0000-0000DE3D0000}"/>
    <cellStyle name="Migliaia 42 2 3" xfId="3928" xr:uid="{00000000-0005-0000-0000-0000DF3D0000}"/>
    <cellStyle name="Migliaia 42 2 3 2" xfId="12221" xr:uid="{00000000-0005-0000-0000-0000E03D0000}"/>
    <cellStyle name="Migliaia 42 2 3 2 2" xfId="15714" xr:uid="{00000000-0005-0000-0000-0000E13D0000}"/>
    <cellStyle name="Migliaia 42 2 3 2 2 2" xfId="21060" xr:uid="{00000000-0005-0000-0000-0000E23D0000}"/>
    <cellStyle name="Migliaia 42 2 3 2 2 3" xfId="26362" xr:uid="{00000000-0005-0000-0000-0000E33D0000}"/>
    <cellStyle name="Migliaia 42 2 3 2 3" xfId="18409" xr:uid="{00000000-0005-0000-0000-0000E43D0000}"/>
    <cellStyle name="Migliaia 42 2 3 2 4" xfId="23711" xr:uid="{00000000-0005-0000-0000-0000E53D0000}"/>
    <cellStyle name="Migliaia 42 2 3 3" xfId="14381" xr:uid="{00000000-0005-0000-0000-0000E63D0000}"/>
    <cellStyle name="Migliaia 42 2 3 3 2" xfId="20199" xr:uid="{00000000-0005-0000-0000-0000E73D0000}"/>
    <cellStyle name="Migliaia 42 2 3 3 3" xfId="25501" xr:uid="{00000000-0005-0000-0000-0000E83D0000}"/>
    <cellStyle name="Migliaia 42 2 3 4" xfId="17548" xr:uid="{00000000-0005-0000-0000-0000E93D0000}"/>
    <cellStyle name="Migliaia 42 2 3 5" xfId="22850" xr:uid="{00000000-0005-0000-0000-0000EA3D0000}"/>
    <cellStyle name="Migliaia 42 2 4" xfId="3929" xr:uid="{00000000-0005-0000-0000-0000EB3D0000}"/>
    <cellStyle name="Migliaia 42 2 4 2" xfId="14382" xr:uid="{00000000-0005-0000-0000-0000EC3D0000}"/>
    <cellStyle name="Migliaia 42 2 4 2 2" xfId="20200" xr:uid="{00000000-0005-0000-0000-0000ED3D0000}"/>
    <cellStyle name="Migliaia 42 2 4 2 3" xfId="25502" xr:uid="{00000000-0005-0000-0000-0000EE3D0000}"/>
    <cellStyle name="Migliaia 42 2 4 3" xfId="17549" xr:uid="{00000000-0005-0000-0000-0000EF3D0000}"/>
    <cellStyle name="Migliaia 42 2 4 4" xfId="22851" xr:uid="{00000000-0005-0000-0000-0000F03D0000}"/>
    <cellStyle name="Migliaia 42 2 5" xfId="3930" xr:uid="{00000000-0005-0000-0000-0000F13D0000}"/>
    <cellStyle name="Migliaia 42 2 5 2" xfId="14383" xr:uid="{00000000-0005-0000-0000-0000F23D0000}"/>
    <cellStyle name="Migliaia 42 2 5 2 2" xfId="20201" xr:uid="{00000000-0005-0000-0000-0000F33D0000}"/>
    <cellStyle name="Migliaia 42 2 5 2 3" xfId="25503" xr:uid="{00000000-0005-0000-0000-0000F43D0000}"/>
    <cellStyle name="Migliaia 42 2 5 3" xfId="17550" xr:uid="{00000000-0005-0000-0000-0000F53D0000}"/>
    <cellStyle name="Migliaia 42 2 5 4" xfId="22852" xr:uid="{00000000-0005-0000-0000-0000F63D0000}"/>
    <cellStyle name="Migliaia 42 2 6" xfId="3931" xr:uid="{00000000-0005-0000-0000-0000F73D0000}"/>
    <cellStyle name="Migliaia 42 2 6 2" xfId="14384" xr:uid="{00000000-0005-0000-0000-0000F83D0000}"/>
    <cellStyle name="Migliaia 42 2 6 2 2" xfId="20202" xr:uid="{00000000-0005-0000-0000-0000F93D0000}"/>
    <cellStyle name="Migliaia 42 2 6 2 3" xfId="25504" xr:uid="{00000000-0005-0000-0000-0000FA3D0000}"/>
    <cellStyle name="Migliaia 42 2 6 3" xfId="17551" xr:uid="{00000000-0005-0000-0000-0000FB3D0000}"/>
    <cellStyle name="Migliaia 42 2 6 4" xfId="22853"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5" xr:uid="{00000000-0005-0000-0000-0000023E0000}"/>
    <cellStyle name="Migliaia 42 3 2 2 2 2 2" xfId="20203" xr:uid="{00000000-0005-0000-0000-0000033E0000}"/>
    <cellStyle name="Migliaia 42 3 2 2 2 2 3" xfId="25505" xr:uid="{00000000-0005-0000-0000-0000043E0000}"/>
    <cellStyle name="Migliaia 42 3 2 2 2 3" xfId="17552" xr:uid="{00000000-0005-0000-0000-0000053E0000}"/>
    <cellStyle name="Migliaia 42 3 2 2 2 4" xfId="22854" xr:uid="{00000000-0005-0000-0000-0000063E0000}"/>
    <cellStyle name="Migliaia 42 3 2 3" xfId="3936" xr:uid="{00000000-0005-0000-0000-0000073E0000}"/>
    <cellStyle name="Migliaia 42 3 2 3 2" xfId="14386" xr:uid="{00000000-0005-0000-0000-0000083E0000}"/>
    <cellStyle name="Migliaia 42 3 2 3 2 2" xfId="20204" xr:uid="{00000000-0005-0000-0000-0000093E0000}"/>
    <cellStyle name="Migliaia 42 3 2 3 2 3" xfId="25506" xr:uid="{00000000-0005-0000-0000-00000A3E0000}"/>
    <cellStyle name="Migliaia 42 3 2 3 3" xfId="17553" xr:uid="{00000000-0005-0000-0000-00000B3E0000}"/>
    <cellStyle name="Migliaia 42 3 2 3 4" xfId="22855" xr:uid="{00000000-0005-0000-0000-00000C3E0000}"/>
    <cellStyle name="Migliaia 42 3 2 4" xfId="3937" xr:uid="{00000000-0005-0000-0000-00000D3E0000}"/>
    <cellStyle name="Migliaia 42 3 2 4 2" xfId="14387" xr:uid="{00000000-0005-0000-0000-00000E3E0000}"/>
    <cellStyle name="Migliaia 42 3 2 4 2 2" xfId="20205" xr:uid="{00000000-0005-0000-0000-00000F3E0000}"/>
    <cellStyle name="Migliaia 42 3 2 4 2 3" xfId="25507" xr:uid="{00000000-0005-0000-0000-0000103E0000}"/>
    <cellStyle name="Migliaia 42 3 2 4 3" xfId="17554" xr:uid="{00000000-0005-0000-0000-0000113E0000}"/>
    <cellStyle name="Migliaia 42 3 2 4 4" xfId="22856" xr:uid="{00000000-0005-0000-0000-0000123E0000}"/>
    <cellStyle name="Migliaia 42 3 2 5" xfId="3938" xr:uid="{00000000-0005-0000-0000-0000133E0000}"/>
    <cellStyle name="Migliaia 42 3 2 5 2" xfId="14388" xr:uid="{00000000-0005-0000-0000-0000143E0000}"/>
    <cellStyle name="Migliaia 42 3 2 5 2 2" xfId="20206" xr:uid="{00000000-0005-0000-0000-0000153E0000}"/>
    <cellStyle name="Migliaia 42 3 2 5 2 3" xfId="25508" xr:uid="{00000000-0005-0000-0000-0000163E0000}"/>
    <cellStyle name="Migliaia 42 3 2 5 3" xfId="17555" xr:uid="{00000000-0005-0000-0000-0000173E0000}"/>
    <cellStyle name="Migliaia 42 3 2 5 4" xfId="22857" xr:uid="{00000000-0005-0000-0000-0000183E0000}"/>
    <cellStyle name="Migliaia 42 3 2 6" xfId="3939" xr:uid="{00000000-0005-0000-0000-0000193E0000}"/>
    <cellStyle name="Migliaia 42 3 2 6 2" xfId="14389" xr:uid="{00000000-0005-0000-0000-00001A3E0000}"/>
    <cellStyle name="Migliaia 42 3 2 6 2 2" xfId="20207" xr:uid="{00000000-0005-0000-0000-00001B3E0000}"/>
    <cellStyle name="Migliaia 42 3 2 6 2 3" xfId="25509" xr:uid="{00000000-0005-0000-0000-00001C3E0000}"/>
    <cellStyle name="Migliaia 42 3 2 6 3" xfId="17556" xr:uid="{00000000-0005-0000-0000-00001D3E0000}"/>
    <cellStyle name="Migliaia 42 3 2 6 4" xfId="22858" xr:uid="{00000000-0005-0000-0000-00001E3E0000}"/>
    <cellStyle name="Migliaia 42 3 3" xfId="3940" xr:uid="{00000000-0005-0000-0000-00001F3E0000}"/>
    <cellStyle name="Migliaia 42 3 3 2" xfId="3941" xr:uid="{00000000-0005-0000-0000-0000203E0000}"/>
    <cellStyle name="Migliaia 42 3 3 2 2" xfId="14391" xr:uid="{00000000-0005-0000-0000-0000213E0000}"/>
    <cellStyle name="Migliaia 42 3 3 2 2 2" xfId="20209" xr:uid="{00000000-0005-0000-0000-0000223E0000}"/>
    <cellStyle name="Migliaia 42 3 3 2 2 3" xfId="25511" xr:uid="{00000000-0005-0000-0000-0000233E0000}"/>
    <cellStyle name="Migliaia 42 3 3 2 3" xfId="17558" xr:uid="{00000000-0005-0000-0000-0000243E0000}"/>
    <cellStyle name="Migliaia 42 3 3 2 4" xfId="22860" xr:uid="{00000000-0005-0000-0000-0000253E0000}"/>
    <cellStyle name="Migliaia 42 3 3 3" xfId="3942" xr:uid="{00000000-0005-0000-0000-0000263E0000}"/>
    <cellStyle name="Migliaia 42 3 3 3 2" xfId="14392" xr:uid="{00000000-0005-0000-0000-0000273E0000}"/>
    <cellStyle name="Migliaia 42 3 3 3 2 2" xfId="20210" xr:uid="{00000000-0005-0000-0000-0000283E0000}"/>
    <cellStyle name="Migliaia 42 3 3 3 2 3" xfId="25512" xr:uid="{00000000-0005-0000-0000-0000293E0000}"/>
    <cellStyle name="Migliaia 42 3 3 3 3" xfId="17559" xr:uid="{00000000-0005-0000-0000-00002A3E0000}"/>
    <cellStyle name="Migliaia 42 3 3 3 4" xfId="22861" xr:uid="{00000000-0005-0000-0000-00002B3E0000}"/>
    <cellStyle name="Migliaia 42 3 3 4" xfId="3943" xr:uid="{00000000-0005-0000-0000-00002C3E0000}"/>
    <cellStyle name="Migliaia 42 3 3 4 2" xfId="14393" xr:uid="{00000000-0005-0000-0000-00002D3E0000}"/>
    <cellStyle name="Migliaia 42 3 3 4 2 2" xfId="20211" xr:uid="{00000000-0005-0000-0000-00002E3E0000}"/>
    <cellStyle name="Migliaia 42 3 3 4 2 3" xfId="25513" xr:uid="{00000000-0005-0000-0000-00002F3E0000}"/>
    <cellStyle name="Migliaia 42 3 3 4 3" xfId="17560" xr:uid="{00000000-0005-0000-0000-0000303E0000}"/>
    <cellStyle name="Migliaia 42 3 3 4 4" xfId="22862" xr:uid="{00000000-0005-0000-0000-0000313E0000}"/>
    <cellStyle name="Migliaia 42 3 3 5" xfId="3944" xr:uid="{00000000-0005-0000-0000-0000323E0000}"/>
    <cellStyle name="Migliaia 42 3 3 5 2" xfId="14394" xr:uid="{00000000-0005-0000-0000-0000333E0000}"/>
    <cellStyle name="Migliaia 42 3 3 5 2 2" xfId="20212" xr:uid="{00000000-0005-0000-0000-0000343E0000}"/>
    <cellStyle name="Migliaia 42 3 3 5 2 3" xfId="25514" xr:uid="{00000000-0005-0000-0000-0000353E0000}"/>
    <cellStyle name="Migliaia 42 3 3 5 3" xfId="17561" xr:uid="{00000000-0005-0000-0000-0000363E0000}"/>
    <cellStyle name="Migliaia 42 3 3 5 4" xfId="22863" xr:uid="{00000000-0005-0000-0000-0000373E0000}"/>
    <cellStyle name="Migliaia 42 3 3 6" xfId="14390" xr:uid="{00000000-0005-0000-0000-0000383E0000}"/>
    <cellStyle name="Migliaia 42 3 3 6 2" xfId="20208" xr:uid="{00000000-0005-0000-0000-0000393E0000}"/>
    <cellStyle name="Migliaia 42 3 3 6 3" xfId="25510" xr:uid="{00000000-0005-0000-0000-00003A3E0000}"/>
    <cellStyle name="Migliaia 42 3 3 7" xfId="17557" xr:uid="{00000000-0005-0000-0000-00003B3E0000}"/>
    <cellStyle name="Migliaia 42 3 3 8" xfId="22859" xr:uid="{00000000-0005-0000-0000-00003C3E0000}"/>
    <cellStyle name="Migliaia 42 3 4" xfId="3945" xr:uid="{00000000-0005-0000-0000-00003D3E0000}"/>
    <cellStyle name="Migliaia 42 3 4 2" xfId="12222" xr:uid="{00000000-0005-0000-0000-00003E3E0000}"/>
    <cellStyle name="Migliaia 42 3 4 3" xfId="12223" xr:uid="{00000000-0005-0000-0000-00003F3E0000}"/>
    <cellStyle name="Migliaia 42 3 4 3 2" xfId="15715" xr:uid="{00000000-0005-0000-0000-0000403E0000}"/>
    <cellStyle name="Migliaia 42 3 4 3 2 2" xfId="21061" xr:uid="{00000000-0005-0000-0000-0000413E0000}"/>
    <cellStyle name="Migliaia 42 3 4 3 2 3" xfId="26363" xr:uid="{00000000-0005-0000-0000-0000423E0000}"/>
    <cellStyle name="Migliaia 42 3 4 3 3" xfId="18410" xr:uid="{00000000-0005-0000-0000-0000433E0000}"/>
    <cellStyle name="Migliaia 42 3 4 3 4" xfId="23712" xr:uid="{00000000-0005-0000-0000-0000443E0000}"/>
    <cellStyle name="Migliaia 42 3 4 4" xfId="14395" xr:uid="{00000000-0005-0000-0000-0000453E0000}"/>
    <cellStyle name="Migliaia 42 3 4 4 2" xfId="20213" xr:uid="{00000000-0005-0000-0000-0000463E0000}"/>
    <cellStyle name="Migliaia 42 3 4 4 3" xfId="25515" xr:uid="{00000000-0005-0000-0000-0000473E0000}"/>
    <cellStyle name="Migliaia 42 3 4 5" xfId="17562" xr:uid="{00000000-0005-0000-0000-0000483E0000}"/>
    <cellStyle name="Migliaia 42 3 4 6" xfId="22864" xr:uid="{00000000-0005-0000-0000-0000493E0000}"/>
    <cellStyle name="Migliaia 42 3 5" xfId="3946" xr:uid="{00000000-0005-0000-0000-00004A3E0000}"/>
    <cellStyle name="Migliaia 42 3 5 2" xfId="12224" xr:uid="{00000000-0005-0000-0000-00004B3E0000}"/>
    <cellStyle name="Migliaia 42 3 5 2 2" xfId="15716" xr:uid="{00000000-0005-0000-0000-00004C3E0000}"/>
    <cellStyle name="Migliaia 42 3 5 2 2 2" xfId="21062" xr:uid="{00000000-0005-0000-0000-00004D3E0000}"/>
    <cellStyle name="Migliaia 42 3 5 2 2 3" xfId="26364" xr:uid="{00000000-0005-0000-0000-00004E3E0000}"/>
    <cellStyle name="Migliaia 42 3 5 2 3" xfId="18411" xr:uid="{00000000-0005-0000-0000-00004F3E0000}"/>
    <cellStyle name="Migliaia 42 3 5 2 4" xfId="23713" xr:uid="{00000000-0005-0000-0000-0000503E0000}"/>
    <cellStyle name="Migliaia 42 3 5 3" xfId="14396" xr:uid="{00000000-0005-0000-0000-0000513E0000}"/>
    <cellStyle name="Migliaia 42 3 5 3 2" xfId="20214" xr:uid="{00000000-0005-0000-0000-0000523E0000}"/>
    <cellStyle name="Migliaia 42 3 5 3 3" xfId="25516" xr:uid="{00000000-0005-0000-0000-0000533E0000}"/>
    <cellStyle name="Migliaia 42 3 5 4" xfId="17563" xr:uid="{00000000-0005-0000-0000-0000543E0000}"/>
    <cellStyle name="Migliaia 42 3 5 5" xfId="22865" xr:uid="{00000000-0005-0000-0000-0000553E0000}"/>
    <cellStyle name="Migliaia 42 3 6" xfId="3947" xr:uid="{00000000-0005-0000-0000-0000563E0000}"/>
    <cellStyle name="Migliaia 42 3 6 2" xfId="14397" xr:uid="{00000000-0005-0000-0000-0000573E0000}"/>
    <cellStyle name="Migliaia 42 3 6 2 2" xfId="20215" xr:uid="{00000000-0005-0000-0000-0000583E0000}"/>
    <cellStyle name="Migliaia 42 3 6 2 3" xfId="25517" xr:uid="{00000000-0005-0000-0000-0000593E0000}"/>
    <cellStyle name="Migliaia 42 3 6 3" xfId="17564" xr:uid="{00000000-0005-0000-0000-00005A3E0000}"/>
    <cellStyle name="Migliaia 42 3 6 4" xfId="22866" xr:uid="{00000000-0005-0000-0000-00005B3E0000}"/>
    <cellStyle name="Migliaia 42 3 7" xfId="3948" xr:uid="{00000000-0005-0000-0000-00005C3E0000}"/>
    <cellStyle name="Migliaia 42 3 7 2" xfId="14398" xr:uid="{00000000-0005-0000-0000-00005D3E0000}"/>
    <cellStyle name="Migliaia 42 3 7 2 2" xfId="20216" xr:uid="{00000000-0005-0000-0000-00005E3E0000}"/>
    <cellStyle name="Migliaia 42 3 7 2 3" xfId="25518" xr:uid="{00000000-0005-0000-0000-00005F3E0000}"/>
    <cellStyle name="Migliaia 42 3 7 3" xfId="17565" xr:uid="{00000000-0005-0000-0000-0000603E0000}"/>
    <cellStyle name="Migliaia 42 3 7 4" xfId="22867" xr:uid="{00000000-0005-0000-0000-0000613E0000}"/>
    <cellStyle name="Migliaia 42 3 8" xfId="3949" xr:uid="{00000000-0005-0000-0000-0000623E0000}"/>
    <cellStyle name="Migliaia 42 3 8 2" xfId="14399" xr:uid="{00000000-0005-0000-0000-0000633E0000}"/>
    <cellStyle name="Migliaia 42 3 8 2 2" xfId="20217" xr:uid="{00000000-0005-0000-0000-0000643E0000}"/>
    <cellStyle name="Migliaia 42 3 8 2 3" xfId="25519" xr:uid="{00000000-0005-0000-0000-0000653E0000}"/>
    <cellStyle name="Migliaia 42 3 8 3" xfId="17566" xr:uid="{00000000-0005-0000-0000-0000663E0000}"/>
    <cellStyle name="Migliaia 42 3 8 4" xfId="22868"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400" xr:uid="{00000000-0005-0000-0000-00006B3E0000}"/>
    <cellStyle name="Migliaia 42 4 2 2 2 2" xfId="20218" xr:uid="{00000000-0005-0000-0000-00006C3E0000}"/>
    <cellStyle name="Migliaia 42 4 2 2 2 3" xfId="25520" xr:uid="{00000000-0005-0000-0000-00006D3E0000}"/>
    <cellStyle name="Migliaia 42 4 2 2 3" xfId="17567" xr:uid="{00000000-0005-0000-0000-00006E3E0000}"/>
    <cellStyle name="Migliaia 42 4 2 2 4" xfId="22869" xr:uid="{00000000-0005-0000-0000-00006F3E0000}"/>
    <cellStyle name="Migliaia 42 4 2 3" xfId="3953" xr:uid="{00000000-0005-0000-0000-0000703E0000}"/>
    <cellStyle name="Migliaia 42 4 2 3 2" xfId="14401" xr:uid="{00000000-0005-0000-0000-0000713E0000}"/>
    <cellStyle name="Migliaia 42 4 2 3 2 2" xfId="20219" xr:uid="{00000000-0005-0000-0000-0000723E0000}"/>
    <cellStyle name="Migliaia 42 4 2 3 2 3" xfId="25521" xr:uid="{00000000-0005-0000-0000-0000733E0000}"/>
    <cellStyle name="Migliaia 42 4 2 3 3" xfId="17568" xr:uid="{00000000-0005-0000-0000-0000743E0000}"/>
    <cellStyle name="Migliaia 42 4 2 3 4" xfId="22870" xr:uid="{00000000-0005-0000-0000-0000753E0000}"/>
    <cellStyle name="Migliaia 42 4 3" xfId="3954" xr:uid="{00000000-0005-0000-0000-0000763E0000}"/>
    <cellStyle name="Migliaia 42 4 3 2" xfId="14402" xr:uid="{00000000-0005-0000-0000-0000773E0000}"/>
    <cellStyle name="Migliaia 42 4 3 2 2" xfId="20220" xr:uid="{00000000-0005-0000-0000-0000783E0000}"/>
    <cellStyle name="Migliaia 42 4 3 2 3" xfId="25522" xr:uid="{00000000-0005-0000-0000-0000793E0000}"/>
    <cellStyle name="Migliaia 42 4 3 3" xfId="17569" xr:uid="{00000000-0005-0000-0000-00007A3E0000}"/>
    <cellStyle name="Migliaia 42 4 3 4" xfId="22871" xr:uid="{00000000-0005-0000-0000-00007B3E0000}"/>
    <cellStyle name="Migliaia 42 4 4" xfId="3955" xr:uid="{00000000-0005-0000-0000-00007C3E0000}"/>
    <cellStyle name="Migliaia 42 4 4 2" xfId="14403" xr:uid="{00000000-0005-0000-0000-00007D3E0000}"/>
    <cellStyle name="Migliaia 42 4 4 2 2" xfId="20221" xr:uid="{00000000-0005-0000-0000-00007E3E0000}"/>
    <cellStyle name="Migliaia 42 4 4 2 3" xfId="25523" xr:uid="{00000000-0005-0000-0000-00007F3E0000}"/>
    <cellStyle name="Migliaia 42 4 4 3" xfId="17570" xr:uid="{00000000-0005-0000-0000-0000803E0000}"/>
    <cellStyle name="Migliaia 42 4 4 4" xfId="22872" xr:uid="{00000000-0005-0000-0000-0000813E0000}"/>
    <cellStyle name="Migliaia 42 4 5" xfId="3956" xr:uid="{00000000-0005-0000-0000-0000823E0000}"/>
    <cellStyle name="Migliaia 42 4 5 2" xfId="14404" xr:uid="{00000000-0005-0000-0000-0000833E0000}"/>
    <cellStyle name="Migliaia 42 4 5 2 2" xfId="20222" xr:uid="{00000000-0005-0000-0000-0000843E0000}"/>
    <cellStyle name="Migliaia 42 4 5 2 3" xfId="25524" xr:uid="{00000000-0005-0000-0000-0000853E0000}"/>
    <cellStyle name="Migliaia 42 4 5 3" xfId="17571" xr:uid="{00000000-0005-0000-0000-0000863E0000}"/>
    <cellStyle name="Migliaia 42 4 5 4" xfId="22873" xr:uid="{00000000-0005-0000-0000-0000873E0000}"/>
    <cellStyle name="Migliaia 42 4 6" xfId="3957" xr:uid="{00000000-0005-0000-0000-0000883E0000}"/>
    <cellStyle name="Migliaia 42 4 6 2" xfId="14405" xr:uid="{00000000-0005-0000-0000-0000893E0000}"/>
    <cellStyle name="Migliaia 42 4 6 2 2" xfId="20223" xr:uid="{00000000-0005-0000-0000-00008A3E0000}"/>
    <cellStyle name="Migliaia 42 4 6 2 3" xfId="25525" xr:uid="{00000000-0005-0000-0000-00008B3E0000}"/>
    <cellStyle name="Migliaia 42 4 6 3" xfId="17572" xr:uid="{00000000-0005-0000-0000-00008C3E0000}"/>
    <cellStyle name="Migliaia 42 4 6 4" xfId="22874" xr:uid="{00000000-0005-0000-0000-00008D3E0000}"/>
    <cellStyle name="Migliaia 42 4 7" xfId="3958" xr:uid="{00000000-0005-0000-0000-00008E3E0000}"/>
    <cellStyle name="Migliaia 42 4 7 2" xfId="14406" xr:uid="{00000000-0005-0000-0000-00008F3E0000}"/>
    <cellStyle name="Migliaia 42 4 7 2 2" xfId="20224" xr:uid="{00000000-0005-0000-0000-0000903E0000}"/>
    <cellStyle name="Migliaia 42 4 7 2 3" xfId="25526" xr:uid="{00000000-0005-0000-0000-0000913E0000}"/>
    <cellStyle name="Migliaia 42 4 7 3" xfId="17573" xr:uid="{00000000-0005-0000-0000-0000923E0000}"/>
    <cellStyle name="Migliaia 42 4 7 4" xfId="22875" xr:uid="{00000000-0005-0000-0000-0000933E0000}"/>
    <cellStyle name="Migliaia 42 5" xfId="3959" xr:uid="{00000000-0005-0000-0000-0000943E0000}"/>
    <cellStyle name="Migliaia 42 5 2" xfId="3960" xr:uid="{00000000-0005-0000-0000-0000953E0000}"/>
    <cellStyle name="Migliaia 42 5 2 2" xfId="14407" xr:uid="{00000000-0005-0000-0000-0000963E0000}"/>
    <cellStyle name="Migliaia 42 5 2 2 2" xfId="20225" xr:uid="{00000000-0005-0000-0000-0000973E0000}"/>
    <cellStyle name="Migliaia 42 5 2 2 3" xfId="25527" xr:uid="{00000000-0005-0000-0000-0000983E0000}"/>
    <cellStyle name="Migliaia 42 5 2 3" xfId="17574" xr:uid="{00000000-0005-0000-0000-0000993E0000}"/>
    <cellStyle name="Migliaia 42 5 2 4" xfId="22876" xr:uid="{00000000-0005-0000-0000-00009A3E0000}"/>
    <cellStyle name="Migliaia 42 5 3" xfId="3961" xr:uid="{00000000-0005-0000-0000-00009B3E0000}"/>
    <cellStyle name="Migliaia 42 5 3 2" xfId="14408" xr:uid="{00000000-0005-0000-0000-00009C3E0000}"/>
    <cellStyle name="Migliaia 42 5 3 2 2" xfId="20226" xr:uid="{00000000-0005-0000-0000-00009D3E0000}"/>
    <cellStyle name="Migliaia 42 5 3 2 3" xfId="25528" xr:uid="{00000000-0005-0000-0000-00009E3E0000}"/>
    <cellStyle name="Migliaia 42 5 3 3" xfId="17575" xr:uid="{00000000-0005-0000-0000-00009F3E0000}"/>
    <cellStyle name="Migliaia 42 5 3 4" xfId="22877" xr:uid="{00000000-0005-0000-0000-0000A03E0000}"/>
    <cellStyle name="Migliaia 42 5 4" xfId="3962" xr:uid="{00000000-0005-0000-0000-0000A13E0000}"/>
    <cellStyle name="Migliaia 42 5 4 2" xfId="14409" xr:uid="{00000000-0005-0000-0000-0000A23E0000}"/>
    <cellStyle name="Migliaia 42 5 4 2 2" xfId="20227" xr:uid="{00000000-0005-0000-0000-0000A33E0000}"/>
    <cellStyle name="Migliaia 42 5 4 2 3" xfId="25529" xr:uid="{00000000-0005-0000-0000-0000A43E0000}"/>
    <cellStyle name="Migliaia 42 5 4 3" xfId="17576" xr:uid="{00000000-0005-0000-0000-0000A53E0000}"/>
    <cellStyle name="Migliaia 42 5 4 4" xfId="22878" xr:uid="{00000000-0005-0000-0000-0000A63E0000}"/>
    <cellStyle name="Migliaia 42 5 5" xfId="3963" xr:uid="{00000000-0005-0000-0000-0000A73E0000}"/>
    <cellStyle name="Migliaia 42 5 5 2" xfId="14410" xr:uid="{00000000-0005-0000-0000-0000A83E0000}"/>
    <cellStyle name="Migliaia 42 5 5 2 2" xfId="20228" xr:uid="{00000000-0005-0000-0000-0000A93E0000}"/>
    <cellStyle name="Migliaia 42 5 5 2 3" xfId="25530" xr:uid="{00000000-0005-0000-0000-0000AA3E0000}"/>
    <cellStyle name="Migliaia 42 5 5 3" xfId="17577" xr:uid="{00000000-0005-0000-0000-0000AB3E0000}"/>
    <cellStyle name="Migliaia 42 5 5 4" xfId="22879" xr:uid="{00000000-0005-0000-0000-0000AC3E0000}"/>
    <cellStyle name="Migliaia 42 5 6" xfId="3964" xr:uid="{00000000-0005-0000-0000-0000AD3E0000}"/>
    <cellStyle name="Migliaia 42 5 6 2" xfId="14411" xr:uid="{00000000-0005-0000-0000-0000AE3E0000}"/>
    <cellStyle name="Migliaia 42 5 6 2 2" xfId="20229" xr:uid="{00000000-0005-0000-0000-0000AF3E0000}"/>
    <cellStyle name="Migliaia 42 5 6 2 3" xfId="25531" xr:uid="{00000000-0005-0000-0000-0000B03E0000}"/>
    <cellStyle name="Migliaia 42 5 6 3" xfId="17578" xr:uid="{00000000-0005-0000-0000-0000B13E0000}"/>
    <cellStyle name="Migliaia 42 5 6 4" xfId="22880" xr:uid="{00000000-0005-0000-0000-0000B23E0000}"/>
    <cellStyle name="Migliaia 42 6" xfId="3965" xr:uid="{00000000-0005-0000-0000-0000B33E0000}"/>
    <cellStyle name="Migliaia 42 6 2" xfId="12225" xr:uid="{00000000-0005-0000-0000-0000B43E0000}"/>
    <cellStyle name="Migliaia 42 6 3" xfId="12226" xr:uid="{00000000-0005-0000-0000-0000B53E0000}"/>
    <cellStyle name="Migliaia 42 6 3 2" xfId="15717" xr:uid="{00000000-0005-0000-0000-0000B63E0000}"/>
    <cellStyle name="Migliaia 42 6 3 2 2" xfId="21063" xr:uid="{00000000-0005-0000-0000-0000B73E0000}"/>
    <cellStyle name="Migliaia 42 6 3 2 3" xfId="26365" xr:uid="{00000000-0005-0000-0000-0000B83E0000}"/>
    <cellStyle name="Migliaia 42 6 3 3" xfId="18412" xr:uid="{00000000-0005-0000-0000-0000B93E0000}"/>
    <cellStyle name="Migliaia 42 6 3 4" xfId="23714" xr:uid="{00000000-0005-0000-0000-0000BA3E0000}"/>
    <cellStyle name="Migliaia 42 6 4" xfId="14412" xr:uid="{00000000-0005-0000-0000-0000BB3E0000}"/>
    <cellStyle name="Migliaia 42 6 4 2" xfId="20230" xr:uid="{00000000-0005-0000-0000-0000BC3E0000}"/>
    <cellStyle name="Migliaia 42 6 4 3" xfId="25532" xr:uid="{00000000-0005-0000-0000-0000BD3E0000}"/>
    <cellStyle name="Migliaia 42 6 5" xfId="17579" xr:uid="{00000000-0005-0000-0000-0000BE3E0000}"/>
    <cellStyle name="Migliaia 42 6 6" xfId="22881" xr:uid="{00000000-0005-0000-0000-0000BF3E0000}"/>
    <cellStyle name="Migliaia 42 7" xfId="3966" xr:uid="{00000000-0005-0000-0000-0000C03E0000}"/>
    <cellStyle name="Migliaia 42 7 2" xfId="12227" xr:uid="{00000000-0005-0000-0000-0000C13E0000}"/>
    <cellStyle name="Migliaia 42 7 2 2" xfId="15718" xr:uid="{00000000-0005-0000-0000-0000C23E0000}"/>
    <cellStyle name="Migliaia 42 7 2 2 2" xfId="21064" xr:uid="{00000000-0005-0000-0000-0000C33E0000}"/>
    <cellStyle name="Migliaia 42 7 2 2 3" xfId="26366" xr:uid="{00000000-0005-0000-0000-0000C43E0000}"/>
    <cellStyle name="Migliaia 42 7 2 3" xfId="18413" xr:uid="{00000000-0005-0000-0000-0000C53E0000}"/>
    <cellStyle name="Migliaia 42 7 2 4" xfId="23715" xr:uid="{00000000-0005-0000-0000-0000C63E0000}"/>
    <cellStyle name="Migliaia 42 7 3" xfId="14413" xr:uid="{00000000-0005-0000-0000-0000C73E0000}"/>
    <cellStyle name="Migliaia 42 7 3 2" xfId="20231" xr:uid="{00000000-0005-0000-0000-0000C83E0000}"/>
    <cellStyle name="Migliaia 42 7 3 3" xfId="25533" xr:uid="{00000000-0005-0000-0000-0000C93E0000}"/>
    <cellStyle name="Migliaia 42 7 4" xfId="17580" xr:uid="{00000000-0005-0000-0000-0000CA3E0000}"/>
    <cellStyle name="Migliaia 42 7 5" xfId="22882" xr:uid="{00000000-0005-0000-0000-0000CB3E0000}"/>
    <cellStyle name="Migliaia 42 8" xfId="3967" xr:uid="{00000000-0005-0000-0000-0000CC3E0000}"/>
    <cellStyle name="Migliaia 42 8 2" xfId="12228" xr:uid="{00000000-0005-0000-0000-0000CD3E0000}"/>
    <cellStyle name="Migliaia 42 8 2 2" xfId="15719" xr:uid="{00000000-0005-0000-0000-0000CE3E0000}"/>
    <cellStyle name="Migliaia 42 8 2 2 2" xfId="21065" xr:uid="{00000000-0005-0000-0000-0000CF3E0000}"/>
    <cellStyle name="Migliaia 42 8 2 2 3" xfId="26367" xr:uid="{00000000-0005-0000-0000-0000D03E0000}"/>
    <cellStyle name="Migliaia 42 8 2 3" xfId="18414" xr:uid="{00000000-0005-0000-0000-0000D13E0000}"/>
    <cellStyle name="Migliaia 42 8 2 4" xfId="23716" xr:uid="{00000000-0005-0000-0000-0000D23E0000}"/>
    <cellStyle name="Migliaia 42 8 3" xfId="14414" xr:uid="{00000000-0005-0000-0000-0000D33E0000}"/>
    <cellStyle name="Migliaia 42 8 3 2" xfId="20232" xr:uid="{00000000-0005-0000-0000-0000D43E0000}"/>
    <cellStyle name="Migliaia 42 8 3 3" xfId="25534" xr:uid="{00000000-0005-0000-0000-0000D53E0000}"/>
    <cellStyle name="Migliaia 42 8 4" xfId="17581" xr:uid="{00000000-0005-0000-0000-0000D63E0000}"/>
    <cellStyle name="Migliaia 42 8 5" xfId="22883" xr:uid="{00000000-0005-0000-0000-0000D73E0000}"/>
    <cellStyle name="Migliaia 42 9" xfId="3968" xr:uid="{00000000-0005-0000-0000-0000D83E0000}"/>
    <cellStyle name="Migliaia 42 9 2" xfId="14415" xr:uid="{00000000-0005-0000-0000-0000D93E0000}"/>
    <cellStyle name="Migliaia 42 9 2 2" xfId="20233" xr:uid="{00000000-0005-0000-0000-0000DA3E0000}"/>
    <cellStyle name="Migliaia 42 9 2 3" xfId="25535" xr:uid="{00000000-0005-0000-0000-0000DB3E0000}"/>
    <cellStyle name="Migliaia 42 9 3" xfId="17582" xr:uid="{00000000-0005-0000-0000-0000DC3E0000}"/>
    <cellStyle name="Migliaia 42 9 4" xfId="22884" xr:uid="{00000000-0005-0000-0000-0000DD3E0000}"/>
    <cellStyle name="Migliaia 43" xfId="324" xr:uid="{00000000-0005-0000-0000-0000DE3E0000}"/>
    <cellStyle name="Migliaia 43 10" xfId="14416" xr:uid="{00000000-0005-0000-0000-0000DF3E0000}"/>
    <cellStyle name="Migliaia 43 10 2" xfId="20234" xr:uid="{00000000-0005-0000-0000-0000E03E0000}"/>
    <cellStyle name="Migliaia 43 10 3" xfId="25536" xr:uid="{00000000-0005-0000-0000-0000E13E0000}"/>
    <cellStyle name="Migliaia 43 11" xfId="17583" xr:uid="{00000000-0005-0000-0000-0000E23E0000}"/>
    <cellStyle name="Migliaia 43 12" xfId="22885"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7" xr:uid="{00000000-0005-0000-0000-0000E83E0000}"/>
    <cellStyle name="Migliaia 43 2 2 2 2 2" xfId="20235" xr:uid="{00000000-0005-0000-0000-0000E93E0000}"/>
    <cellStyle name="Migliaia 43 2 2 2 2 3" xfId="25537" xr:uid="{00000000-0005-0000-0000-0000EA3E0000}"/>
    <cellStyle name="Migliaia 43 2 2 2 3" xfId="17584" xr:uid="{00000000-0005-0000-0000-0000EB3E0000}"/>
    <cellStyle name="Migliaia 43 2 2 2 4" xfId="22886" xr:uid="{00000000-0005-0000-0000-0000EC3E0000}"/>
    <cellStyle name="Migliaia 43 2 2 3" xfId="12229" xr:uid="{00000000-0005-0000-0000-0000ED3E0000}"/>
    <cellStyle name="Migliaia 43 2 2 3 2" xfId="15720" xr:uid="{00000000-0005-0000-0000-0000EE3E0000}"/>
    <cellStyle name="Migliaia 43 2 2 3 2 2" xfId="21066" xr:uid="{00000000-0005-0000-0000-0000EF3E0000}"/>
    <cellStyle name="Migliaia 43 2 2 3 2 3" xfId="26368" xr:uid="{00000000-0005-0000-0000-0000F03E0000}"/>
    <cellStyle name="Migliaia 43 2 2 3 3" xfId="18415" xr:uid="{00000000-0005-0000-0000-0000F13E0000}"/>
    <cellStyle name="Migliaia 43 2 2 3 4" xfId="23717" xr:uid="{00000000-0005-0000-0000-0000F23E0000}"/>
    <cellStyle name="Migliaia 43 2 3" xfId="3973" xr:uid="{00000000-0005-0000-0000-0000F33E0000}"/>
    <cellStyle name="Migliaia 43 2 3 2" xfId="12230" xr:uid="{00000000-0005-0000-0000-0000F43E0000}"/>
    <cellStyle name="Migliaia 43 2 3 2 2" xfId="15721" xr:uid="{00000000-0005-0000-0000-0000F53E0000}"/>
    <cellStyle name="Migliaia 43 2 3 2 2 2" xfId="21067" xr:uid="{00000000-0005-0000-0000-0000F63E0000}"/>
    <cellStyle name="Migliaia 43 2 3 2 2 3" xfId="26369" xr:uid="{00000000-0005-0000-0000-0000F73E0000}"/>
    <cellStyle name="Migliaia 43 2 3 2 3" xfId="18416" xr:uid="{00000000-0005-0000-0000-0000F83E0000}"/>
    <cellStyle name="Migliaia 43 2 3 2 4" xfId="23718" xr:uid="{00000000-0005-0000-0000-0000F93E0000}"/>
    <cellStyle name="Migliaia 43 2 3 3" xfId="14418" xr:uid="{00000000-0005-0000-0000-0000FA3E0000}"/>
    <cellStyle name="Migliaia 43 2 3 3 2" xfId="20236" xr:uid="{00000000-0005-0000-0000-0000FB3E0000}"/>
    <cellStyle name="Migliaia 43 2 3 3 3" xfId="25538" xr:uid="{00000000-0005-0000-0000-0000FC3E0000}"/>
    <cellStyle name="Migliaia 43 2 3 4" xfId="17585" xr:uid="{00000000-0005-0000-0000-0000FD3E0000}"/>
    <cellStyle name="Migliaia 43 2 3 5" xfId="22887" xr:uid="{00000000-0005-0000-0000-0000FE3E0000}"/>
    <cellStyle name="Migliaia 43 2 4" xfId="3974" xr:uid="{00000000-0005-0000-0000-0000FF3E0000}"/>
    <cellStyle name="Migliaia 43 2 4 2" xfId="14419" xr:uid="{00000000-0005-0000-0000-0000003F0000}"/>
    <cellStyle name="Migliaia 43 2 4 2 2" xfId="20237" xr:uid="{00000000-0005-0000-0000-0000013F0000}"/>
    <cellStyle name="Migliaia 43 2 4 2 3" xfId="25539" xr:uid="{00000000-0005-0000-0000-0000023F0000}"/>
    <cellStyle name="Migliaia 43 2 4 3" xfId="17586" xr:uid="{00000000-0005-0000-0000-0000033F0000}"/>
    <cellStyle name="Migliaia 43 2 4 4" xfId="22888" xr:uid="{00000000-0005-0000-0000-0000043F0000}"/>
    <cellStyle name="Migliaia 43 2 5" xfId="3975" xr:uid="{00000000-0005-0000-0000-0000053F0000}"/>
    <cellStyle name="Migliaia 43 2 5 2" xfId="14420" xr:uid="{00000000-0005-0000-0000-0000063F0000}"/>
    <cellStyle name="Migliaia 43 2 5 2 2" xfId="20238" xr:uid="{00000000-0005-0000-0000-0000073F0000}"/>
    <cellStyle name="Migliaia 43 2 5 2 3" xfId="25540" xr:uid="{00000000-0005-0000-0000-0000083F0000}"/>
    <cellStyle name="Migliaia 43 2 5 3" xfId="17587" xr:uid="{00000000-0005-0000-0000-0000093F0000}"/>
    <cellStyle name="Migliaia 43 2 5 4" xfId="22889" xr:uid="{00000000-0005-0000-0000-00000A3F0000}"/>
    <cellStyle name="Migliaia 43 2 6" xfId="3976" xr:uid="{00000000-0005-0000-0000-00000B3F0000}"/>
    <cellStyle name="Migliaia 43 2 6 2" xfId="14421" xr:uid="{00000000-0005-0000-0000-00000C3F0000}"/>
    <cellStyle name="Migliaia 43 2 6 2 2" xfId="20239" xr:uid="{00000000-0005-0000-0000-00000D3F0000}"/>
    <cellStyle name="Migliaia 43 2 6 2 3" xfId="25541" xr:uid="{00000000-0005-0000-0000-00000E3F0000}"/>
    <cellStyle name="Migliaia 43 2 6 3" xfId="17588" xr:uid="{00000000-0005-0000-0000-00000F3F0000}"/>
    <cellStyle name="Migliaia 43 2 6 4" xfId="22890"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2" xr:uid="{00000000-0005-0000-0000-0000163F0000}"/>
    <cellStyle name="Migliaia 43 3 2 2 2 2 2" xfId="20240" xr:uid="{00000000-0005-0000-0000-0000173F0000}"/>
    <cellStyle name="Migliaia 43 3 2 2 2 2 3" xfId="25542" xr:uid="{00000000-0005-0000-0000-0000183F0000}"/>
    <cellStyle name="Migliaia 43 3 2 2 2 3" xfId="17589" xr:uid="{00000000-0005-0000-0000-0000193F0000}"/>
    <cellStyle name="Migliaia 43 3 2 2 2 4" xfId="22891" xr:uid="{00000000-0005-0000-0000-00001A3F0000}"/>
    <cellStyle name="Migliaia 43 3 2 3" xfId="3981" xr:uid="{00000000-0005-0000-0000-00001B3F0000}"/>
    <cellStyle name="Migliaia 43 3 2 3 2" xfId="14423" xr:uid="{00000000-0005-0000-0000-00001C3F0000}"/>
    <cellStyle name="Migliaia 43 3 2 3 2 2" xfId="20241" xr:uid="{00000000-0005-0000-0000-00001D3F0000}"/>
    <cellStyle name="Migliaia 43 3 2 3 2 3" xfId="25543" xr:uid="{00000000-0005-0000-0000-00001E3F0000}"/>
    <cellStyle name="Migliaia 43 3 2 3 3" xfId="17590" xr:uid="{00000000-0005-0000-0000-00001F3F0000}"/>
    <cellStyle name="Migliaia 43 3 2 3 4" xfId="22892" xr:uid="{00000000-0005-0000-0000-0000203F0000}"/>
    <cellStyle name="Migliaia 43 3 2 4" xfId="3982" xr:uid="{00000000-0005-0000-0000-0000213F0000}"/>
    <cellStyle name="Migliaia 43 3 2 4 2" xfId="14424" xr:uid="{00000000-0005-0000-0000-0000223F0000}"/>
    <cellStyle name="Migliaia 43 3 2 4 2 2" xfId="20242" xr:uid="{00000000-0005-0000-0000-0000233F0000}"/>
    <cellStyle name="Migliaia 43 3 2 4 2 3" xfId="25544" xr:uid="{00000000-0005-0000-0000-0000243F0000}"/>
    <cellStyle name="Migliaia 43 3 2 4 3" xfId="17591" xr:uid="{00000000-0005-0000-0000-0000253F0000}"/>
    <cellStyle name="Migliaia 43 3 2 4 4" xfId="22893" xr:uid="{00000000-0005-0000-0000-0000263F0000}"/>
    <cellStyle name="Migliaia 43 3 2 5" xfId="3983" xr:uid="{00000000-0005-0000-0000-0000273F0000}"/>
    <cellStyle name="Migliaia 43 3 2 5 2" xfId="14425" xr:uid="{00000000-0005-0000-0000-0000283F0000}"/>
    <cellStyle name="Migliaia 43 3 2 5 2 2" xfId="20243" xr:uid="{00000000-0005-0000-0000-0000293F0000}"/>
    <cellStyle name="Migliaia 43 3 2 5 2 3" xfId="25545" xr:uid="{00000000-0005-0000-0000-00002A3F0000}"/>
    <cellStyle name="Migliaia 43 3 2 5 3" xfId="17592" xr:uid="{00000000-0005-0000-0000-00002B3F0000}"/>
    <cellStyle name="Migliaia 43 3 2 5 4" xfId="22894" xr:uid="{00000000-0005-0000-0000-00002C3F0000}"/>
    <cellStyle name="Migliaia 43 3 2 6" xfId="3984" xr:uid="{00000000-0005-0000-0000-00002D3F0000}"/>
    <cellStyle name="Migliaia 43 3 2 6 2" xfId="14426" xr:uid="{00000000-0005-0000-0000-00002E3F0000}"/>
    <cellStyle name="Migliaia 43 3 2 6 2 2" xfId="20244" xr:uid="{00000000-0005-0000-0000-00002F3F0000}"/>
    <cellStyle name="Migliaia 43 3 2 6 2 3" xfId="25546" xr:uid="{00000000-0005-0000-0000-0000303F0000}"/>
    <cellStyle name="Migliaia 43 3 2 6 3" xfId="17593" xr:uid="{00000000-0005-0000-0000-0000313F0000}"/>
    <cellStyle name="Migliaia 43 3 2 6 4" xfId="22895" xr:uid="{00000000-0005-0000-0000-0000323F0000}"/>
    <cellStyle name="Migliaia 43 3 3" xfId="3985" xr:uid="{00000000-0005-0000-0000-0000333F0000}"/>
    <cellStyle name="Migliaia 43 3 3 2" xfId="3986" xr:uid="{00000000-0005-0000-0000-0000343F0000}"/>
    <cellStyle name="Migliaia 43 3 3 2 2" xfId="14428" xr:uid="{00000000-0005-0000-0000-0000353F0000}"/>
    <cellStyle name="Migliaia 43 3 3 2 2 2" xfId="20246" xr:uid="{00000000-0005-0000-0000-0000363F0000}"/>
    <cellStyle name="Migliaia 43 3 3 2 2 3" xfId="25548" xr:uid="{00000000-0005-0000-0000-0000373F0000}"/>
    <cellStyle name="Migliaia 43 3 3 2 3" xfId="17595" xr:uid="{00000000-0005-0000-0000-0000383F0000}"/>
    <cellStyle name="Migliaia 43 3 3 2 4" xfId="22897" xr:uid="{00000000-0005-0000-0000-0000393F0000}"/>
    <cellStyle name="Migliaia 43 3 3 3" xfId="3987" xr:uid="{00000000-0005-0000-0000-00003A3F0000}"/>
    <cellStyle name="Migliaia 43 3 3 3 2" xfId="14429" xr:uid="{00000000-0005-0000-0000-00003B3F0000}"/>
    <cellStyle name="Migliaia 43 3 3 3 2 2" xfId="20247" xr:uid="{00000000-0005-0000-0000-00003C3F0000}"/>
    <cellStyle name="Migliaia 43 3 3 3 2 3" xfId="25549" xr:uid="{00000000-0005-0000-0000-00003D3F0000}"/>
    <cellStyle name="Migliaia 43 3 3 3 3" xfId="17596" xr:uid="{00000000-0005-0000-0000-00003E3F0000}"/>
    <cellStyle name="Migliaia 43 3 3 3 4" xfId="22898" xr:uid="{00000000-0005-0000-0000-00003F3F0000}"/>
    <cellStyle name="Migliaia 43 3 3 4" xfId="3988" xr:uid="{00000000-0005-0000-0000-0000403F0000}"/>
    <cellStyle name="Migliaia 43 3 3 4 2" xfId="14430" xr:uid="{00000000-0005-0000-0000-0000413F0000}"/>
    <cellStyle name="Migliaia 43 3 3 4 2 2" xfId="20248" xr:uid="{00000000-0005-0000-0000-0000423F0000}"/>
    <cellStyle name="Migliaia 43 3 3 4 2 3" xfId="25550" xr:uid="{00000000-0005-0000-0000-0000433F0000}"/>
    <cellStyle name="Migliaia 43 3 3 4 3" xfId="17597" xr:uid="{00000000-0005-0000-0000-0000443F0000}"/>
    <cellStyle name="Migliaia 43 3 3 4 4" xfId="22899" xr:uid="{00000000-0005-0000-0000-0000453F0000}"/>
    <cellStyle name="Migliaia 43 3 3 5" xfId="3989" xr:uid="{00000000-0005-0000-0000-0000463F0000}"/>
    <cellStyle name="Migliaia 43 3 3 5 2" xfId="14431" xr:uid="{00000000-0005-0000-0000-0000473F0000}"/>
    <cellStyle name="Migliaia 43 3 3 5 2 2" xfId="20249" xr:uid="{00000000-0005-0000-0000-0000483F0000}"/>
    <cellStyle name="Migliaia 43 3 3 5 2 3" xfId="25551" xr:uid="{00000000-0005-0000-0000-0000493F0000}"/>
    <cellStyle name="Migliaia 43 3 3 5 3" xfId="17598" xr:uid="{00000000-0005-0000-0000-00004A3F0000}"/>
    <cellStyle name="Migliaia 43 3 3 5 4" xfId="22900" xr:uid="{00000000-0005-0000-0000-00004B3F0000}"/>
    <cellStyle name="Migliaia 43 3 3 6" xfId="14427" xr:uid="{00000000-0005-0000-0000-00004C3F0000}"/>
    <cellStyle name="Migliaia 43 3 3 6 2" xfId="20245" xr:uid="{00000000-0005-0000-0000-00004D3F0000}"/>
    <cellStyle name="Migliaia 43 3 3 6 3" xfId="25547" xr:uid="{00000000-0005-0000-0000-00004E3F0000}"/>
    <cellStyle name="Migliaia 43 3 3 7" xfId="17594" xr:uid="{00000000-0005-0000-0000-00004F3F0000}"/>
    <cellStyle name="Migliaia 43 3 3 8" xfId="22896" xr:uid="{00000000-0005-0000-0000-0000503F0000}"/>
    <cellStyle name="Migliaia 43 3 4" xfId="3990" xr:uid="{00000000-0005-0000-0000-0000513F0000}"/>
    <cellStyle name="Migliaia 43 3 4 2" xfId="12231" xr:uid="{00000000-0005-0000-0000-0000523F0000}"/>
    <cellStyle name="Migliaia 43 3 4 3" xfId="12232" xr:uid="{00000000-0005-0000-0000-0000533F0000}"/>
    <cellStyle name="Migliaia 43 3 4 3 2" xfId="15722" xr:uid="{00000000-0005-0000-0000-0000543F0000}"/>
    <cellStyle name="Migliaia 43 3 4 3 2 2" xfId="21068" xr:uid="{00000000-0005-0000-0000-0000553F0000}"/>
    <cellStyle name="Migliaia 43 3 4 3 2 3" xfId="26370" xr:uid="{00000000-0005-0000-0000-0000563F0000}"/>
    <cellStyle name="Migliaia 43 3 4 3 3" xfId="18417" xr:uid="{00000000-0005-0000-0000-0000573F0000}"/>
    <cellStyle name="Migliaia 43 3 4 3 4" xfId="23719" xr:uid="{00000000-0005-0000-0000-0000583F0000}"/>
    <cellStyle name="Migliaia 43 3 4 4" xfId="14432" xr:uid="{00000000-0005-0000-0000-0000593F0000}"/>
    <cellStyle name="Migliaia 43 3 4 4 2" xfId="20250" xr:uid="{00000000-0005-0000-0000-00005A3F0000}"/>
    <cellStyle name="Migliaia 43 3 4 4 3" xfId="25552" xr:uid="{00000000-0005-0000-0000-00005B3F0000}"/>
    <cellStyle name="Migliaia 43 3 4 5" xfId="17599" xr:uid="{00000000-0005-0000-0000-00005C3F0000}"/>
    <cellStyle name="Migliaia 43 3 4 6" xfId="22901" xr:uid="{00000000-0005-0000-0000-00005D3F0000}"/>
    <cellStyle name="Migliaia 43 3 5" xfId="3991" xr:uid="{00000000-0005-0000-0000-00005E3F0000}"/>
    <cellStyle name="Migliaia 43 3 5 2" xfId="12233" xr:uid="{00000000-0005-0000-0000-00005F3F0000}"/>
    <cellStyle name="Migliaia 43 3 5 2 2" xfId="15723" xr:uid="{00000000-0005-0000-0000-0000603F0000}"/>
    <cellStyle name="Migliaia 43 3 5 2 2 2" xfId="21069" xr:uid="{00000000-0005-0000-0000-0000613F0000}"/>
    <cellStyle name="Migliaia 43 3 5 2 2 3" xfId="26371" xr:uid="{00000000-0005-0000-0000-0000623F0000}"/>
    <cellStyle name="Migliaia 43 3 5 2 3" xfId="18418" xr:uid="{00000000-0005-0000-0000-0000633F0000}"/>
    <cellStyle name="Migliaia 43 3 5 2 4" xfId="23720" xr:uid="{00000000-0005-0000-0000-0000643F0000}"/>
    <cellStyle name="Migliaia 43 3 5 3" xfId="14433" xr:uid="{00000000-0005-0000-0000-0000653F0000}"/>
    <cellStyle name="Migliaia 43 3 5 3 2" xfId="20251" xr:uid="{00000000-0005-0000-0000-0000663F0000}"/>
    <cellStyle name="Migliaia 43 3 5 3 3" xfId="25553" xr:uid="{00000000-0005-0000-0000-0000673F0000}"/>
    <cellStyle name="Migliaia 43 3 5 4" xfId="17600" xr:uid="{00000000-0005-0000-0000-0000683F0000}"/>
    <cellStyle name="Migliaia 43 3 5 5" xfId="22902" xr:uid="{00000000-0005-0000-0000-0000693F0000}"/>
    <cellStyle name="Migliaia 43 3 6" xfId="3992" xr:uid="{00000000-0005-0000-0000-00006A3F0000}"/>
    <cellStyle name="Migliaia 43 3 6 2" xfId="14434" xr:uid="{00000000-0005-0000-0000-00006B3F0000}"/>
    <cellStyle name="Migliaia 43 3 6 2 2" xfId="20252" xr:uid="{00000000-0005-0000-0000-00006C3F0000}"/>
    <cellStyle name="Migliaia 43 3 6 2 3" xfId="25554" xr:uid="{00000000-0005-0000-0000-00006D3F0000}"/>
    <cellStyle name="Migliaia 43 3 6 3" xfId="17601" xr:uid="{00000000-0005-0000-0000-00006E3F0000}"/>
    <cellStyle name="Migliaia 43 3 6 4" xfId="22903" xr:uid="{00000000-0005-0000-0000-00006F3F0000}"/>
    <cellStyle name="Migliaia 43 3 7" xfId="3993" xr:uid="{00000000-0005-0000-0000-0000703F0000}"/>
    <cellStyle name="Migliaia 43 3 7 2" xfId="14435" xr:uid="{00000000-0005-0000-0000-0000713F0000}"/>
    <cellStyle name="Migliaia 43 3 7 2 2" xfId="20253" xr:uid="{00000000-0005-0000-0000-0000723F0000}"/>
    <cellStyle name="Migliaia 43 3 7 2 3" xfId="25555" xr:uid="{00000000-0005-0000-0000-0000733F0000}"/>
    <cellStyle name="Migliaia 43 3 7 3" xfId="17602" xr:uid="{00000000-0005-0000-0000-0000743F0000}"/>
    <cellStyle name="Migliaia 43 3 7 4" xfId="22904" xr:uid="{00000000-0005-0000-0000-0000753F0000}"/>
    <cellStyle name="Migliaia 43 3 8" xfId="3994" xr:uid="{00000000-0005-0000-0000-0000763F0000}"/>
    <cellStyle name="Migliaia 43 3 8 2" xfId="14436" xr:uid="{00000000-0005-0000-0000-0000773F0000}"/>
    <cellStyle name="Migliaia 43 3 8 2 2" xfId="20254" xr:uid="{00000000-0005-0000-0000-0000783F0000}"/>
    <cellStyle name="Migliaia 43 3 8 2 3" xfId="25556" xr:uid="{00000000-0005-0000-0000-0000793F0000}"/>
    <cellStyle name="Migliaia 43 3 8 3" xfId="17603" xr:uid="{00000000-0005-0000-0000-00007A3F0000}"/>
    <cellStyle name="Migliaia 43 3 8 4" xfId="22905"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7" xr:uid="{00000000-0005-0000-0000-00007F3F0000}"/>
    <cellStyle name="Migliaia 43 4 2 2 2 2" xfId="20255" xr:uid="{00000000-0005-0000-0000-0000803F0000}"/>
    <cellStyle name="Migliaia 43 4 2 2 2 3" xfId="25557" xr:uid="{00000000-0005-0000-0000-0000813F0000}"/>
    <cellStyle name="Migliaia 43 4 2 2 3" xfId="17604" xr:uid="{00000000-0005-0000-0000-0000823F0000}"/>
    <cellStyle name="Migliaia 43 4 2 2 4" xfId="22906" xr:uid="{00000000-0005-0000-0000-0000833F0000}"/>
    <cellStyle name="Migliaia 43 4 2 3" xfId="3998" xr:uid="{00000000-0005-0000-0000-0000843F0000}"/>
    <cellStyle name="Migliaia 43 4 2 3 2" xfId="14438" xr:uid="{00000000-0005-0000-0000-0000853F0000}"/>
    <cellStyle name="Migliaia 43 4 2 3 2 2" xfId="20256" xr:uid="{00000000-0005-0000-0000-0000863F0000}"/>
    <cellStyle name="Migliaia 43 4 2 3 2 3" xfId="25558" xr:uid="{00000000-0005-0000-0000-0000873F0000}"/>
    <cellStyle name="Migliaia 43 4 2 3 3" xfId="17605" xr:uid="{00000000-0005-0000-0000-0000883F0000}"/>
    <cellStyle name="Migliaia 43 4 2 3 4" xfId="22907" xr:uid="{00000000-0005-0000-0000-0000893F0000}"/>
    <cellStyle name="Migliaia 43 4 3" xfId="3999" xr:uid="{00000000-0005-0000-0000-00008A3F0000}"/>
    <cellStyle name="Migliaia 43 4 3 2" xfId="14439" xr:uid="{00000000-0005-0000-0000-00008B3F0000}"/>
    <cellStyle name="Migliaia 43 4 3 2 2" xfId="20257" xr:uid="{00000000-0005-0000-0000-00008C3F0000}"/>
    <cellStyle name="Migliaia 43 4 3 2 3" xfId="25559" xr:uid="{00000000-0005-0000-0000-00008D3F0000}"/>
    <cellStyle name="Migliaia 43 4 3 3" xfId="17606" xr:uid="{00000000-0005-0000-0000-00008E3F0000}"/>
    <cellStyle name="Migliaia 43 4 3 4" xfId="22908" xr:uid="{00000000-0005-0000-0000-00008F3F0000}"/>
    <cellStyle name="Migliaia 43 4 4" xfId="4000" xr:uid="{00000000-0005-0000-0000-0000903F0000}"/>
    <cellStyle name="Migliaia 43 4 4 2" xfId="14440" xr:uid="{00000000-0005-0000-0000-0000913F0000}"/>
    <cellStyle name="Migliaia 43 4 4 2 2" xfId="20258" xr:uid="{00000000-0005-0000-0000-0000923F0000}"/>
    <cellStyle name="Migliaia 43 4 4 2 3" xfId="25560" xr:uid="{00000000-0005-0000-0000-0000933F0000}"/>
    <cellStyle name="Migliaia 43 4 4 3" xfId="17607" xr:uid="{00000000-0005-0000-0000-0000943F0000}"/>
    <cellStyle name="Migliaia 43 4 4 4" xfId="22909" xr:uid="{00000000-0005-0000-0000-0000953F0000}"/>
    <cellStyle name="Migliaia 43 4 5" xfId="4001" xr:uid="{00000000-0005-0000-0000-0000963F0000}"/>
    <cellStyle name="Migliaia 43 4 5 2" xfId="14441" xr:uid="{00000000-0005-0000-0000-0000973F0000}"/>
    <cellStyle name="Migliaia 43 4 5 2 2" xfId="20259" xr:uid="{00000000-0005-0000-0000-0000983F0000}"/>
    <cellStyle name="Migliaia 43 4 5 2 3" xfId="25561" xr:uid="{00000000-0005-0000-0000-0000993F0000}"/>
    <cellStyle name="Migliaia 43 4 5 3" xfId="17608" xr:uid="{00000000-0005-0000-0000-00009A3F0000}"/>
    <cellStyle name="Migliaia 43 4 5 4" xfId="22910" xr:uid="{00000000-0005-0000-0000-00009B3F0000}"/>
    <cellStyle name="Migliaia 43 4 6" xfId="4002" xr:uid="{00000000-0005-0000-0000-00009C3F0000}"/>
    <cellStyle name="Migliaia 43 4 6 2" xfId="14442" xr:uid="{00000000-0005-0000-0000-00009D3F0000}"/>
    <cellStyle name="Migliaia 43 4 6 2 2" xfId="20260" xr:uid="{00000000-0005-0000-0000-00009E3F0000}"/>
    <cellStyle name="Migliaia 43 4 6 2 3" xfId="25562" xr:uid="{00000000-0005-0000-0000-00009F3F0000}"/>
    <cellStyle name="Migliaia 43 4 6 3" xfId="17609" xr:uid="{00000000-0005-0000-0000-0000A03F0000}"/>
    <cellStyle name="Migliaia 43 4 6 4" xfId="22911" xr:uid="{00000000-0005-0000-0000-0000A13F0000}"/>
    <cellStyle name="Migliaia 43 4 7" xfId="4003" xr:uid="{00000000-0005-0000-0000-0000A23F0000}"/>
    <cellStyle name="Migliaia 43 4 7 2" xfId="14443" xr:uid="{00000000-0005-0000-0000-0000A33F0000}"/>
    <cellStyle name="Migliaia 43 4 7 2 2" xfId="20261" xr:uid="{00000000-0005-0000-0000-0000A43F0000}"/>
    <cellStyle name="Migliaia 43 4 7 2 3" xfId="25563" xr:uid="{00000000-0005-0000-0000-0000A53F0000}"/>
    <cellStyle name="Migliaia 43 4 7 3" xfId="17610" xr:uid="{00000000-0005-0000-0000-0000A63F0000}"/>
    <cellStyle name="Migliaia 43 4 7 4" xfId="22912" xr:uid="{00000000-0005-0000-0000-0000A73F0000}"/>
    <cellStyle name="Migliaia 43 5" xfId="4004" xr:uid="{00000000-0005-0000-0000-0000A83F0000}"/>
    <cellStyle name="Migliaia 43 5 2" xfId="4005" xr:uid="{00000000-0005-0000-0000-0000A93F0000}"/>
    <cellStyle name="Migliaia 43 5 2 2" xfId="14444" xr:uid="{00000000-0005-0000-0000-0000AA3F0000}"/>
    <cellStyle name="Migliaia 43 5 2 2 2" xfId="20262" xr:uid="{00000000-0005-0000-0000-0000AB3F0000}"/>
    <cellStyle name="Migliaia 43 5 2 2 3" xfId="25564" xr:uid="{00000000-0005-0000-0000-0000AC3F0000}"/>
    <cellStyle name="Migliaia 43 5 2 3" xfId="17611" xr:uid="{00000000-0005-0000-0000-0000AD3F0000}"/>
    <cellStyle name="Migliaia 43 5 2 4" xfId="22913" xr:uid="{00000000-0005-0000-0000-0000AE3F0000}"/>
    <cellStyle name="Migliaia 43 5 3" xfId="4006" xr:uid="{00000000-0005-0000-0000-0000AF3F0000}"/>
    <cellStyle name="Migliaia 43 5 3 2" xfId="14445" xr:uid="{00000000-0005-0000-0000-0000B03F0000}"/>
    <cellStyle name="Migliaia 43 5 3 2 2" xfId="20263" xr:uid="{00000000-0005-0000-0000-0000B13F0000}"/>
    <cellStyle name="Migliaia 43 5 3 2 3" xfId="25565" xr:uid="{00000000-0005-0000-0000-0000B23F0000}"/>
    <cellStyle name="Migliaia 43 5 3 3" xfId="17612" xr:uid="{00000000-0005-0000-0000-0000B33F0000}"/>
    <cellStyle name="Migliaia 43 5 3 4" xfId="22914" xr:uid="{00000000-0005-0000-0000-0000B43F0000}"/>
    <cellStyle name="Migliaia 43 5 4" xfId="4007" xr:uid="{00000000-0005-0000-0000-0000B53F0000}"/>
    <cellStyle name="Migliaia 43 5 4 2" xfId="14446" xr:uid="{00000000-0005-0000-0000-0000B63F0000}"/>
    <cellStyle name="Migliaia 43 5 4 2 2" xfId="20264" xr:uid="{00000000-0005-0000-0000-0000B73F0000}"/>
    <cellStyle name="Migliaia 43 5 4 2 3" xfId="25566" xr:uid="{00000000-0005-0000-0000-0000B83F0000}"/>
    <cellStyle name="Migliaia 43 5 4 3" xfId="17613" xr:uid="{00000000-0005-0000-0000-0000B93F0000}"/>
    <cellStyle name="Migliaia 43 5 4 4" xfId="22915" xr:uid="{00000000-0005-0000-0000-0000BA3F0000}"/>
    <cellStyle name="Migliaia 43 5 5" xfId="4008" xr:uid="{00000000-0005-0000-0000-0000BB3F0000}"/>
    <cellStyle name="Migliaia 43 5 5 2" xfId="14447" xr:uid="{00000000-0005-0000-0000-0000BC3F0000}"/>
    <cellStyle name="Migliaia 43 5 5 2 2" xfId="20265" xr:uid="{00000000-0005-0000-0000-0000BD3F0000}"/>
    <cellStyle name="Migliaia 43 5 5 2 3" xfId="25567" xr:uid="{00000000-0005-0000-0000-0000BE3F0000}"/>
    <cellStyle name="Migliaia 43 5 5 3" xfId="17614" xr:uid="{00000000-0005-0000-0000-0000BF3F0000}"/>
    <cellStyle name="Migliaia 43 5 5 4" xfId="22916" xr:uid="{00000000-0005-0000-0000-0000C03F0000}"/>
    <cellStyle name="Migliaia 43 5 6" xfId="4009" xr:uid="{00000000-0005-0000-0000-0000C13F0000}"/>
    <cellStyle name="Migliaia 43 5 6 2" xfId="14448" xr:uid="{00000000-0005-0000-0000-0000C23F0000}"/>
    <cellStyle name="Migliaia 43 5 6 2 2" xfId="20266" xr:uid="{00000000-0005-0000-0000-0000C33F0000}"/>
    <cellStyle name="Migliaia 43 5 6 2 3" xfId="25568" xr:uid="{00000000-0005-0000-0000-0000C43F0000}"/>
    <cellStyle name="Migliaia 43 5 6 3" xfId="17615" xr:uid="{00000000-0005-0000-0000-0000C53F0000}"/>
    <cellStyle name="Migliaia 43 5 6 4" xfId="22917" xr:uid="{00000000-0005-0000-0000-0000C63F0000}"/>
    <cellStyle name="Migliaia 43 6" xfId="4010" xr:uid="{00000000-0005-0000-0000-0000C73F0000}"/>
    <cellStyle name="Migliaia 43 6 2" xfId="12234" xr:uid="{00000000-0005-0000-0000-0000C83F0000}"/>
    <cellStyle name="Migliaia 43 6 3" xfId="12235" xr:uid="{00000000-0005-0000-0000-0000C93F0000}"/>
    <cellStyle name="Migliaia 43 6 3 2" xfId="15724" xr:uid="{00000000-0005-0000-0000-0000CA3F0000}"/>
    <cellStyle name="Migliaia 43 6 3 2 2" xfId="21070" xr:uid="{00000000-0005-0000-0000-0000CB3F0000}"/>
    <cellStyle name="Migliaia 43 6 3 2 3" xfId="26372" xr:uid="{00000000-0005-0000-0000-0000CC3F0000}"/>
    <cellStyle name="Migliaia 43 6 3 3" xfId="18419" xr:uid="{00000000-0005-0000-0000-0000CD3F0000}"/>
    <cellStyle name="Migliaia 43 6 3 4" xfId="23721" xr:uid="{00000000-0005-0000-0000-0000CE3F0000}"/>
    <cellStyle name="Migliaia 43 6 4" xfId="14449" xr:uid="{00000000-0005-0000-0000-0000CF3F0000}"/>
    <cellStyle name="Migliaia 43 6 4 2" xfId="20267" xr:uid="{00000000-0005-0000-0000-0000D03F0000}"/>
    <cellStyle name="Migliaia 43 6 4 3" xfId="25569" xr:uid="{00000000-0005-0000-0000-0000D13F0000}"/>
    <cellStyle name="Migliaia 43 6 5" xfId="17616" xr:uid="{00000000-0005-0000-0000-0000D23F0000}"/>
    <cellStyle name="Migliaia 43 6 6" xfId="22918" xr:uid="{00000000-0005-0000-0000-0000D33F0000}"/>
    <cellStyle name="Migliaia 43 7" xfId="4011" xr:uid="{00000000-0005-0000-0000-0000D43F0000}"/>
    <cellStyle name="Migliaia 43 7 2" xfId="12236" xr:uid="{00000000-0005-0000-0000-0000D53F0000}"/>
    <cellStyle name="Migliaia 43 7 2 2" xfId="15725" xr:uid="{00000000-0005-0000-0000-0000D63F0000}"/>
    <cellStyle name="Migliaia 43 7 2 2 2" xfId="21071" xr:uid="{00000000-0005-0000-0000-0000D73F0000}"/>
    <cellStyle name="Migliaia 43 7 2 2 3" xfId="26373" xr:uid="{00000000-0005-0000-0000-0000D83F0000}"/>
    <cellStyle name="Migliaia 43 7 2 3" xfId="18420" xr:uid="{00000000-0005-0000-0000-0000D93F0000}"/>
    <cellStyle name="Migliaia 43 7 2 4" xfId="23722" xr:uid="{00000000-0005-0000-0000-0000DA3F0000}"/>
    <cellStyle name="Migliaia 43 7 3" xfId="14450" xr:uid="{00000000-0005-0000-0000-0000DB3F0000}"/>
    <cellStyle name="Migliaia 43 7 3 2" xfId="20268" xr:uid="{00000000-0005-0000-0000-0000DC3F0000}"/>
    <cellStyle name="Migliaia 43 7 3 3" xfId="25570" xr:uid="{00000000-0005-0000-0000-0000DD3F0000}"/>
    <cellStyle name="Migliaia 43 7 4" xfId="17617" xr:uid="{00000000-0005-0000-0000-0000DE3F0000}"/>
    <cellStyle name="Migliaia 43 7 5" xfId="22919" xr:uid="{00000000-0005-0000-0000-0000DF3F0000}"/>
    <cellStyle name="Migliaia 43 8" xfId="4012" xr:uid="{00000000-0005-0000-0000-0000E03F0000}"/>
    <cellStyle name="Migliaia 43 8 2" xfId="12237" xr:uid="{00000000-0005-0000-0000-0000E13F0000}"/>
    <cellStyle name="Migliaia 43 8 2 2" xfId="15726" xr:uid="{00000000-0005-0000-0000-0000E23F0000}"/>
    <cellStyle name="Migliaia 43 8 2 2 2" xfId="21072" xr:uid="{00000000-0005-0000-0000-0000E33F0000}"/>
    <cellStyle name="Migliaia 43 8 2 2 3" xfId="26374" xr:uid="{00000000-0005-0000-0000-0000E43F0000}"/>
    <cellStyle name="Migliaia 43 8 2 3" xfId="18421" xr:uid="{00000000-0005-0000-0000-0000E53F0000}"/>
    <cellStyle name="Migliaia 43 8 2 4" xfId="23723" xr:uid="{00000000-0005-0000-0000-0000E63F0000}"/>
    <cellStyle name="Migliaia 43 8 3" xfId="14451" xr:uid="{00000000-0005-0000-0000-0000E73F0000}"/>
    <cellStyle name="Migliaia 43 8 3 2" xfId="20269" xr:uid="{00000000-0005-0000-0000-0000E83F0000}"/>
    <cellStyle name="Migliaia 43 8 3 3" xfId="25571" xr:uid="{00000000-0005-0000-0000-0000E93F0000}"/>
    <cellStyle name="Migliaia 43 8 4" xfId="17618" xr:uid="{00000000-0005-0000-0000-0000EA3F0000}"/>
    <cellStyle name="Migliaia 43 8 5" xfId="22920" xr:uid="{00000000-0005-0000-0000-0000EB3F0000}"/>
    <cellStyle name="Migliaia 43 9" xfId="4013" xr:uid="{00000000-0005-0000-0000-0000EC3F0000}"/>
    <cellStyle name="Migliaia 43 9 2" xfId="14452" xr:uid="{00000000-0005-0000-0000-0000ED3F0000}"/>
    <cellStyle name="Migliaia 43 9 2 2" xfId="20270" xr:uid="{00000000-0005-0000-0000-0000EE3F0000}"/>
    <cellStyle name="Migliaia 43 9 2 3" xfId="25572" xr:uid="{00000000-0005-0000-0000-0000EF3F0000}"/>
    <cellStyle name="Migliaia 43 9 3" xfId="17619" xr:uid="{00000000-0005-0000-0000-0000F03F0000}"/>
    <cellStyle name="Migliaia 43 9 4" xfId="22921" xr:uid="{00000000-0005-0000-0000-0000F13F0000}"/>
    <cellStyle name="Migliaia 44" xfId="326" xr:uid="{00000000-0005-0000-0000-0000F23F0000}"/>
    <cellStyle name="Migliaia 44 10" xfId="14453" xr:uid="{00000000-0005-0000-0000-0000F33F0000}"/>
    <cellStyle name="Migliaia 44 10 2" xfId="20271" xr:uid="{00000000-0005-0000-0000-0000F43F0000}"/>
    <cellStyle name="Migliaia 44 10 3" xfId="25573" xr:uid="{00000000-0005-0000-0000-0000F53F0000}"/>
    <cellStyle name="Migliaia 44 11" xfId="17620" xr:uid="{00000000-0005-0000-0000-0000F63F0000}"/>
    <cellStyle name="Migliaia 44 12" xfId="22922"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4" xr:uid="{00000000-0005-0000-0000-0000FC3F0000}"/>
    <cellStyle name="Migliaia 44 2 2 2 2 2" xfId="20272" xr:uid="{00000000-0005-0000-0000-0000FD3F0000}"/>
    <cellStyle name="Migliaia 44 2 2 2 2 3" xfId="25574" xr:uid="{00000000-0005-0000-0000-0000FE3F0000}"/>
    <cellStyle name="Migliaia 44 2 2 2 3" xfId="17621" xr:uid="{00000000-0005-0000-0000-0000FF3F0000}"/>
    <cellStyle name="Migliaia 44 2 2 2 4" xfId="22923" xr:uid="{00000000-0005-0000-0000-000000400000}"/>
    <cellStyle name="Migliaia 44 2 2 3" xfId="12238" xr:uid="{00000000-0005-0000-0000-000001400000}"/>
    <cellStyle name="Migliaia 44 2 2 3 2" xfId="15727" xr:uid="{00000000-0005-0000-0000-000002400000}"/>
    <cellStyle name="Migliaia 44 2 2 3 2 2" xfId="21073" xr:uid="{00000000-0005-0000-0000-000003400000}"/>
    <cellStyle name="Migliaia 44 2 2 3 2 3" xfId="26375" xr:uid="{00000000-0005-0000-0000-000004400000}"/>
    <cellStyle name="Migliaia 44 2 2 3 3" xfId="18422" xr:uid="{00000000-0005-0000-0000-000005400000}"/>
    <cellStyle name="Migliaia 44 2 2 3 4" xfId="23724" xr:uid="{00000000-0005-0000-0000-000006400000}"/>
    <cellStyle name="Migliaia 44 2 3" xfId="4018" xr:uid="{00000000-0005-0000-0000-000007400000}"/>
    <cellStyle name="Migliaia 44 2 3 2" xfId="12239" xr:uid="{00000000-0005-0000-0000-000008400000}"/>
    <cellStyle name="Migliaia 44 2 3 2 2" xfId="15728" xr:uid="{00000000-0005-0000-0000-000009400000}"/>
    <cellStyle name="Migliaia 44 2 3 2 2 2" xfId="21074" xr:uid="{00000000-0005-0000-0000-00000A400000}"/>
    <cellStyle name="Migliaia 44 2 3 2 2 3" xfId="26376" xr:uid="{00000000-0005-0000-0000-00000B400000}"/>
    <cellStyle name="Migliaia 44 2 3 2 3" xfId="18423" xr:uid="{00000000-0005-0000-0000-00000C400000}"/>
    <cellStyle name="Migliaia 44 2 3 2 4" xfId="23725" xr:uid="{00000000-0005-0000-0000-00000D400000}"/>
    <cellStyle name="Migliaia 44 2 3 3" xfId="14455" xr:uid="{00000000-0005-0000-0000-00000E400000}"/>
    <cellStyle name="Migliaia 44 2 3 3 2" xfId="20273" xr:uid="{00000000-0005-0000-0000-00000F400000}"/>
    <cellStyle name="Migliaia 44 2 3 3 3" xfId="25575" xr:uid="{00000000-0005-0000-0000-000010400000}"/>
    <cellStyle name="Migliaia 44 2 3 4" xfId="17622" xr:uid="{00000000-0005-0000-0000-000011400000}"/>
    <cellStyle name="Migliaia 44 2 3 5" xfId="22924" xr:uid="{00000000-0005-0000-0000-000012400000}"/>
    <cellStyle name="Migliaia 44 2 4" xfId="4019" xr:uid="{00000000-0005-0000-0000-000013400000}"/>
    <cellStyle name="Migliaia 44 2 4 2" xfId="14456" xr:uid="{00000000-0005-0000-0000-000014400000}"/>
    <cellStyle name="Migliaia 44 2 4 2 2" xfId="20274" xr:uid="{00000000-0005-0000-0000-000015400000}"/>
    <cellStyle name="Migliaia 44 2 4 2 3" xfId="25576" xr:uid="{00000000-0005-0000-0000-000016400000}"/>
    <cellStyle name="Migliaia 44 2 4 3" xfId="17623" xr:uid="{00000000-0005-0000-0000-000017400000}"/>
    <cellStyle name="Migliaia 44 2 4 4" xfId="22925" xr:uid="{00000000-0005-0000-0000-000018400000}"/>
    <cellStyle name="Migliaia 44 2 5" xfId="4020" xr:uid="{00000000-0005-0000-0000-000019400000}"/>
    <cellStyle name="Migliaia 44 2 5 2" xfId="14457" xr:uid="{00000000-0005-0000-0000-00001A400000}"/>
    <cellStyle name="Migliaia 44 2 5 2 2" xfId="20275" xr:uid="{00000000-0005-0000-0000-00001B400000}"/>
    <cellStyle name="Migliaia 44 2 5 2 3" xfId="25577" xr:uid="{00000000-0005-0000-0000-00001C400000}"/>
    <cellStyle name="Migliaia 44 2 5 3" xfId="17624" xr:uid="{00000000-0005-0000-0000-00001D400000}"/>
    <cellStyle name="Migliaia 44 2 5 4" xfId="22926" xr:uid="{00000000-0005-0000-0000-00001E400000}"/>
    <cellStyle name="Migliaia 44 2 6" xfId="4021" xr:uid="{00000000-0005-0000-0000-00001F400000}"/>
    <cellStyle name="Migliaia 44 2 6 2" xfId="14458" xr:uid="{00000000-0005-0000-0000-000020400000}"/>
    <cellStyle name="Migliaia 44 2 6 2 2" xfId="20276" xr:uid="{00000000-0005-0000-0000-000021400000}"/>
    <cellStyle name="Migliaia 44 2 6 2 3" xfId="25578" xr:uid="{00000000-0005-0000-0000-000022400000}"/>
    <cellStyle name="Migliaia 44 2 6 3" xfId="17625" xr:uid="{00000000-0005-0000-0000-000023400000}"/>
    <cellStyle name="Migliaia 44 2 6 4" xfId="22927"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9" xr:uid="{00000000-0005-0000-0000-00002A400000}"/>
    <cellStyle name="Migliaia 44 3 2 2 2 2 2" xfId="20277" xr:uid="{00000000-0005-0000-0000-00002B400000}"/>
    <cellStyle name="Migliaia 44 3 2 2 2 2 3" xfId="25579" xr:uid="{00000000-0005-0000-0000-00002C400000}"/>
    <cellStyle name="Migliaia 44 3 2 2 2 3" xfId="17626" xr:uid="{00000000-0005-0000-0000-00002D400000}"/>
    <cellStyle name="Migliaia 44 3 2 2 2 4" xfId="22928" xr:uid="{00000000-0005-0000-0000-00002E400000}"/>
    <cellStyle name="Migliaia 44 3 2 3" xfId="4026" xr:uid="{00000000-0005-0000-0000-00002F400000}"/>
    <cellStyle name="Migliaia 44 3 2 3 2" xfId="14460" xr:uid="{00000000-0005-0000-0000-000030400000}"/>
    <cellStyle name="Migliaia 44 3 2 3 2 2" xfId="20278" xr:uid="{00000000-0005-0000-0000-000031400000}"/>
    <cellStyle name="Migliaia 44 3 2 3 2 3" xfId="25580" xr:uid="{00000000-0005-0000-0000-000032400000}"/>
    <cellStyle name="Migliaia 44 3 2 3 3" xfId="17627" xr:uid="{00000000-0005-0000-0000-000033400000}"/>
    <cellStyle name="Migliaia 44 3 2 3 4" xfId="22929" xr:uid="{00000000-0005-0000-0000-000034400000}"/>
    <cellStyle name="Migliaia 44 3 2 4" xfId="4027" xr:uid="{00000000-0005-0000-0000-000035400000}"/>
    <cellStyle name="Migliaia 44 3 2 4 2" xfId="14461" xr:uid="{00000000-0005-0000-0000-000036400000}"/>
    <cellStyle name="Migliaia 44 3 2 4 2 2" xfId="20279" xr:uid="{00000000-0005-0000-0000-000037400000}"/>
    <cellStyle name="Migliaia 44 3 2 4 2 3" xfId="25581" xr:uid="{00000000-0005-0000-0000-000038400000}"/>
    <cellStyle name="Migliaia 44 3 2 4 3" xfId="17628" xr:uid="{00000000-0005-0000-0000-000039400000}"/>
    <cellStyle name="Migliaia 44 3 2 4 4" xfId="22930" xr:uid="{00000000-0005-0000-0000-00003A400000}"/>
    <cellStyle name="Migliaia 44 3 2 5" xfId="4028" xr:uid="{00000000-0005-0000-0000-00003B400000}"/>
    <cellStyle name="Migliaia 44 3 2 5 2" xfId="14462" xr:uid="{00000000-0005-0000-0000-00003C400000}"/>
    <cellStyle name="Migliaia 44 3 2 5 2 2" xfId="20280" xr:uid="{00000000-0005-0000-0000-00003D400000}"/>
    <cellStyle name="Migliaia 44 3 2 5 2 3" xfId="25582" xr:uid="{00000000-0005-0000-0000-00003E400000}"/>
    <cellStyle name="Migliaia 44 3 2 5 3" xfId="17629" xr:uid="{00000000-0005-0000-0000-00003F400000}"/>
    <cellStyle name="Migliaia 44 3 2 5 4" xfId="22931" xr:uid="{00000000-0005-0000-0000-000040400000}"/>
    <cellStyle name="Migliaia 44 3 2 6" xfId="4029" xr:uid="{00000000-0005-0000-0000-000041400000}"/>
    <cellStyle name="Migliaia 44 3 2 6 2" xfId="14463" xr:uid="{00000000-0005-0000-0000-000042400000}"/>
    <cellStyle name="Migliaia 44 3 2 6 2 2" xfId="20281" xr:uid="{00000000-0005-0000-0000-000043400000}"/>
    <cellStyle name="Migliaia 44 3 2 6 2 3" xfId="25583" xr:uid="{00000000-0005-0000-0000-000044400000}"/>
    <cellStyle name="Migliaia 44 3 2 6 3" xfId="17630" xr:uid="{00000000-0005-0000-0000-000045400000}"/>
    <cellStyle name="Migliaia 44 3 2 6 4" xfId="22932" xr:uid="{00000000-0005-0000-0000-000046400000}"/>
    <cellStyle name="Migliaia 44 3 3" xfId="4030" xr:uid="{00000000-0005-0000-0000-000047400000}"/>
    <cellStyle name="Migliaia 44 3 3 2" xfId="4031" xr:uid="{00000000-0005-0000-0000-000048400000}"/>
    <cellStyle name="Migliaia 44 3 3 2 2" xfId="14465" xr:uid="{00000000-0005-0000-0000-000049400000}"/>
    <cellStyle name="Migliaia 44 3 3 2 2 2" xfId="20283" xr:uid="{00000000-0005-0000-0000-00004A400000}"/>
    <cellStyle name="Migliaia 44 3 3 2 2 3" xfId="25585" xr:uid="{00000000-0005-0000-0000-00004B400000}"/>
    <cellStyle name="Migliaia 44 3 3 2 3" xfId="17632" xr:uid="{00000000-0005-0000-0000-00004C400000}"/>
    <cellStyle name="Migliaia 44 3 3 2 4" xfId="22934" xr:uid="{00000000-0005-0000-0000-00004D400000}"/>
    <cellStyle name="Migliaia 44 3 3 3" xfId="4032" xr:uid="{00000000-0005-0000-0000-00004E400000}"/>
    <cellStyle name="Migliaia 44 3 3 3 2" xfId="14466" xr:uid="{00000000-0005-0000-0000-00004F400000}"/>
    <cellStyle name="Migliaia 44 3 3 3 2 2" xfId="20284" xr:uid="{00000000-0005-0000-0000-000050400000}"/>
    <cellStyle name="Migliaia 44 3 3 3 2 3" xfId="25586" xr:uid="{00000000-0005-0000-0000-000051400000}"/>
    <cellStyle name="Migliaia 44 3 3 3 3" xfId="17633" xr:uid="{00000000-0005-0000-0000-000052400000}"/>
    <cellStyle name="Migliaia 44 3 3 3 4" xfId="22935" xr:uid="{00000000-0005-0000-0000-000053400000}"/>
    <cellStyle name="Migliaia 44 3 3 4" xfId="4033" xr:uid="{00000000-0005-0000-0000-000054400000}"/>
    <cellStyle name="Migliaia 44 3 3 4 2" xfId="14467" xr:uid="{00000000-0005-0000-0000-000055400000}"/>
    <cellStyle name="Migliaia 44 3 3 4 2 2" xfId="20285" xr:uid="{00000000-0005-0000-0000-000056400000}"/>
    <cellStyle name="Migliaia 44 3 3 4 2 3" xfId="25587" xr:uid="{00000000-0005-0000-0000-000057400000}"/>
    <cellStyle name="Migliaia 44 3 3 4 3" xfId="17634" xr:uid="{00000000-0005-0000-0000-000058400000}"/>
    <cellStyle name="Migliaia 44 3 3 4 4" xfId="22936" xr:uid="{00000000-0005-0000-0000-000059400000}"/>
    <cellStyle name="Migliaia 44 3 3 5" xfId="4034" xr:uid="{00000000-0005-0000-0000-00005A400000}"/>
    <cellStyle name="Migliaia 44 3 3 5 2" xfId="14468" xr:uid="{00000000-0005-0000-0000-00005B400000}"/>
    <cellStyle name="Migliaia 44 3 3 5 2 2" xfId="20286" xr:uid="{00000000-0005-0000-0000-00005C400000}"/>
    <cellStyle name="Migliaia 44 3 3 5 2 3" xfId="25588" xr:uid="{00000000-0005-0000-0000-00005D400000}"/>
    <cellStyle name="Migliaia 44 3 3 5 3" xfId="17635" xr:uid="{00000000-0005-0000-0000-00005E400000}"/>
    <cellStyle name="Migliaia 44 3 3 5 4" xfId="22937" xr:uid="{00000000-0005-0000-0000-00005F400000}"/>
    <cellStyle name="Migliaia 44 3 3 6" xfId="14464" xr:uid="{00000000-0005-0000-0000-000060400000}"/>
    <cellStyle name="Migliaia 44 3 3 6 2" xfId="20282" xr:uid="{00000000-0005-0000-0000-000061400000}"/>
    <cellStyle name="Migliaia 44 3 3 6 3" xfId="25584" xr:uid="{00000000-0005-0000-0000-000062400000}"/>
    <cellStyle name="Migliaia 44 3 3 7" xfId="17631" xr:uid="{00000000-0005-0000-0000-000063400000}"/>
    <cellStyle name="Migliaia 44 3 3 8" xfId="22933" xr:uid="{00000000-0005-0000-0000-000064400000}"/>
    <cellStyle name="Migliaia 44 3 4" xfId="4035" xr:uid="{00000000-0005-0000-0000-000065400000}"/>
    <cellStyle name="Migliaia 44 3 4 2" xfId="12240" xr:uid="{00000000-0005-0000-0000-000066400000}"/>
    <cellStyle name="Migliaia 44 3 4 3" xfId="12241" xr:uid="{00000000-0005-0000-0000-000067400000}"/>
    <cellStyle name="Migliaia 44 3 4 3 2" xfId="15729" xr:uid="{00000000-0005-0000-0000-000068400000}"/>
    <cellStyle name="Migliaia 44 3 4 3 2 2" xfId="21075" xr:uid="{00000000-0005-0000-0000-000069400000}"/>
    <cellStyle name="Migliaia 44 3 4 3 2 3" xfId="26377" xr:uid="{00000000-0005-0000-0000-00006A400000}"/>
    <cellStyle name="Migliaia 44 3 4 3 3" xfId="18424" xr:uid="{00000000-0005-0000-0000-00006B400000}"/>
    <cellStyle name="Migliaia 44 3 4 3 4" xfId="23726" xr:uid="{00000000-0005-0000-0000-00006C400000}"/>
    <cellStyle name="Migliaia 44 3 4 4" xfId="14469" xr:uid="{00000000-0005-0000-0000-00006D400000}"/>
    <cellStyle name="Migliaia 44 3 4 4 2" xfId="20287" xr:uid="{00000000-0005-0000-0000-00006E400000}"/>
    <cellStyle name="Migliaia 44 3 4 4 3" xfId="25589" xr:uid="{00000000-0005-0000-0000-00006F400000}"/>
    <cellStyle name="Migliaia 44 3 4 5" xfId="17636" xr:uid="{00000000-0005-0000-0000-000070400000}"/>
    <cellStyle name="Migliaia 44 3 4 6" xfId="22938" xr:uid="{00000000-0005-0000-0000-000071400000}"/>
    <cellStyle name="Migliaia 44 3 5" xfId="4036" xr:uid="{00000000-0005-0000-0000-000072400000}"/>
    <cellStyle name="Migliaia 44 3 5 2" xfId="12242" xr:uid="{00000000-0005-0000-0000-000073400000}"/>
    <cellStyle name="Migliaia 44 3 5 2 2" xfId="15730" xr:uid="{00000000-0005-0000-0000-000074400000}"/>
    <cellStyle name="Migliaia 44 3 5 2 2 2" xfId="21076" xr:uid="{00000000-0005-0000-0000-000075400000}"/>
    <cellStyle name="Migliaia 44 3 5 2 2 3" xfId="26378" xr:uid="{00000000-0005-0000-0000-000076400000}"/>
    <cellStyle name="Migliaia 44 3 5 2 3" xfId="18425" xr:uid="{00000000-0005-0000-0000-000077400000}"/>
    <cellStyle name="Migliaia 44 3 5 2 4" xfId="23727" xr:uid="{00000000-0005-0000-0000-000078400000}"/>
    <cellStyle name="Migliaia 44 3 5 3" xfId="14470" xr:uid="{00000000-0005-0000-0000-000079400000}"/>
    <cellStyle name="Migliaia 44 3 5 3 2" xfId="20288" xr:uid="{00000000-0005-0000-0000-00007A400000}"/>
    <cellStyle name="Migliaia 44 3 5 3 3" xfId="25590" xr:uid="{00000000-0005-0000-0000-00007B400000}"/>
    <cellStyle name="Migliaia 44 3 5 4" xfId="17637" xr:uid="{00000000-0005-0000-0000-00007C400000}"/>
    <cellStyle name="Migliaia 44 3 5 5" xfId="22939" xr:uid="{00000000-0005-0000-0000-00007D400000}"/>
    <cellStyle name="Migliaia 44 3 6" xfId="4037" xr:uid="{00000000-0005-0000-0000-00007E400000}"/>
    <cellStyle name="Migliaia 44 3 6 2" xfId="14471" xr:uid="{00000000-0005-0000-0000-00007F400000}"/>
    <cellStyle name="Migliaia 44 3 6 2 2" xfId="20289" xr:uid="{00000000-0005-0000-0000-000080400000}"/>
    <cellStyle name="Migliaia 44 3 6 2 3" xfId="25591" xr:uid="{00000000-0005-0000-0000-000081400000}"/>
    <cellStyle name="Migliaia 44 3 6 3" xfId="17638" xr:uid="{00000000-0005-0000-0000-000082400000}"/>
    <cellStyle name="Migliaia 44 3 6 4" xfId="22940" xr:uid="{00000000-0005-0000-0000-000083400000}"/>
    <cellStyle name="Migliaia 44 3 7" xfId="4038" xr:uid="{00000000-0005-0000-0000-000084400000}"/>
    <cellStyle name="Migliaia 44 3 7 2" xfId="14472" xr:uid="{00000000-0005-0000-0000-000085400000}"/>
    <cellStyle name="Migliaia 44 3 7 2 2" xfId="20290" xr:uid="{00000000-0005-0000-0000-000086400000}"/>
    <cellStyle name="Migliaia 44 3 7 2 3" xfId="25592" xr:uid="{00000000-0005-0000-0000-000087400000}"/>
    <cellStyle name="Migliaia 44 3 7 3" xfId="17639" xr:uid="{00000000-0005-0000-0000-000088400000}"/>
    <cellStyle name="Migliaia 44 3 7 4" xfId="22941" xr:uid="{00000000-0005-0000-0000-000089400000}"/>
    <cellStyle name="Migliaia 44 3 8" xfId="4039" xr:uid="{00000000-0005-0000-0000-00008A400000}"/>
    <cellStyle name="Migliaia 44 3 8 2" xfId="14473" xr:uid="{00000000-0005-0000-0000-00008B400000}"/>
    <cellStyle name="Migliaia 44 3 8 2 2" xfId="20291" xr:uid="{00000000-0005-0000-0000-00008C400000}"/>
    <cellStyle name="Migliaia 44 3 8 2 3" xfId="25593" xr:uid="{00000000-0005-0000-0000-00008D400000}"/>
    <cellStyle name="Migliaia 44 3 8 3" xfId="17640" xr:uid="{00000000-0005-0000-0000-00008E400000}"/>
    <cellStyle name="Migliaia 44 3 8 4" xfId="22942"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4" xr:uid="{00000000-0005-0000-0000-000093400000}"/>
    <cellStyle name="Migliaia 44 4 2 2 2 2" xfId="20292" xr:uid="{00000000-0005-0000-0000-000094400000}"/>
    <cellStyle name="Migliaia 44 4 2 2 2 3" xfId="25594" xr:uid="{00000000-0005-0000-0000-000095400000}"/>
    <cellStyle name="Migliaia 44 4 2 2 3" xfId="17641" xr:uid="{00000000-0005-0000-0000-000096400000}"/>
    <cellStyle name="Migliaia 44 4 2 2 4" xfId="22943" xr:uid="{00000000-0005-0000-0000-000097400000}"/>
    <cellStyle name="Migliaia 44 4 2 3" xfId="4043" xr:uid="{00000000-0005-0000-0000-000098400000}"/>
    <cellStyle name="Migliaia 44 4 2 3 2" xfId="14475" xr:uid="{00000000-0005-0000-0000-000099400000}"/>
    <cellStyle name="Migliaia 44 4 2 3 2 2" xfId="20293" xr:uid="{00000000-0005-0000-0000-00009A400000}"/>
    <cellStyle name="Migliaia 44 4 2 3 2 3" xfId="25595" xr:uid="{00000000-0005-0000-0000-00009B400000}"/>
    <cellStyle name="Migliaia 44 4 2 3 3" xfId="17642" xr:uid="{00000000-0005-0000-0000-00009C400000}"/>
    <cellStyle name="Migliaia 44 4 2 3 4" xfId="22944" xr:uid="{00000000-0005-0000-0000-00009D400000}"/>
    <cellStyle name="Migliaia 44 4 3" xfId="4044" xr:uid="{00000000-0005-0000-0000-00009E400000}"/>
    <cellStyle name="Migliaia 44 4 3 2" xfId="14476" xr:uid="{00000000-0005-0000-0000-00009F400000}"/>
    <cellStyle name="Migliaia 44 4 3 2 2" xfId="20294" xr:uid="{00000000-0005-0000-0000-0000A0400000}"/>
    <cellStyle name="Migliaia 44 4 3 2 3" xfId="25596" xr:uid="{00000000-0005-0000-0000-0000A1400000}"/>
    <cellStyle name="Migliaia 44 4 3 3" xfId="17643" xr:uid="{00000000-0005-0000-0000-0000A2400000}"/>
    <cellStyle name="Migliaia 44 4 3 4" xfId="22945" xr:uid="{00000000-0005-0000-0000-0000A3400000}"/>
    <cellStyle name="Migliaia 44 4 4" xfId="4045" xr:uid="{00000000-0005-0000-0000-0000A4400000}"/>
    <cellStyle name="Migliaia 44 4 4 2" xfId="14477" xr:uid="{00000000-0005-0000-0000-0000A5400000}"/>
    <cellStyle name="Migliaia 44 4 4 2 2" xfId="20295" xr:uid="{00000000-0005-0000-0000-0000A6400000}"/>
    <cellStyle name="Migliaia 44 4 4 2 3" xfId="25597" xr:uid="{00000000-0005-0000-0000-0000A7400000}"/>
    <cellStyle name="Migliaia 44 4 4 3" xfId="17644" xr:uid="{00000000-0005-0000-0000-0000A8400000}"/>
    <cellStyle name="Migliaia 44 4 4 4" xfId="22946" xr:uid="{00000000-0005-0000-0000-0000A9400000}"/>
    <cellStyle name="Migliaia 44 4 5" xfId="4046" xr:uid="{00000000-0005-0000-0000-0000AA400000}"/>
    <cellStyle name="Migliaia 44 4 5 2" xfId="14478" xr:uid="{00000000-0005-0000-0000-0000AB400000}"/>
    <cellStyle name="Migliaia 44 4 5 2 2" xfId="20296" xr:uid="{00000000-0005-0000-0000-0000AC400000}"/>
    <cellStyle name="Migliaia 44 4 5 2 3" xfId="25598" xr:uid="{00000000-0005-0000-0000-0000AD400000}"/>
    <cellStyle name="Migliaia 44 4 5 3" xfId="17645" xr:uid="{00000000-0005-0000-0000-0000AE400000}"/>
    <cellStyle name="Migliaia 44 4 5 4" xfId="22947" xr:uid="{00000000-0005-0000-0000-0000AF400000}"/>
    <cellStyle name="Migliaia 44 4 6" xfId="4047" xr:uid="{00000000-0005-0000-0000-0000B0400000}"/>
    <cellStyle name="Migliaia 44 4 6 2" xfId="14479" xr:uid="{00000000-0005-0000-0000-0000B1400000}"/>
    <cellStyle name="Migliaia 44 4 6 2 2" xfId="20297" xr:uid="{00000000-0005-0000-0000-0000B2400000}"/>
    <cellStyle name="Migliaia 44 4 6 2 3" xfId="25599" xr:uid="{00000000-0005-0000-0000-0000B3400000}"/>
    <cellStyle name="Migliaia 44 4 6 3" xfId="17646" xr:uid="{00000000-0005-0000-0000-0000B4400000}"/>
    <cellStyle name="Migliaia 44 4 6 4" xfId="22948" xr:uid="{00000000-0005-0000-0000-0000B5400000}"/>
    <cellStyle name="Migliaia 44 4 7" xfId="4048" xr:uid="{00000000-0005-0000-0000-0000B6400000}"/>
    <cellStyle name="Migliaia 44 4 7 2" xfId="14480" xr:uid="{00000000-0005-0000-0000-0000B7400000}"/>
    <cellStyle name="Migliaia 44 4 7 2 2" xfId="20298" xr:uid="{00000000-0005-0000-0000-0000B8400000}"/>
    <cellStyle name="Migliaia 44 4 7 2 3" xfId="25600" xr:uid="{00000000-0005-0000-0000-0000B9400000}"/>
    <cellStyle name="Migliaia 44 4 7 3" xfId="17647" xr:uid="{00000000-0005-0000-0000-0000BA400000}"/>
    <cellStyle name="Migliaia 44 4 7 4" xfId="22949" xr:uid="{00000000-0005-0000-0000-0000BB400000}"/>
    <cellStyle name="Migliaia 44 5" xfId="4049" xr:uid="{00000000-0005-0000-0000-0000BC400000}"/>
    <cellStyle name="Migliaia 44 5 2" xfId="4050" xr:uid="{00000000-0005-0000-0000-0000BD400000}"/>
    <cellStyle name="Migliaia 44 5 2 2" xfId="14481" xr:uid="{00000000-0005-0000-0000-0000BE400000}"/>
    <cellStyle name="Migliaia 44 5 2 2 2" xfId="20299" xr:uid="{00000000-0005-0000-0000-0000BF400000}"/>
    <cellStyle name="Migliaia 44 5 2 2 3" xfId="25601" xr:uid="{00000000-0005-0000-0000-0000C0400000}"/>
    <cellStyle name="Migliaia 44 5 2 3" xfId="17648" xr:uid="{00000000-0005-0000-0000-0000C1400000}"/>
    <cellStyle name="Migliaia 44 5 2 4" xfId="22950" xr:uid="{00000000-0005-0000-0000-0000C2400000}"/>
    <cellStyle name="Migliaia 44 5 3" xfId="4051" xr:uid="{00000000-0005-0000-0000-0000C3400000}"/>
    <cellStyle name="Migliaia 44 5 3 2" xfId="14482" xr:uid="{00000000-0005-0000-0000-0000C4400000}"/>
    <cellStyle name="Migliaia 44 5 3 2 2" xfId="20300" xr:uid="{00000000-0005-0000-0000-0000C5400000}"/>
    <cellStyle name="Migliaia 44 5 3 2 3" xfId="25602" xr:uid="{00000000-0005-0000-0000-0000C6400000}"/>
    <cellStyle name="Migliaia 44 5 3 3" xfId="17649" xr:uid="{00000000-0005-0000-0000-0000C7400000}"/>
    <cellStyle name="Migliaia 44 5 3 4" xfId="22951" xr:uid="{00000000-0005-0000-0000-0000C8400000}"/>
    <cellStyle name="Migliaia 44 5 4" xfId="4052" xr:uid="{00000000-0005-0000-0000-0000C9400000}"/>
    <cellStyle name="Migliaia 44 5 4 2" xfId="14483" xr:uid="{00000000-0005-0000-0000-0000CA400000}"/>
    <cellStyle name="Migliaia 44 5 4 2 2" xfId="20301" xr:uid="{00000000-0005-0000-0000-0000CB400000}"/>
    <cellStyle name="Migliaia 44 5 4 2 3" xfId="25603" xr:uid="{00000000-0005-0000-0000-0000CC400000}"/>
    <cellStyle name="Migliaia 44 5 4 3" xfId="17650" xr:uid="{00000000-0005-0000-0000-0000CD400000}"/>
    <cellStyle name="Migliaia 44 5 4 4" xfId="22952" xr:uid="{00000000-0005-0000-0000-0000CE400000}"/>
    <cellStyle name="Migliaia 44 5 5" xfId="4053" xr:uid="{00000000-0005-0000-0000-0000CF400000}"/>
    <cellStyle name="Migliaia 44 5 5 2" xfId="14484" xr:uid="{00000000-0005-0000-0000-0000D0400000}"/>
    <cellStyle name="Migliaia 44 5 5 2 2" xfId="20302" xr:uid="{00000000-0005-0000-0000-0000D1400000}"/>
    <cellStyle name="Migliaia 44 5 5 2 3" xfId="25604" xr:uid="{00000000-0005-0000-0000-0000D2400000}"/>
    <cellStyle name="Migliaia 44 5 5 3" xfId="17651" xr:uid="{00000000-0005-0000-0000-0000D3400000}"/>
    <cellStyle name="Migliaia 44 5 5 4" xfId="22953" xr:uid="{00000000-0005-0000-0000-0000D4400000}"/>
    <cellStyle name="Migliaia 44 5 6" xfId="4054" xr:uid="{00000000-0005-0000-0000-0000D5400000}"/>
    <cellStyle name="Migliaia 44 5 6 2" xfId="14485" xr:uid="{00000000-0005-0000-0000-0000D6400000}"/>
    <cellStyle name="Migliaia 44 5 6 2 2" xfId="20303" xr:uid="{00000000-0005-0000-0000-0000D7400000}"/>
    <cellStyle name="Migliaia 44 5 6 2 3" xfId="25605" xr:uid="{00000000-0005-0000-0000-0000D8400000}"/>
    <cellStyle name="Migliaia 44 5 6 3" xfId="17652" xr:uid="{00000000-0005-0000-0000-0000D9400000}"/>
    <cellStyle name="Migliaia 44 5 6 4" xfId="22954" xr:uid="{00000000-0005-0000-0000-0000DA400000}"/>
    <cellStyle name="Migliaia 44 6" xfId="4055" xr:uid="{00000000-0005-0000-0000-0000DB400000}"/>
    <cellStyle name="Migliaia 44 6 2" xfId="12243" xr:uid="{00000000-0005-0000-0000-0000DC400000}"/>
    <cellStyle name="Migliaia 44 6 3" xfId="12244" xr:uid="{00000000-0005-0000-0000-0000DD400000}"/>
    <cellStyle name="Migliaia 44 6 3 2" xfId="15731" xr:uid="{00000000-0005-0000-0000-0000DE400000}"/>
    <cellStyle name="Migliaia 44 6 3 2 2" xfId="21077" xr:uid="{00000000-0005-0000-0000-0000DF400000}"/>
    <cellStyle name="Migliaia 44 6 3 2 3" xfId="26379" xr:uid="{00000000-0005-0000-0000-0000E0400000}"/>
    <cellStyle name="Migliaia 44 6 3 3" xfId="18426" xr:uid="{00000000-0005-0000-0000-0000E1400000}"/>
    <cellStyle name="Migliaia 44 6 3 4" xfId="23728" xr:uid="{00000000-0005-0000-0000-0000E2400000}"/>
    <cellStyle name="Migliaia 44 6 4" xfId="14486" xr:uid="{00000000-0005-0000-0000-0000E3400000}"/>
    <cellStyle name="Migliaia 44 6 4 2" xfId="20304" xr:uid="{00000000-0005-0000-0000-0000E4400000}"/>
    <cellStyle name="Migliaia 44 6 4 3" xfId="25606" xr:uid="{00000000-0005-0000-0000-0000E5400000}"/>
    <cellStyle name="Migliaia 44 6 5" xfId="17653" xr:uid="{00000000-0005-0000-0000-0000E6400000}"/>
    <cellStyle name="Migliaia 44 6 6" xfId="22955" xr:uid="{00000000-0005-0000-0000-0000E7400000}"/>
    <cellStyle name="Migliaia 44 7" xfId="4056" xr:uid="{00000000-0005-0000-0000-0000E8400000}"/>
    <cellStyle name="Migliaia 44 7 2" xfId="12245" xr:uid="{00000000-0005-0000-0000-0000E9400000}"/>
    <cellStyle name="Migliaia 44 7 2 2" xfId="15732" xr:uid="{00000000-0005-0000-0000-0000EA400000}"/>
    <cellStyle name="Migliaia 44 7 2 2 2" xfId="21078" xr:uid="{00000000-0005-0000-0000-0000EB400000}"/>
    <cellStyle name="Migliaia 44 7 2 2 3" xfId="26380" xr:uid="{00000000-0005-0000-0000-0000EC400000}"/>
    <cellStyle name="Migliaia 44 7 2 3" xfId="18427" xr:uid="{00000000-0005-0000-0000-0000ED400000}"/>
    <cellStyle name="Migliaia 44 7 2 4" xfId="23729" xr:uid="{00000000-0005-0000-0000-0000EE400000}"/>
    <cellStyle name="Migliaia 44 7 3" xfId="14487" xr:uid="{00000000-0005-0000-0000-0000EF400000}"/>
    <cellStyle name="Migliaia 44 7 3 2" xfId="20305" xr:uid="{00000000-0005-0000-0000-0000F0400000}"/>
    <cellStyle name="Migliaia 44 7 3 3" xfId="25607" xr:uid="{00000000-0005-0000-0000-0000F1400000}"/>
    <cellStyle name="Migliaia 44 7 4" xfId="17654" xr:uid="{00000000-0005-0000-0000-0000F2400000}"/>
    <cellStyle name="Migliaia 44 7 5" xfId="22956" xr:uid="{00000000-0005-0000-0000-0000F3400000}"/>
    <cellStyle name="Migliaia 44 8" xfId="4057" xr:uid="{00000000-0005-0000-0000-0000F4400000}"/>
    <cellStyle name="Migliaia 44 8 2" xfId="12246" xr:uid="{00000000-0005-0000-0000-0000F5400000}"/>
    <cellStyle name="Migliaia 44 8 2 2" xfId="15733" xr:uid="{00000000-0005-0000-0000-0000F6400000}"/>
    <cellStyle name="Migliaia 44 8 2 2 2" xfId="21079" xr:uid="{00000000-0005-0000-0000-0000F7400000}"/>
    <cellStyle name="Migliaia 44 8 2 2 3" xfId="26381" xr:uid="{00000000-0005-0000-0000-0000F8400000}"/>
    <cellStyle name="Migliaia 44 8 2 3" xfId="18428" xr:uid="{00000000-0005-0000-0000-0000F9400000}"/>
    <cellStyle name="Migliaia 44 8 2 4" xfId="23730" xr:uid="{00000000-0005-0000-0000-0000FA400000}"/>
    <cellStyle name="Migliaia 44 8 3" xfId="14488" xr:uid="{00000000-0005-0000-0000-0000FB400000}"/>
    <cellStyle name="Migliaia 44 8 3 2" xfId="20306" xr:uid="{00000000-0005-0000-0000-0000FC400000}"/>
    <cellStyle name="Migliaia 44 8 3 3" xfId="25608" xr:uid="{00000000-0005-0000-0000-0000FD400000}"/>
    <cellStyle name="Migliaia 44 8 4" xfId="17655" xr:uid="{00000000-0005-0000-0000-0000FE400000}"/>
    <cellStyle name="Migliaia 44 8 5" xfId="22957" xr:uid="{00000000-0005-0000-0000-0000FF400000}"/>
    <cellStyle name="Migliaia 44 9" xfId="4058" xr:uid="{00000000-0005-0000-0000-000000410000}"/>
    <cellStyle name="Migliaia 44 9 2" xfId="14489" xr:uid="{00000000-0005-0000-0000-000001410000}"/>
    <cellStyle name="Migliaia 44 9 2 2" xfId="20307" xr:uid="{00000000-0005-0000-0000-000002410000}"/>
    <cellStyle name="Migliaia 44 9 2 3" xfId="25609" xr:uid="{00000000-0005-0000-0000-000003410000}"/>
    <cellStyle name="Migliaia 44 9 3" xfId="17656" xr:uid="{00000000-0005-0000-0000-000004410000}"/>
    <cellStyle name="Migliaia 44 9 4" xfId="22958" xr:uid="{00000000-0005-0000-0000-000005410000}"/>
    <cellStyle name="Migliaia 45" xfId="328" xr:uid="{00000000-0005-0000-0000-000006410000}"/>
    <cellStyle name="Migliaia 45 10" xfId="14490" xr:uid="{00000000-0005-0000-0000-000007410000}"/>
    <cellStyle name="Migliaia 45 10 2" xfId="20308" xr:uid="{00000000-0005-0000-0000-000008410000}"/>
    <cellStyle name="Migliaia 45 10 3" xfId="25610" xr:uid="{00000000-0005-0000-0000-000009410000}"/>
    <cellStyle name="Migliaia 45 11" xfId="17657" xr:uid="{00000000-0005-0000-0000-00000A410000}"/>
    <cellStyle name="Migliaia 45 12" xfId="22959"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1" xr:uid="{00000000-0005-0000-0000-000010410000}"/>
    <cellStyle name="Migliaia 45 2 2 2 2 2" xfId="20309" xr:uid="{00000000-0005-0000-0000-000011410000}"/>
    <cellStyle name="Migliaia 45 2 2 2 2 3" xfId="25611" xr:uid="{00000000-0005-0000-0000-000012410000}"/>
    <cellStyle name="Migliaia 45 2 2 2 3" xfId="17658" xr:uid="{00000000-0005-0000-0000-000013410000}"/>
    <cellStyle name="Migliaia 45 2 2 2 4" xfId="22960" xr:uid="{00000000-0005-0000-0000-000014410000}"/>
    <cellStyle name="Migliaia 45 2 2 3" xfId="12247" xr:uid="{00000000-0005-0000-0000-000015410000}"/>
    <cellStyle name="Migliaia 45 2 2 3 2" xfId="15734" xr:uid="{00000000-0005-0000-0000-000016410000}"/>
    <cellStyle name="Migliaia 45 2 2 3 2 2" xfId="21080" xr:uid="{00000000-0005-0000-0000-000017410000}"/>
    <cellStyle name="Migliaia 45 2 2 3 2 3" xfId="26382" xr:uid="{00000000-0005-0000-0000-000018410000}"/>
    <cellStyle name="Migliaia 45 2 2 3 3" xfId="18429" xr:uid="{00000000-0005-0000-0000-000019410000}"/>
    <cellStyle name="Migliaia 45 2 2 3 4" xfId="23731" xr:uid="{00000000-0005-0000-0000-00001A410000}"/>
    <cellStyle name="Migliaia 45 2 3" xfId="4063" xr:uid="{00000000-0005-0000-0000-00001B410000}"/>
    <cellStyle name="Migliaia 45 2 3 2" xfId="12248" xr:uid="{00000000-0005-0000-0000-00001C410000}"/>
    <cellStyle name="Migliaia 45 2 3 2 2" xfId="15735" xr:uid="{00000000-0005-0000-0000-00001D410000}"/>
    <cellStyle name="Migliaia 45 2 3 2 2 2" xfId="21081" xr:uid="{00000000-0005-0000-0000-00001E410000}"/>
    <cellStyle name="Migliaia 45 2 3 2 2 3" xfId="26383" xr:uid="{00000000-0005-0000-0000-00001F410000}"/>
    <cellStyle name="Migliaia 45 2 3 2 3" xfId="18430" xr:uid="{00000000-0005-0000-0000-000020410000}"/>
    <cellStyle name="Migliaia 45 2 3 2 4" xfId="23732" xr:uid="{00000000-0005-0000-0000-000021410000}"/>
    <cellStyle name="Migliaia 45 2 3 3" xfId="14492" xr:uid="{00000000-0005-0000-0000-000022410000}"/>
    <cellStyle name="Migliaia 45 2 3 3 2" xfId="20310" xr:uid="{00000000-0005-0000-0000-000023410000}"/>
    <cellStyle name="Migliaia 45 2 3 3 3" xfId="25612" xr:uid="{00000000-0005-0000-0000-000024410000}"/>
    <cellStyle name="Migliaia 45 2 3 4" xfId="17659" xr:uid="{00000000-0005-0000-0000-000025410000}"/>
    <cellStyle name="Migliaia 45 2 3 5" xfId="22961" xr:uid="{00000000-0005-0000-0000-000026410000}"/>
    <cellStyle name="Migliaia 45 2 4" xfId="4064" xr:uid="{00000000-0005-0000-0000-000027410000}"/>
    <cellStyle name="Migliaia 45 2 4 2" xfId="14493" xr:uid="{00000000-0005-0000-0000-000028410000}"/>
    <cellStyle name="Migliaia 45 2 4 2 2" xfId="20311" xr:uid="{00000000-0005-0000-0000-000029410000}"/>
    <cellStyle name="Migliaia 45 2 4 2 3" xfId="25613" xr:uid="{00000000-0005-0000-0000-00002A410000}"/>
    <cellStyle name="Migliaia 45 2 4 3" xfId="17660" xr:uid="{00000000-0005-0000-0000-00002B410000}"/>
    <cellStyle name="Migliaia 45 2 4 4" xfId="22962" xr:uid="{00000000-0005-0000-0000-00002C410000}"/>
    <cellStyle name="Migliaia 45 2 5" xfId="4065" xr:uid="{00000000-0005-0000-0000-00002D410000}"/>
    <cellStyle name="Migliaia 45 2 5 2" xfId="14494" xr:uid="{00000000-0005-0000-0000-00002E410000}"/>
    <cellStyle name="Migliaia 45 2 5 2 2" xfId="20312" xr:uid="{00000000-0005-0000-0000-00002F410000}"/>
    <cellStyle name="Migliaia 45 2 5 2 3" xfId="25614" xr:uid="{00000000-0005-0000-0000-000030410000}"/>
    <cellStyle name="Migliaia 45 2 5 3" xfId="17661" xr:uid="{00000000-0005-0000-0000-000031410000}"/>
    <cellStyle name="Migliaia 45 2 5 4" xfId="22963" xr:uid="{00000000-0005-0000-0000-000032410000}"/>
    <cellStyle name="Migliaia 45 2 6" xfId="4066" xr:uid="{00000000-0005-0000-0000-000033410000}"/>
    <cellStyle name="Migliaia 45 2 6 2" xfId="14495" xr:uid="{00000000-0005-0000-0000-000034410000}"/>
    <cellStyle name="Migliaia 45 2 6 2 2" xfId="20313" xr:uid="{00000000-0005-0000-0000-000035410000}"/>
    <cellStyle name="Migliaia 45 2 6 2 3" xfId="25615" xr:uid="{00000000-0005-0000-0000-000036410000}"/>
    <cellStyle name="Migliaia 45 2 6 3" xfId="17662" xr:uid="{00000000-0005-0000-0000-000037410000}"/>
    <cellStyle name="Migliaia 45 2 6 4" xfId="22964"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6" xr:uid="{00000000-0005-0000-0000-00003E410000}"/>
    <cellStyle name="Migliaia 45 3 2 2 2 2 2" xfId="20314" xr:uid="{00000000-0005-0000-0000-00003F410000}"/>
    <cellStyle name="Migliaia 45 3 2 2 2 2 3" xfId="25616" xr:uid="{00000000-0005-0000-0000-000040410000}"/>
    <cellStyle name="Migliaia 45 3 2 2 2 3" xfId="17663" xr:uid="{00000000-0005-0000-0000-000041410000}"/>
    <cellStyle name="Migliaia 45 3 2 2 2 4" xfId="22965" xr:uid="{00000000-0005-0000-0000-000042410000}"/>
    <cellStyle name="Migliaia 45 3 2 3" xfId="4071" xr:uid="{00000000-0005-0000-0000-000043410000}"/>
    <cellStyle name="Migliaia 45 3 2 3 2" xfId="14497" xr:uid="{00000000-0005-0000-0000-000044410000}"/>
    <cellStyle name="Migliaia 45 3 2 3 2 2" xfId="20315" xr:uid="{00000000-0005-0000-0000-000045410000}"/>
    <cellStyle name="Migliaia 45 3 2 3 2 3" xfId="25617" xr:uid="{00000000-0005-0000-0000-000046410000}"/>
    <cellStyle name="Migliaia 45 3 2 3 3" xfId="17664" xr:uid="{00000000-0005-0000-0000-000047410000}"/>
    <cellStyle name="Migliaia 45 3 2 3 4" xfId="22966" xr:uid="{00000000-0005-0000-0000-000048410000}"/>
    <cellStyle name="Migliaia 45 3 2 4" xfId="4072" xr:uid="{00000000-0005-0000-0000-000049410000}"/>
    <cellStyle name="Migliaia 45 3 2 4 2" xfId="14498" xr:uid="{00000000-0005-0000-0000-00004A410000}"/>
    <cellStyle name="Migliaia 45 3 2 4 2 2" xfId="20316" xr:uid="{00000000-0005-0000-0000-00004B410000}"/>
    <cellStyle name="Migliaia 45 3 2 4 2 3" xfId="25618" xr:uid="{00000000-0005-0000-0000-00004C410000}"/>
    <cellStyle name="Migliaia 45 3 2 4 3" xfId="17665" xr:uid="{00000000-0005-0000-0000-00004D410000}"/>
    <cellStyle name="Migliaia 45 3 2 4 4" xfId="22967" xr:uid="{00000000-0005-0000-0000-00004E410000}"/>
    <cellStyle name="Migliaia 45 3 2 5" xfId="4073" xr:uid="{00000000-0005-0000-0000-00004F410000}"/>
    <cellStyle name="Migliaia 45 3 2 5 2" xfId="14499" xr:uid="{00000000-0005-0000-0000-000050410000}"/>
    <cellStyle name="Migliaia 45 3 2 5 2 2" xfId="20317" xr:uid="{00000000-0005-0000-0000-000051410000}"/>
    <cellStyle name="Migliaia 45 3 2 5 2 3" xfId="25619" xr:uid="{00000000-0005-0000-0000-000052410000}"/>
    <cellStyle name="Migliaia 45 3 2 5 3" xfId="17666" xr:uid="{00000000-0005-0000-0000-000053410000}"/>
    <cellStyle name="Migliaia 45 3 2 5 4" xfId="22968" xr:uid="{00000000-0005-0000-0000-000054410000}"/>
    <cellStyle name="Migliaia 45 3 2 6" xfId="4074" xr:uid="{00000000-0005-0000-0000-000055410000}"/>
    <cellStyle name="Migliaia 45 3 2 6 2" xfId="14500" xr:uid="{00000000-0005-0000-0000-000056410000}"/>
    <cellStyle name="Migliaia 45 3 2 6 2 2" xfId="20318" xr:uid="{00000000-0005-0000-0000-000057410000}"/>
    <cellStyle name="Migliaia 45 3 2 6 2 3" xfId="25620" xr:uid="{00000000-0005-0000-0000-000058410000}"/>
    <cellStyle name="Migliaia 45 3 2 6 3" xfId="17667" xr:uid="{00000000-0005-0000-0000-000059410000}"/>
    <cellStyle name="Migliaia 45 3 2 6 4" xfId="22969" xr:uid="{00000000-0005-0000-0000-00005A410000}"/>
    <cellStyle name="Migliaia 45 3 3" xfId="4075" xr:uid="{00000000-0005-0000-0000-00005B410000}"/>
    <cellStyle name="Migliaia 45 3 3 2" xfId="4076" xr:uid="{00000000-0005-0000-0000-00005C410000}"/>
    <cellStyle name="Migliaia 45 3 3 2 2" xfId="14502" xr:uid="{00000000-0005-0000-0000-00005D410000}"/>
    <cellStyle name="Migliaia 45 3 3 2 2 2" xfId="20320" xr:uid="{00000000-0005-0000-0000-00005E410000}"/>
    <cellStyle name="Migliaia 45 3 3 2 2 3" xfId="25622" xr:uid="{00000000-0005-0000-0000-00005F410000}"/>
    <cellStyle name="Migliaia 45 3 3 2 3" xfId="17669" xr:uid="{00000000-0005-0000-0000-000060410000}"/>
    <cellStyle name="Migliaia 45 3 3 2 4" xfId="22971" xr:uid="{00000000-0005-0000-0000-000061410000}"/>
    <cellStyle name="Migliaia 45 3 3 3" xfId="4077" xr:uid="{00000000-0005-0000-0000-000062410000}"/>
    <cellStyle name="Migliaia 45 3 3 3 2" xfId="14503" xr:uid="{00000000-0005-0000-0000-000063410000}"/>
    <cellStyle name="Migliaia 45 3 3 3 2 2" xfId="20321" xr:uid="{00000000-0005-0000-0000-000064410000}"/>
    <cellStyle name="Migliaia 45 3 3 3 2 3" xfId="25623" xr:uid="{00000000-0005-0000-0000-000065410000}"/>
    <cellStyle name="Migliaia 45 3 3 3 3" xfId="17670" xr:uid="{00000000-0005-0000-0000-000066410000}"/>
    <cellStyle name="Migliaia 45 3 3 3 4" xfId="22972" xr:uid="{00000000-0005-0000-0000-000067410000}"/>
    <cellStyle name="Migliaia 45 3 3 4" xfId="4078" xr:uid="{00000000-0005-0000-0000-000068410000}"/>
    <cellStyle name="Migliaia 45 3 3 4 2" xfId="14504" xr:uid="{00000000-0005-0000-0000-000069410000}"/>
    <cellStyle name="Migliaia 45 3 3 4 2 2" xfId="20322" xr:uid="{00000000-0005-0000-0000-00006A410000}"/>
    <cellStyle name="Migliaia 45 3 3 4 2 3" xfId="25624" xr:uid="{00000000-0005-0000-0000-00006B410000}"/>
    <cellStyle name="Migliaia 45 3 3 4 3" xfId="17671" xr:uid="{00000000-0005-0000-0000-00006C410000}"/>
    <cellStyle name="Migliaia 45 3 3 4 4" xfId="22973" xr:uid="{00000000-0005-0000-0000-00006D410000}"/>
    <cellStyle name="Migliaia 45 3 3 5" xfId="4079" xr:uid="{00000000-0005-0000-0000-00006E410000}"/>
    <cellStyle name="Migliaia 45 3 3 5 2" xfId="14505" xr:uid="{00000000-0005-0000-0000-00006F410000}"/>
    <cellStyle name="Migliaia 45 3 3 5 2 2" xfId="20323" xr:uid="{00000000-0005-0000-0000-000070410000}"/>
    <cellStyle name="Migliaia 45 3 3 5 2 3" xfId="25625" xr:uid="{00000000-0005-0000-0000-000071410000}"/>
    <cellStyle name="Migliaia 45 3 3 5 3" xfId="17672" xr:uid="{00000000-0005-0000-0000-000072410000}"/>
    <cellStyle name="Migliaia 45 3 3 5 4" xfId="22974" xr:uid="{00000000-0005-0000-0000-000073410000}"/>
    <cellStyle name="Migliaia 45 3 3 6" xfId="14501" xr:uid="{00000000-0005-0000-0000-000074410000}"/>
    <cellStyle name="Migliaia 45 3 3 6 2" xfId="20319" xr:uid="{00000000-0005-0000-0000-000075410000}"/>
    <cellStyle name="Migliaia 45 3 3 6 3" xfId="25621" xr:uid="{00000000-0005-0000-0000-000076410000}"/>
    <cellStyle name="Migliaia 45 3 3 7" xfId="17668" xr:uid="{00000000-0005-0000-0000-000077410000}"/>
    <cellStyle name="Migliaia 45 3 3 8" xfId="22970" xr:uid="{00000000-0005-0000-0000-000078410000}"/>
    <cellStyle name="Migliaia 45 3 4" xfId="4080" xr:uid="{00000000-0005-0000-0000-000079410000}"/>
    <cellStyle name="Migliaia 45 3 4 2" xfId="12249" xr:uid="{00000000-0005-0000-0000-00007A410000}"/>
    <cellStyle name="Migliaia 45 3 4 3" xfId="12250" xr:uid="{00000000-0005-0000-0000-00007B410000}"/>
    <cellStyle name="Migliaia 45 3 4 3 2" xfId="15736" xr:uid="{00000000-0005-0000-0000-00007C410000}"/>
    <cellStyle name="Migliaia 45 3 4 3 2 2" xfId="21082" xr:uid="{00000000-0005-0000-0000-00007D410000}"/>
    <cellStyle name="Migliaia 45 3 4 3 2 3" xfId="26384" xr:uid="{00000000-0005-0000-0000-00007E410000}"/>
    <cellStyle name="Migliaia 45 3 4 3 3" xfId="18431" xr:uid="{00000000-0005-0000-0000-00007F410000}"/>
    <cellStyle name="Migliaia 45 3 4 3 4" xfId="23733" xr:uid="{00000000-0005-0000-0000-000080410000}"/>
    <cellStyle name="Migliaia 45 3 4 4" xfId="14506" xr:uid="{00000000-0005-0000-0000-000081410000}"/>
    <cellStyle name="Migliaia 45 3 4 4 2" xfId="20324" xr:uid="{00000000-0005-0000-0000-000082410000}"/>
    <cellStyle name="Migliaia 45 3 4 4 3" xfId="25626" xr:uid="{00000000-0005-0000-0000-000083410000}"/>
    <cellStyle name="Migliaia 45 3 4 5" xfId="17673" xr:uid="{00000000-0005-0000-0000-000084410000}"/>
    <cellStyle name="Migliaia 45 3 4 6" xfId="22975" xr:uid="{00000000-0005-0000-0000-000085410000}"/>
    <cellStyle name="Migliaia 45 3 5" xfId="4081" xr:uid="{00000000-0005-0000-0000-000086410000}"/>
    <cellStyle name="Migliaia 45 3 5 2" xfId="12251" xr:uid="{00000000-0005-0000-0000-000087410000}"/>
    <cellStyle name="Migliaia 45 3 5 2 2" xfId="15737" xr:uid="{00000000-0005-0000-0000-000088410000}"/>
    <cellStyle name="Migliaia 45 3 5 2 2 2" xfId="21083" xr:uid="{00000000-0005-0000-0000-000089410000}"/>
    <cellStyle name="Migliaia 45 3 5 2 2 3" xfId="26385" xr:uid="{00000000-0005-0000-0000-00008A410000}"/>
    <cellStyle name="Migliaia 45 3 5 2 3" xfId="18432" xr:uid="{00000000-0005-0000-0000-00008B410000}"/>
    <cellStyle name="Migliaia 45 3 5 2 4" xfId="23734" xr:uid="{00000000-0005-0000-0000-00008C410000}"/>
    <cellStyle name="Migliaia 45 3 5 3" xfId="14507" xr:uid="{00000000-0005-0000-0000-00008D410000}"/>
    <cellStyle name="Migliaia 45 3 5 3 2" xfId="20325" xr:uid="{00000000-0005-0000-0000-00008E410000}"/>
    <cellStyle name="Migliaia 45 3 5 3 3" xfId="25627" xr:uid="{00000000-0005-0000-0000-00008F410000}"/>
    <cellStyle name="Migliaia 45 3 5 4" xfId="17674" xr:uid="{00000000-0005-0000-0000-000090410000}"/>
    <cellStyle name="Migliaia 45 3 5 5" xfId="22976" xr:uid="{00000000-0005-0000-0000-000091410000}"/>
    <cellStyle name="Migliaia 45 3 6" xfId="4082" xr:uid="{00000000-0005-0000-0000-000092410000}"/>
    <cellStyle name="Migliaia 45 3 6 2" xfId="14508" xr:uid="{00000000-0005-0000-0000-000093410000}"/>
    <cellStyle name="Migliaia 45 3 6 2 2" xfId="20326" xr:uid="{00000000-0005-0000-0000-000094410000}"/>
    <cellStyle name="Migliaia 45 3 6 2 3" xfId="25628" xr:uid="{00000000-0005-0000-0000-000095410000}"/>
    <cellStyle name="Migliaia 45 3 6 3" xfId="17675" xr:uid="{00000000-0005-0000-0000-000096410000}"/>
    <cellStyle name="Migliaia 45 3 6 4" xfId="22977" xr:uid="{00000000-0005-0000-0000-000097410000}"/>
    <cellStyle name="Migliaia 45 3 7" xfId="4083" xr:uid="{00000000-0005-0000-0000-000098410000}"/>
    <cellStyle name="Migliaia 45 3 7 2" xfId="14509" xr:uid="{00000000-0005-0000-0000-000099410000}"/>
    <cellStyle name="Migliaia 45 3 7 2 2" xfId="20327" xr:uid="{00000000-0005-0000-0000-00009A410000}"/>
    <cellStyle name="Migliaia 45 3 7 2 3" xfId="25629" xr:uid="{00000000-0005-0000-0000-00009B410000}"/>
    <cellStyle name="Migliaia 45 3 7 3" xfId="17676" xr:uid="{00000000-0005-0000-0000-00009C410000}"/>
    <cellStyle name="Migliaia 45 3 7 4" xfId="22978" xr:uid="{00000000-0005-0000-0000-00009D410000}"/>
    <cellStyle name="Migliaia 45 3 8" xfId="4084" xr:uid="{00000000-0005-0000-0000-00009E410000}"/>
    <cellStyle name="Migliaia 45 3 8 2" xfId="14510" xr:uid="{00000000-0005-0000-0000-00009F410000}"/>
    <cellStyle name="Migliaia 45 3 8 2 2" xfId="20328" xr:uid="{00000000-0005-0000-0000-0000A0410000}"/>
    <cellStyle name="Migliaia 45 3 8 2 3" xfId="25630" xr:uid="{00000000-0005-0000-0000-0000A1410000}"/>
    <cellStyle name="Migliaia 45 3 8 3" xfId="17677" xr:uid="{00000000-0005-0000-0000-0000A2410000}"/>
    <cellStyle name="Migliaia 45 3 8 4" xfId="22979"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1" xr:uid="{00000000-0005-0000-0000-0000A7410000}"/>
    <cellStyle name="Migliaia 45 4 2 2 2 2" xfId="20329" xr:uid="{00000000-0005-0000-0000-0000A8410000}"/>
    <cellStyle name="Migliaia 45 4 2 2 2 3" xfId="25631" xr:uid="{00000000-0005-0000-0000-0000A9410000}"/>
    <cellStyle name="Migliaia 45 4 2 2 3" xfId="17678" xr:uid="{00000000-0005-0000-0000-0000AA410000}"/>
    <cellStyle name="Migliaia 45 4 2 2 4" xfId="22980" xr:uid="{00000000-0005-0000-0000-0000AB410000}"/>
    <cellStyle name="Migliaia 45 4 2 3" xfId="4088" xr:uid="{00000000-0005-0000-0000-0000AC410000}"/>
    <cellStyle name="Migliaia 45 4 2 3 2" xfId="14512" xr:uid="{00000000-0005-0000-0000-0000AD410000}"/>
    <cellStyle name="Migliaia 45 4 2 3 2 2" xfId="20330" xr:uid="{00000000-0005-0000-0000-0000AE410000}"/>
    <cellStyle name="Migliaia 45 4 2 3 2 3" xfId="25632" xr:uid="{00000000-0005-0000-0000-0000AF410000}"/>
    <cellStyle name="Migliaia 45 4 2 3 3" xfId="17679" xr:uid="{00000000-0005-0000-0000-0000B0410000}"/>
    <cellStyle name="Migliaia 45 4 2 3 4" xfId="22981" xr:uid="{00000000-0005-0000-0000-0000B1410000}"/>
    <cellStyle name="Migliaia 45 4 3" xfId="4089" xr:uid="{00000000-0005-0000-0000-0000B2410000}"/>
    <cellStyle name="Migliaia 45 4 3 2" xfId="14513" xr:uid="{00000000-0005-0000-0000-0000B3410000}"/>
    <cellStyle name="Migliaia 45 4 3 2 2" xfId="20331" xr:uid="{00000000-0005-0000-0000-0000B4410000}"/>
    <cellStyle name="Migliaia 45 4 3 2 3" xfId="25633" xr:uid="{00000000-0005-0000-0000-0000B5410000}"/>
    <cellStyle name="Migliaia 45 4 3 3" xfId="17680" xr:uid="{00000000-0005-0000-0000-0000B6410000}"/>
    <cellStyle name="Migliaia 45 4 3 4" xfId="22982" xr:uid="{00000000-0005-0000-0000-0000B7410000}"/>
    <cellStyle name="Migliaia 45 4 4" xfId="4090" xr:uid="{00000000-0005-0000-0000-0000B8410000}"/>
    <cellStyle name="Migliaia 45 4 4 2" xfId="14514" xr:uid="{00000000-0005-0000-0000-0000B9410000}"/>
    <cellStyle name="Migliaia 45 4 4 2 2" xfId="20332" xr:uid="{00000000-0005-0000-0000-0000BA410000}"/>
    <cellStyle name="Migliaia 45 4 4 2 3" xfId="25634" xr:uid="{00000000-0005-0000-0000-0000BB410000}"/>
    <cellStyle name="Migliaia 45 4 4 3" xfId="17681" xr:uid="{00000000-0005-0000-0000-0000BC410000}"/>
    <cellStyle name="Migliaia 45 4 4 4" xfId="22983" xr:uid="{00000000-0005-0000-0000-0000BD410000}"/>
    <cellStyle name="Migliaia 45 4 5" xfId="4091" xr:uid="{00000000-0005-0000-0000-0000BE410000}"/>
    <cellStyle name="Migliaia 45 4 5 2" xfId="14515" xr:uid="{00000000-0005-0000-0000-0000BF410000}"/>
    <cellStyle name="Migliaia 45 4 5 2 2" xfId="20333" xr:uid="{00000000-0005-0000-0000-0000C0410000}"/>
    <cellStyle name="Migliaia 45 4 5 2 3" xfId="25635" xr:uid="{00000000-0005-0000-0000-0000C1410000}"/>
    <cellStyle name="Migliaia 45 4 5 3" xfId="17682" xr:uid="{00000000-0005-0000-0000-0000C2410000}"/>
    <cellStyle name="Migliaia 45 4 5 4" xfId="22984" xr:uid="{00000000-0005-0000-0000-0000C3410000}"/>
    <cellStyle name="Migliaia 45 4 6" xfId="4092" xr:uid="{00000000-0005-0000-0000-0000C4410000}"/>
    <cellStyle name="Migliaia 45 4 6 2" xfId="14516" xr:uid="{00000000-0005-0000-0000-0000C5410000}"/>
    <cellStyle name="Migliaia 45 4 6 2 2" xfId="20334" xr:uid="{00000000-0005-0000-0000-0000C6410000}"/>
    <cellStyle name="Migliaia 45 4 6 2 3" xfId="25636" xr:uid="{00000000-0005-0000-0000-0000C7410000}"/>
    <cellStyle name="Migliaia 45 4 6 3" xfId="17683" xr:uid="{00000000-0005-0000-0000-0000C8410000}"/>
    <cellStyle name="Migliaia 45 4 6 4" xfId="22985" xr:uid="{00000000-0005-0000-0000-0000C9410000}"/>
    <cellStyle name="Migliaia 45 4 7" xfId="4093" xr:uid="{00000000-0005-0000-0000-0000CA410000}"/>
    <cellStyle name="Migliaia 45 4 7 2" xfId="14517" xr:uid="{00000000-0005-0000-0000-0000CB410000}"/>
    <cellStyle name="Migliaia 45 4 7 2 2" xfId="20335" xr:uid="{00000000-0005-0000-0000-0000CC410000}"/>
    <cellStyle name="Migliaia 45 4 7 2 3" xfId="25637" xr:uid="{00000000-0005-0000-0000-0000CD410000}"/>
    <cellStyle name="Migliaia 45 4 7 3" xfId="17684" xr:uid="{00000000-0005-0000-0000-0000CE410000}"/>
    <cellStyle name="Migliaia 45 4 7 4" xfId="22986" xr:uid="{00000000-0005-0000-0000-0000CF410000}"/>
    <cellStyle name="Migliaia 45 5" xfId="4094" xr:uid="{00000000-0005-0000-0000-0000D0410000}"/>
    <cellStyle name="Migliaia 45 5 2" xfId="4095" xr:uid="{00000000-0005-0000-0000-0000D1410000}"/>
    <cellStyle name="Migliaia 45 5 2 2" xfId="14518" xr:uid="{00000000-0005-0000-0000-0000D2410000}"/>
    <cellStyle name="Migliaia 45 5 2 2 2" xfId="20336" xr:uid="{00000000-0005-0000-0000-0000D3410000}"/>
    <cellStyle name="Migliaia 45 5 2 2 3" xfId="25638" xr:uid="{00000000-0005-0000-0000-0000D4410000}"/>
    <cellStyle name="Migliaia 45 5 2 3" xfId="17685" xr:uid="{00000000-0005-0000-0000-0000D5410000}"/>
    <cellStyle name="Migliaia 45 5 2 4" xfId="22987" xr:uid="{00000000-0005-0000-0000-0000D6410000}"/>
    <cellStyle name="Migliaia 45 5 3" xfId="4096" xr:uid="{00000000-0005-0000-0000-0000D7410000}"/>
    <cellStyle name="Migliaia 45 5 3 2" xfId="14519" xr:uid="{00000000-0005-0000-0000-0000D8410000}"/>
    <cellStyle name="Migliaia 45 5 3 2 2" xfId="20337" xr:uid="{00000000-0005-0000-0000-0000D9410000}"/>
    <cellStyle name="Migliaia 45 5 3 2 3" xfId="25639" xr:uid="{00000000-0005-0000-0000-0000DA410000}"/>
    <cellStyle name="Migliaia 45 5 3 3" xfId="17686" xr:uid="{00000000-0005-0000-0000-0000DB410000}"/>
    <cellStyle name="Migliaia 45 5 3 4" xfId="22988" xr:uid="{00000000-0005-0000-0000-0000DC410000}"/>
    <cellStyle name="Migliaia 45 5 4" xfId="4097" xr:uid="{00000000-0005-0000-0000-0000DD410000}"/>
    <cellStyle name="Migliaia 45 5 4 2" xfId="14520" xr:uid="{00000000-0005-0000-0000-0000DE410000}"/>
    <cellStyle name="Migliaia 45 5 4 2 2" xfId="20338" xr:uid="{00000000-0005-0000-0000-0000DF410000}"/>
    <cellStyle name="Migliaia 45 5 4 2 3" xfId="25640" xr:uid="{00000000-0005-0000-0000-0000E0410000}"/>
    <cellStyle name="Migliaia 45 5 4 3" xfId="17687" xr:uid="{00000000-0005-0000-0000-0000E1410000}"/>
    <cellStyle name="Migliaia 45 5 4 4" xfId="22989" xr:uid="{00000000-0005-0000-0000-0000E2410000}"/>
    <cellStyle name="Migliaia 45 5 5" xfId="4098" xr:uid="{00000000-0005-0000-0000-0000E3410000}"/>
    <cellStyle name="Migliaia 45 5 5 2" xfId="14521" xr:uid="{00000000-0005-0000-0000-0000E4410000}"/>
    <cellStyle name="Migliaia 45 5 5 2 2" xfId="20339" xr:uid="{00000000-0005-0000-0000-0000E5410000}"/>
    <cellStyle name="Migliaia 45 5 5 2 3" xfId="25641" xr:uid="{00000000-0005-0000-0000-0000E6410000}"/>
    <cellStyle name="Migliaia 45 5 5 3" xfId="17688" xr:uid="{00000000-0005-0000-0000-0000E7410000}"/>
    <cellStyle name="Migliaia 45 5 5 4" xfId="22990" xr:uid="{00000000-0005-0000-0000-0000E8410000}"/>
    <cellStyle name="Migliaia 45 5 6" xfId="4099" xr:uid="{00000000-0005-0000-0000-0000E9410000}"/>
    <cellStyle name="Migliaia 45 5 6 2" xfId="14522" xr:uid="{00000000-0005-0000-0000-0000EA410000}"/>
    <cellStyle name="Migliaia 45 5 6 2 2" xfId="20340" xr:uid="{00000000-0005-0000-0000-0000EB410000}"/>
    <cellStyle name="Migliaia 45 5 6 2 3" xfId="25642" xr:uid="{00000000-0005-0000-0000-0000EC410000}"/>
    <cellStyle name="Migliaia 45 5 6 3" xfId="17689" xr:uid="{00000000-0005-0000-0000-0000ED410000}"/>
    <cellStyle name="Migliaia 45 5 6 4" xfId="22991" xr:uid="{00000000-0005-0000-0000-0000EE410000}"/>
    <cellStyle name="Migliaia 45 6" xfId="4100" xr:uid="{00000000-0005-0000-0000-0000EF410000}"/>
    <cellStyle name="Migliaia 45 6 2" xfId="12252" xr:uid="{00000000-0005-0000-0000-0000F0410000}"/>
    <cellStyle name="Migliaia 45 6 3" xfId="12253" xr:uid="{00000000-0005-0000-0000-0000F1410000}"/>
    <cellStyle name="Migliaia 45 6 3 2" xfId="15738" xr:uid="{00000000-0005-0000-0000-0000F2410000}"/>
    <cellStyle name="Migliaia 45 6 3 2 2" xfId="21084" xr:uid="{00000000-0005-0000-0000-0000F3410000}"/>
    <cellStyle name="Migliaia 45 6 3 2 3" xfId="26386" xr:uid="{00000000-0005-0000-0000-0000F4410000}"/>
    <cellStyle name="Migliaia 45 6 3 3" xfId="18433" xr:uid="{00000000-0005-0000-0000-0000F5410000}"/>
    <cellStyle name="Migliaia 45 6 3 4" xfId="23735" xr:uid="{00000000-0005-0000-0000-0000F6410000}"/>
    <cellStyle name="Migliaia 45 6 4" xfId="14523" xr:uid="{00000000-0005-0000-0000-0000F7410000}"/>
    <cellStyle name="Migliaia 45 6 4 2" xfId="20341" xr:uid="{00000000-0005-0000-0000-0000F8410000}"/>
    <cellStyle name="Migliaia 45 6 4 3" xfId="25643" xr:uid="{00000000-0005-0000-0000-0000F9410000}"/>
    <cellStyle name="Migliaia 45 6 5" xfId="17690" xr:uid="{00000000-0005-0000-0000-0000FA410000}"/>
    <cellStyle name="Migliaia 45 6 6" xfId="22992" xr:uid="{00000000-0005-0000-0000-0000FB410000}"/>
    <cellStyle name="Migliaia 45 7" xfId="4101" xr:uid="{00000000-0005-0000-0000-0000FC410000}"/>
    <cellStyle name="Migliaia 45 7 2" xfId="12254" xr:uid="{00000000-0005-0000-0000-0000FD410000}"/>
    <cellStyle name="Migliaia 45 7 2 2" xfId="15739" xr:uid="{00000000-0005-0000-0000-0000FE410000}"/>
    <cellStyle name="Migliaia 45 7 2 2 2" xfId="21085" xr:uid="{00000000-0005-0000-0000-0000FF410000}"/>
    <cellStyle name="Migliaia 45 7 2 2 3" xfId="26387" xr:uid="{00000000-0005-0000-0000-000000420000}"/>
    <cellStyle name="Migliaia 45 7 2 3" xfId="18434" xr:uid="{00000000-0005-0000-0000-000001420000}"/>
    <cellStyle name="Migliaia 45 7 2 4" xfId="23736" xr:uid="{00000000-0005-0000-0000-000002420000}"/>
    <cellStyle name="Migliaia 45 7 3" xfId="14524" xr:uid="{00000000-0005-0000-0000-000003420000}"/>
    <cellStyle name="Migliaia 45 7 3 2" xfId="20342" xr:uid="{00000000-0005-0000-0000-000004420000}"/>
    <cellStyle name="Migliaia 45 7 3 3" xfId="25644" xr:uid="{00000000-0005-0000-0000-000005420000}"/>
    <cellStyle name="Migliaia 45 7 4" xfId="17691" xr:uid="{00000000-0005-0000-0000-000006420000}"/>
    <cellStyle name="Migliaia 45 7 5" xfId="22993" xr:uid="{00000000-0005-0000-0000-000007420000}"/>
    <cellStyle name="Migliaia 45 8" xfId="4102" xr:uid="{00000000-0005-0000-0000-000008420000}"/>
    <cellStyle name="Migliaia 45 8 2" xfId="12255" xr:uid="{00000000-0005-0000-0000-000009420000}"/>
    <cellStyle name="Migliaia 45 8 2 2" xfId="15740" xr:uid="{00000000-0005-0000-0000-00000A420000}"/>
    <cellStyle name="Migliaia 45 8 2 2 2" xfId="21086" xr:uid="{00000000-0005-0000-0000-00000B420000}"/>
    <cellStyle name="Migliaia 45 8 2 2 3" xfId="26388" xr:uid="{00000000-0005-0000-0000-00000C420000}"/>
    <cellStyle name="Migliaia 45 8 2 3" xfId="18435" xr:uid="{00000000-0005-0000-0000-00000D420000}"/>
    <cellStyle name="Migliaia 45 8 2 4" xfId="23737" xr:uid="{00000000-0005-0000-0000-00000E420000}"/>
    <cellStyle name="Migliaia 45 8 3" xfId="14525" xr:uid="{00000000-0005-0000-0000-00000F420000}"/>
    <cellStyle name="Migliaia 45 8 3 2" xfId="20343" xr:uid="{00000000-0005-0000-0000-000010420000}"/>
    <cellStyle name="Migliaia 45 8 3 3" xfId="25645" xr:uid="{00000000-0005-0000-0000-000011420000}"/>
    <cellStyle name="Migliaia 45 8 4" xfId="17692" xr:uid="{00000000-0005-0000-0000-000012420000}"/>
    <cellStyle name="Migliaia 45 8 5" xfId="22994" xr:uid="{00000000-0005-0000-0000-000013420000}"/>
    <cellStyle name="Migliaia 45 9" xfId="4103" xr:uid="{00000000-0005-0000-0000-000014420000}"/>
    <cellStyle name="Migliaia 45 9 2" xfId="14526" xr:uid="{00000000-0005-0000-0000-000015420000}"/>
    <cellStyle name="Migliaia 45 9 2 2" xfId="20344" xr:uid="{00000000-0005-0000-0000-000016420000}"/>
    <cellStyle name="Migliaia 45 9 2 3" xfId="25646" xr:uid="{00000000-0005-0000-0000-000017420000}"/>
    <cellStyle name="Migliaia 45 9 3" xfId="17693" xr:uid="{00000000-0005-0000-0000-000018420000}"/>
    <cellStyle name="Migliaia 45 9 4" xfId="22995" xr:uid="{00000000-0005-0000-0000-000019420000}"/>
    <cellStyle name="Migliaia 46" xfId="330" xr:uid="{00000000-0005-0000-0000-00001A420000}"/>
    <cellStyle name="Migliaia 46 10" xfId="14527" xr:uid="{00000000-0005-0000-0000-00001B420000}"/>
    <cellStyle name="Migliaia 46 10 2" xfId="20345" xr:uid="{00000000-0005-0000-0000-00001C420000}"/>
    <cellStyle name="Migliaia 46 10 3" xfId="25647" xr:uid="{00000000-0005-0000-0000-00001D420000}"/>
    <cellStyle name="Migliaia 46 11" xfId="17694" xr:uid="{00000000-0005-0000-0000-00001E420000}"/>
    <cellStyle name="Migliaia 46 12" xfId="22996"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8" xr:uid="{00000000-0005-0000-0000-000024420000}"/>
    <cellStyle name="Migliaia 46 2 2 2 2 2" xfId="20346" xr:uid="{00000000-0005-0000-0000-000025420000}"/>
    <cellStyle name="Migliaia 46 2 2 2 2 3" xfId="25648" xr:uid="{00000000-0005-0000-0000-000026420000}"/>
    <cellStyle name="Migliaia 46 2 2 2 3" xfId="17695" xr:uid="{00000000-0005-0000-0000-000027420000}"/>
    <cellStyle name="Migliaia 46 2 2 2 4" xfId="22997" xr:uid="{00000000-0005-0000-0000-000028420000}"/>
    <cellStyle name="Migliaia 46 2 2 3" xfId="12256" xr:uid="{00000000-0005-0000-0000-000029420000}"/>
    <cellStyle name="Migliaia 46 2 2 3 2" xfId="15741" xr:uid="{00000000-0005-0000-0000-00002A420000}"/>
    <cellStyle name="Migliaia 46 2 2 3 2 2" xfId="21087" xr:uid="{00000000-0005-0000-0000-00002B420000}"/>
    <cellStyle name="Migliaia 46 2 2 3 2 3" xfId="26389" xr:uid="{00000000-0005-0000-0000-00002C420000}"/>
    <cellStyle name="Migliaia 46 2 2 3 3" xfId="18436" xr:uid="{00000000-0005-0000-0000-00002D420000}"/>
    <cellStyle name="Migliaia 46 2 2 3 4" xfId="23738" xr:uid="{00000000-0005-0000-0000-00002E420000}"/>
    <cellStyle name="Migliaia 46 2 3" xfId="4108" xr:uid="{00000000-0005-0000-0000-00002F420000}"/>
    <cellStyle name="Migliaia 46 2 3 2" xfId="12257" xr:uid="{00000000-0005-0000-0000-000030420000}"/>
    <cellStyle name="Migliaia 46 2 3 2 2" xfId="15742" xr:uid="{00000000-0005-0000-0000-000031420000}"/>
    <cellStyle name="Migliaia 46 2 3 2 2 2" xfId="21088" xr:uid="{00000000-0005-0000-0000-000032420000}"/>
    <cellStyle name="Migliaia 46 2 3 2 2 3" xfId="26390" xr:uid="{00000000-0005-0000-0000-000033420000}"/>
    <cellStyle name="Migliaia 46 2 3 2 3" xfId="18437" xr:uid="{00000000-0005-0000-0000-000034420000}"/>
    <cellStyle name="Migliaia 46 2 3 2 4" xfId="23739" xr:uid="{00000000-0005-0000-0000-000035420000}"/>
    <cellStyle name="Migliaia 46 2 3 3" xfId="14529" xr:uid="{00000000-0005-0000-0000-000036420000}"/>
    <cellStyle name="Migliaia 46 2 3 3 2" xfId="20347" xr:uid="{00000000-0005-0000-0000-000037420000}"/>
    <cellStyle name="Migliaia 46 2 3 3 3" xfId="25649" xr:uid="{00000000-0005-0000-0000-000038420000}"/>
    <cellStyle name="Migliaia 46 2 3 4" xfId="17696" xr:uid="{00000000-0005-0000-0000-000039420000}"/>
    <cellStyle name="Migliaia 46 2 3 5" xfId="22998" xr:uid="{00000000-0005-0000-0000-00003A420000}"/>
    <cellStyle name="Migliaia 46 2 4" xfId="4109" xr:uid="{00000000-0005-0000-0000-00003B420000}"/>
    <cellStyle name="Migliaia 46 2 4 2" xfId="14530" xr:uid="{00000000-0005-0000-0000-00003C420000}"/>
    <cellStyle name="Migliaia 46 2 4 2 2" xfId="20348" xr:uid="{00000000-0005-0000-0000-00003D420000}"/>
    <cellStyle name="Migliaia 46 2 4 2 3" xfId="25650" xr:uid="{00000000-0005-0000-0000-00003E420000}"/>
    <cellStyle name="Migliaia 46 2 4 3" xfId="17697" xr:uid="{00000000-0005-0000-0000-00003F420000}"/>
    <cellStyle name="Migliaia 46 2 4 4" xfId="22999" xr:uid="{00000000-0005-0000-0000-000040420000}"/>
    <cellStyle name="Migliaia 46 2 5" xfId="4110" xr:uid="{00000000-0005-0000-0000-000041420000}"/>
    <cellStyle name="Migliaia 46 2 5 2" xfId="14531" xr:uid="{00000000-0005-0000-0000-000042420000}"/>
    <cellStyle name="Migliaia 46 2 5 2 2" xfId="20349" xr:uid="{00000000-0005-0000-0000-000043420000}"/>
    <cellStyle name="Migliaia 46 2 5 2 3" xfId="25651" xr:uid="{00000000-0005-0000-0000-000044420000}"/>
    <cellStyle name="Migliaia 46 2 5 3" xfId="17698" xr:uid="{00000000-0005-0000-0000-000045420000}"/>
    <cellStyle name="Migliaia 46 2 5 4" xfId="23000" xr:uid="{00000000-0005-0000-0000-000046420000}"/>
    <cellStyle name="Migliaia 46 2 6" xfId="4111" xr:uid="{00000000-0005-0000-0000-000047420000}"/>
    <cellStyle name="Migliaia 46 2 6 2" xfId="14532" xr:uid="{00000000-0005-0000-0000-000048420000}"/>
    <cellStyle name="Migliaia 46 2 6 2 2" xfId="20350" xr:uid="{00000000-0005-0000-0000-000049420000}"/>
    <cellStyle name="Migliaia 46 2 6 2 3" xfId="25652" xr:uid="{00000000-0005-0000-0000-00004A420000}"/>
    <cellStyle name="Migliaia 46 2 6 3" xfId="17699" xr:uid="{00000000-0005-0000-0000-00004B420000}"/>
    <cellStyle name="Migliaia 46 2 6 4" xfId="23001"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3" xr:uid="{00000000-0005-0000-0000-000052420000}"/>
    <cellStyle name="Migliaia 46 3 2 2 2 2 2" xfId="20351" xr:uid="{00000000-0005-0000-0000-000053420000}"/>
    <cellStyle name="Migliaia 46 3 2 2 2 2 3" xfId="25653" xr:uid="{00000000-0005-0000-0000-000054420000}"/>
    <cellStyle name="Migliaia 46 3 2 2 2 3" xfId="17700" xr:uid="{00000000-0005-0000-0000-000055420000}"/>
    <cellStyle name="Migliaia 46 3 2 2 2 4" xfId="23002" xr:uid="{00000000-0005-0000-0000-000056420000}"/>
    <cellStyle name="Migliaia 46 3 2 3" xfId="4116" xr:uid="{00000000-0005-0000-0000-000057420000}"/>
    <cellStyle name="Migliaia 46 3 2 3 2" xfId="14534" xr:uid="{00000000-0005-0000-0000-000058420000}"/>
    <cellStyle name="Migliaia 46 3 2 3 2 2" xfId="20352" xr:uid="{00000000-0005-0000-0000-000059420000}"/>
    <cellStyle name="Migliaia 46 3 2 3 2 3" xfId="25654" xr:uid="{00000000-0005-0000-0000-00005A420000}"/>
    <cellStyle name="Migliaia 46 3 2 3 3" xfId="17701" xr:uid="{00000000-0005-0000-0000-00005B420000}"/>
    <cellStyle name="Migliaia 46 3 2 3 4" xfId="23003" xr:uid="{00000000-0005-0000-0000-00005C420000}"/>
    <cellStyle name="Migliaia 46 3 2 4" xfId="4117" xr:uid="{00000000-0005-0000-0000-00005D420000}"/>
    <cellStyle name="Migliaia 46 3 2 4 2" xfId="14535" xr:uid="{00000000-0005-0000-0000-00005E420000}"/>
    <cellStyle name="Migliaia 46 3 2 4 2 2" xfId="20353" xr:uid="{00000000-0005-0000-0000-00005F420000}"/>
    <cellStyle name="Migliaia 46 3 2 4 2 3" xfId="25655" xr:uid="{00000000-0005-0000-0000-000060420000}"/>
    <cellStyle name="Migliaia 46 3 2 4 3" xfId="17702" xr:uid="{00000000-0005-0000-0000-000061420000}"/>
    <cellStyle name="Migliaia 46 3 2 4 4" xfId="23004" xr:uid="{00000000-0005-0000-0000-000062420000}"/>
    <cellStyle name="Migliaia 46 3 2 5" xfId="4118" xr:uid="{00000000-0005-0000-0000-000063420000}"/>
    <cellStyle name="Migliaia 46 3 2 5 2" xfId="14536" xr:uid="{00000000-0005-0000-0000-000064420000}"/>
    <cellStyle name="Migliaia 46 3 2 5 2 2" xfId="20354" xr:uid="{00000000-0005-0000-0000-000065420000}"/>
    <cellStyle name="Migliaia 46 3 2 5 2 3" xfId="25656" xr:uid="{00000000-0005-0000-0000-000066420000}"/>
    <cellStyle name="Migliaia 46 3 2 5 3" xfId="17703" xr:uid="{00000000-0005-0000-0000-000067420000}"/>
    <cellStyle name="Migliaia 46 3 2 5 4" xfId="23005" xr:uid="{00000000-0005-0000-0000-000068420000}"/>
    <cellStyle name="Migliaia 46 3 2 6" xfId="4119" xr:uid="{00000000-0005-0000-0000-000069420000}"/>
    <cellStyle name="Migliaia 46 3 2 6 2" xfId="14537" xr:uid="{00000000-0005-0000-0000-00006A420000}"/>
    <cellStyle name="Migliaia 46 3 2 6 2 2" xfId="20355" xr:uid="{00000000-0005-0000-0000-00006B420000}"/>
    <cellStyle name="Migliaia 46 3 2 6 2 3" xfId="25657" xr:uid="{00000000-0005-0000-0000-00006C420000}"/>
    <cellStyle name="Migliaia 46 3 2 6 3" xfId="17704" xr:uid="{00000000-0005-0000-0000-00006D420000}"/>
    <cellStyle name="Migliaia 46 3 2 6 4" xfId="23006" xr:uid="{00000000-0005-0000-0000-00006E420000}"/>
    <cellStyle name="Migliaia 46 3 3" xfId="4120" xr:uid="{00000000-0005-0000-0000-00006F420000}"/>
    <cellStyle name="Migliaia 46 3 3 2" xfId="4121" xr:uid="{00000000-0005-0000-0000-000070420000}"/>
    <cellStyle name="Migliaia 46 3 3 2 2" xfId="14539" xr:uid="{00000000-0005-0000-0000-000071420000}"/>
    <cellStyle name="Migliaia 46 3 3 2 2 2" xfId="20357" xr:uid="{00000000-0005-0000-0000-000072420000}"/>
    <cellStyle name="Migliaia 46 3 3 2 2 3" xfId="25659" xr:uid="{00000000-0005-0000-0000-000073420000}"/>
    <cellStyle name="Migliaia 46 3 3 2 3" xfId="17706" xr:uid="{00000000-0005-0000-0000-000074420000}"/>
    <cellStyle name="Migliaia 46 3 3 2 4" xfId="23008" xr:uid="{00000000-0005-0000-0000-000075420000}"/>
    <cellStyle name="Migliaia 46 3 3 3" xfId="4122" xr:uid="{00000000-0005-0000-0000-000076420000}"/>
    <cellStyle name="Migliaia 46 3 3 3 2" xfId="14540" xr:uid="{00000000-0005-0000-0000-000077420000}"/>
    <cellStyle name="Migliaia 46 3 3 3 2 2" xfId="20358" xr:uid="{00000000-0005-0000-0000-000078420000}"/>
    <cellStyle name="Migliaia 46 3 3 3 2 3" xfId="25660" xr:uid="{00000000-0005-0000-0000-000079420000}"/>
    <cellStyle name="Migliaia 46 3 3 3 3" xfId="17707" xr:uid="{00000000-0005-0000-0000-00007A420000}"/>
    <cellStyle name="Migliaia 46 3 3 3 4" xfId="23009" xr:uid="{00000000-0005-0000-0000-00007B420000}"/>
    <cellStyle name="Migliaia 46 3 3 4" xfId="4123" xr:uid="{00000000-0005-0000-0000-00007C420000}"/>
    <cellStyle name="Migliaia 46 3 3 4 2" xfId="14541" xr:uid="{00000000-0005-0000-0000-00007D420000}"/>
    <cellStyle name="Migliaia 46 3 3 4 2 2" xfId="20359" xr:uid="{00000000-0005-0000-0000-00007E420000}"/>
    <cellStyle name="Migliaia 46 3 3 4 2 3" xfId="25661" xr:uid="{00000000-0005-0000-0000-00007F420000}"/>
    <cellStyle name="Migliaia 46 3 3 4 3" xfId="17708" xr:uid="{00000000-0005-0000-0000-000080420000}"/>
    <cellStyle name="Migliaia 46 3 3 4 4" xfId="23010" xr:uid="{00000000-0005-0000-0000-000081420000}"/>
    <cellStyle name="Migliaia 46 3 3 5" xfId="4124" xr:uid="{00000000-0005-0000-0000-000082420000}"/>
    <cellStyle name="Migliaia 46 3 3 5 2" xfId="14542" xr:uid="{00000000-0005-0000-0000-000083420000}"/>
    <cellStyle name="Migliaia 46 3 3 5 2 2" xfId="20360" xr:uid="{00000000-0005-0000-0000-000084420000}"/>
    <cellStyle name="Migliaia 46 3 3 5 2 3" xfId="25662" xr:uid="{00000000-0005-0000-0000-000085420000}"/>
    <cellStyle name="Migliaia 46 3 3 5 3" xfId="17709" xr:uid="{00000000-0005-0000-0000-000086420000}"/>
    <cellStyle name="Migliaia 46 3 3 5 4" xfId="23011" xr:uid="{00000000-0005-0000-0000-000087420000}"/>
    <cellStyle name="Migliaia 46 3 3 6" xfId="14538" xr:uid="{00000000-0005-0000-0000-000088420000}"/>
    <cellStyle name="Migliaia 46 3 3 6 2" xfId="20356" xr:uid="{00000000-0005-0000-0000-000089420000}"/>
    <cellStyle name="Migliaia 46 3 3 6 3" xfId="25658" xr:uid="{00000000-0005-0000-0000-00008A420000}"/>
    <cellStyle name="Migliaia 46 3 3 7" xfId="17705" xr:uid="{00000000-0005-0000-0000-00008B420000}"/>
    <cellStyle name="Migliaia 46 3 3 8" xfId="23007" xr:uid="{00000000-0005-0000-0000-00008C420000}"/>
    <cellStyle name="Migliaia 46 3 4" xfId="4125" xr:uid="{00000000-0005-0000-0000-00008D420000}"/>
    <cellStyle name="Migliaia 46 3 4 2" xfId="12258" xr:uid="{00000000-0005-0000-0000-00008E420000}"/>
    <cellStyle name="Migliaia 46 3 4 3" xfId="12259" xr:uid="{00000000-0005-0000-0000-00008F420000}"/>
    <cellStyle name="Migliaia 46 3 4 3 2" xfId="15743" xr:uid="{00000000-0005-0000-0000-000090420000}"/>
    <cellStyle name="Migliaia 46 3 4 3 2 2" xfId="21089" xr:uid="{00000000-0005-0000-0000-000091420000}"/>
    <cellStyle name="Migliaia 46 3 4 3 2 3" xfId="26391" xr:uid="{00000000-0005-0000-0000-000092420000}"/>
    <cellStyle name="Migliaia 46 3 4 3 3" xfId="18438" xr:uid="{00000000-0005-0000-0000-000093420000}"/>
    <cellStyle name="Migliaia 46 3 4 3 4" xfId="23740" xr:uid="{00000000-0005-0000-0000-000094420000}"/>
    <cellStyle name="Migliaia 46 3 4 4" xfId="14543" xr:uid="{00000000-0005-0000-0000-000095420000}"/>
    <cellStyle name="Migliaia 46 3 4 4 2" xfId="20361" xr:uid="{00000000-0005-0000-0000-000096420000}"/>
    <cellStyle name="Migliaia 46 3 4 4 3" xfId="25663" xr:uid="{00000000-0005-0000-0000-000097420000}"/>
    <cellStyle name="Migliaia 46 3 4 5" xfId="17710" xr:uid="{00000000-0005-0000-0000-000098420000}"/>
    <cellStyle name="Migliaia 46 3 4 6" xfId="23012" xr:uid="{00000000-0005-0000-0000-000099420000}"/>
    <cellStyle name="Migliaia 46 3 5" xfId="4126" xr:uid="{00000000-0005-0000-0000-00009A420000}"/>
    <cellStyle name="Migliaia 46 3 5 2" xfId="12260" xr:uid="{00000000-0005-0000-0000-00009B420000}"/>
    <cellStyle name="Migliaia 46 3 5 2 2" xfId="15744" xr:uid="{00000000-0005-0000-0000-00009C420000}"/>
    <cellStyle name="Migliaia 46 3 5 2 2 2" xfId="21090" xr:uid="{00000000-0005-0000-0000-00009D420000}"/>
    <cellStyle name="Migliaia 46 3 5 2 2 3" xfId="26392" xr:uid="{00000000-0005-0000-0000-00009E420000}"/>
    <cellStyle name="Migliaia 46 3 5 2 3" xfId="18439" xr:uid="{00000000-0005-0000-0000-00009F420000}"/>
    <cellStyle name="Migliaia 46 3 5 2 4" xfId="23741" xr:uid="{00000000-0005-0000-0000-0000A0420000}"/>
    <cellStyle name="Migliaia 46 3 5 3" xfId="14544" xr:uid="{00000000-0005-0000-0000-0000A1420000}"/>
    <cellStyle name="Migliaia 46 3 5 3 2" xfId="20362" xr:uid="{00000000-0005-0000-0000-0000A2420000}"/>
    <cellStyle name="Migliaia 46 3 5 3 3" xfId="25664" xr:uid="{00000000-0005-0000-0000-0000A3420000}"/>
    <cellStyle name="Migliaia 46 3 5 4" xfId="17711" xr:uid="{00000000-0005-0000-0000-0000A4420000}"/>
    <cellStyle name="Migliaia 46 3 5 5" xfId="23013" xr:uid="{00000000-0005-0000-0000-0000A5420000}"/>
    <cellStyle name="Migliaia 46 3 6" xfId="4127" xr:uid="{00000000-0005-0000-0000-0000A6420000}"/>
    <cellStyle name="Migliaia 46 3 6 2" xfId="14545" xr:uid="{00000000-0005-0000-0000-0000A7420000}"/>
    <cellStyle name="Migliaia 46 3 6 2 2" xfId="20363" xr:uid="{00000000-0005-0000-0000-0000A8420000}"/>
    <cellStyle name="Migliaia 46 3 6 2 3" xfId="25665" xr:uid="{00000000-0005-0000-0000-0000A9420000}"/>
    <cellStyle name="Migliaia 46 3 6 3" xfId="17712" xr:uid="{00000000-0005-0000-0000-0000AA420000}"/>
    <cellStyle name="Migliaia 46 3 6 4" xfId="23014" xr:uid="{00000000-0005-0000-0000-0000AB420000}"/>
    <cellStyle name="Migliaia 46 3 7" xfId="4128" xr:uid="{00000000-0005-0000-0000-0000AC420000}"/>
    <cellStyle name="Migliaia 46 3 7 2" xfId="14546" xr:uid="{00000000-0005-0000-0000-0000AD420000}"/>
    <cellStyle name="Migliaia 46 3 7 2 2" xfId="20364" xr:uid="{00000000-0005-0000-0000-0000AE420000}"/>
    <cellStyle name="Migliaia 46 3 7 2 3" xfId="25666" xr:uid="{00000000-0005-0000-0000-0000AF420000}"/>
    <cellStyle name="Migliaia 46 3 7 3" xfId="17713" xr:uid="{00000000-0005-0000-0000-0000B0420000}"/>
    <cellStyle name="Migliaia 46 3 7 4" xfId="23015" xr:uid="{00000000-0005-0000-0000-0000B1420000}"/>
    <cellStyle name="Migliaia 46 3 8" xfId="4129" xr:uid="{00000000-0005-0000-0000-0000B2420000}"/>
    <cellStyle name="Migliaia 46 3 8 2" xfId="14547" xr:uid="{00000000-0005-0000-0000-0000B3420000}"/>
    <cellStyle name="Migliaia 46 3 8 2 2" xfId="20365" xr:uid="{00000000-0005-0000-0000-0000B4420000}"/>
    <cellStyle name="Migliaia 46 3 8 2 3" xfId="25667" xr:uid="{00000000-0005-0000-0000-0000B5420000}"/>
    <cellStyle name="Migliaia 46 3 8 3" xfId="17714" xr:uid="{00000000-0005-0000-0000-0000B6420000}"/>
    <cellStyle name="Migliaia 46 3 8 4" xfId="23016"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8" xr:uid="{00000000-0005-0000-0000-0000BB420000}"/>
    <cellStyle name="Migliaia 46 4 2 2 2 2" xfId="20366" xr:uid="{00000000-0005-0000-0000-0000BC420000}"/>
    <cellStyle name="Migliaia 46 4 2 2 2 3" xfId="25668" xr:uid="{00000000-0005-0000-0000-0000BD420000}"/>
    <cellStyle name="Migliaia 46 4 2 2 3" xfId="17715" xr:uid="{00000000-0005-0000-0000-0000BE420000}"/>
    <cellStyle name="Migliaia 46 4 2 2 4" xfId="23017" xr:uid="{00000000-0005-0000-0000-0000BF420000}"/>
    <cellStyle name="Migliaia 46 4 2 3" xfId="4133" xr:uid="{00000000-0005-0000-0000-0000C0420000}"/>
    <cellStyle name="Migliaia 46 4 2 3 2" xfId="14549" xr:uid="{00000000-0005-0000-0000-0000C1420000}"/>
    <cellStyle name="Migliaia 46 4 2 3 2 2" xfId="20367" xr:uid="{00000000-0005-0000-0000-0000C2420000}"/>
    <cellStyle name="Migliaia 46 4 2 3 2 3" xfId="25669" xr:uid="{00000000-0005-0000-0000-0000C3420000}"/>
    <cellStyle name="Migliaia 46 4 2 3 3" xfId="17716" xr:uid="{00000000-0005-0000-0000-0000C4420000}"/>
    <cellStyle name="Migliaia 46 4 2 3 4" xfId="23018" xr:uid="{00000000-0005-0000-0000-0000C5420000}"/>
    <cellStyle name="Migliaia 46 4 3" xfId="4134" xr:uid="{00000000-0005-0000-0000-0000C6420000}"/>
    <cellStyle name="Migliaia 46 4 3 2" xfId="14550" xr:uid="{00000000-0005-0000-0000-0000C7420000}"/>
    <cellStyle name="Migliaia 46 4 3 2 2" xfId="20368" xr:uid="{00000000-0005-0000-0000-0000C8420000}"/>
    <cellStyle name="Migliaia 46 4 3 2 3" xfId="25670" xr:uid="{00000000-0005-0000-0000-0000C9420000}"/>
    <cellStyle name="Migliaia 46 4 3 3" xfId="17717" xr:uid="{00000000-0005-0000-0000-0000CA420000}"/>
    <cellStyle name="Migliaia 46 4 3 4" xfId="23019" xr:uid="{00000000-0005-0000-0000-0000CB420000}"/>
    <cellStyle name="Migliaia 46 4 4" xfId="4135" xr:uid="{00000000-0005-0000-0000-0000CC420000}"/>
    <cellStyle name="Migliaia 46 4 4 2" xfId="14551" xr:uid="{00000000-0005-0000-0000-0000CD420000}"/>
    <cellStyle name="Migliaia 46 4 4 2 2" xfId="20369" xr:uid="{00000000-0005-0000-0000-0000CE420000}"/>
    <cellStyle name="Migliaia 46 4 4 2 3" xfId="25671" xr:uid="{00000000-0005-0000-0000-0000CF420000}"/>
    <cellStyle name="Migliaia 46 4 4 3" xfId="17718" xr:uid="{00000000-0005-0000-0000-0000D0420000}"/>
    <cellStyle name="Migliaia 46 4 4 4" xfId="23020" xr:uid="{00000000-0005-0000-0000-0000D1420000}"/>
    <cellStyle name="Migliaia 46 4 5" xfId="4136" xr:uid="{00000000-0005-0000-0000-0000D2420000}"/>
    <cellStyle name="Migliaia 46 4 5 2" xfId="14552" xr:uid="{00000000-0005-0000-0000-0000D3420000}"/>
    <cellStyle name="Migliaia 46 4 5 2 2" xfId="20370" xr:uid="{00000000-0005-0000-0000-0000D4420000}"/>
    <cellStyle name="Migliaia 46 4 5 2 3" xfId="25672" xr:uid="{00000000-0005-0000-0000-0000D5420000}"/>
    <cellStyle name="Migliaia 46 4 5 3" xfId="17719" xr:uid="{00000000-0005-0000-0000-0000D6420000}"/>
    <cellStyle name="Migliaia 46 4 5 4" xfId="23021" xr:uid="{00000000-0005-0000-0000-0000D7420000}"/>
    <cellStyle name="Migliaia 46 4 6" xfId="4137" xr:uid="{00000000-0005-0000-0000-0000D8420000}"/>
    <cellStyle name="Migliaia 46 4 6 2" xfId="14553" xr:uid="{00000000-0005-0000-0000-0000D9420000}"/>
    <cellStyle name="Migliaia 46 4 6 2 2" xfId="20371" xr:uid="{00000000-0005-0000-0000-0000DA420000}"/>
    <cellStyle name="Migliaia 46 4 6 2 3" xfId="25673" xr:uid="{00000000-0005-0000-0000-0000DB420000}"/>
    <cellStyle name="Migliaia 46 4 6 3" xfId="17720" xr:uid="{00000000-0005-0000-0000-0000DC420000}"/>
    <cellStyle name="Migliaia 46 4 6 4" xfId="23022" xr:uid="{00000000-0005-0000-0000-0000DD420000}"/>
    <cellStyle name="Migliaia 46 4 7" xfId="4138" xr:uid="{00000000-0005-0000-0000-0000DE420000}"/>
    <cellStyle name="Migliaia 46 4 7 2" xfId="14554" xr:uid="{00000000-0005-0000-0000-0000DF420000}"/>
    <cellStyle name="Migliaia 46 4 7 2 2" xfId="20372" xr:uid="{00000000-0005-0000-0000-0000E0420000}"/>
    <cellStyle name="Migliaia 46 4 7 2 3" xfId="25674" xr:uid="{00000000-0005-0000-0000-0000E1420000}"/>
    <cellStyle name="Migliaia 46 4 7 3" xfId="17721" xr:uid="{00000000-0005-0000-0000-0000E2420000}"/>
    <cellStyle name="Migliaia 46 4 7 4" xfId="23023" xr:uid="{00000000-0005-0000-0000-0000E3420000}"/>
    <cellStyle name="Migliaia 46 5" xfId="4139" xr:uid="{00000000-0005-0000-0000-0000E4420000}"/>
    <cellStyle name="Migliaia 46 5 2" xfId="4140" xr:uid="{00000000-0005-0000-0000-0000E5420000}"/>
    <cellStyle name="Migliaia 46 5 2 2" xfId="14555" xr:uid="{00000000-0005-0000-0000-0000E6420000}"/>
    <cellStyle name="Migliaia 46 5 2 2 2" xfId="20373" xr:uid="{00000000-0005-0000-0000-0000E7420000}"/>
    <cellStyle name="Migliaia 46 5 2 2 3" xfId="25675" xr:uid="{00000000-0005-0000-0000-0000E8420000}"/>
    <cellStyle name="Migliaia 46 5 2 3" xfId="17722" xr:uid="{00000000-0005-0000-0000-0000E9420000}"/>
    <cellStyle name="Migliaia 46 5 2 4" xfId="23024" xr:uid="{00000000-0005-0000-0000-0000EA420000}"/>
    <cellStyle name="Migliaia 46 5 3" xfId="4141" xr:uid="{00000000-0005-0000-0000-0000EB420000}"/>
    <cellStyle name="Migliaia 46 5 3 2" xfId="14556" xr:uid="{00000000-0005-0000-0000-0000EC420000}"/>
    <cellStyle name="Migliaia 46 5 3 2 2" xfId="20374" xr:uid="{00000000-0005-0000-0000-0000ED420000}"/>
    <cellStyle name="Migliaia 46 5 3 2 3" xfId="25676" xr:uid="{00000000-0005-0000-0000-0000EE420000}"/>
    <cellStyle name="Migliaia 46 5 3 3" xfId="17723" xr:uid="{00000000-0005-0000-0000-0000EF420000}"/>
    <cellStyle name="Migliaia 46 5 3 4" xfId="23025" xr:uid="{00000000-0005-0000-0000-0000F0420000}"/>
    <cellStyle name="Migliaia 46 5 4" xfId="4142" xr:uid="{00000000-0005-0000-0000-0000F1420000}"/>
    <cellStyle name="Migliaia 46 5 4 2" xfId="14557" xr:uid="{00000000-0005-0000-0000-0000F2420000}"/>
    <cellStyle name="Migliaia 46 5 4 2 2" xfId="20375" xr:uid="{00000000-0005-0000-0000-0000F3420000}"/>
    <cellStyle name="Migliaia 46 5 4 2 3" xfId="25677" xr:uid="{00000000-0005-0000-0000-0000F4420000}"/>
    <cellStyle name="Migliaia 46 5 4 3" xfId="17724" xr:uid="{00000000-0005-0000-0000-0000F5420000}"/>
    <cellStyle name="Migliaia 46 5 4 4" xfId="23026" xr:uid="{00000000-0005-0000-0000-0000F6420000}"/>
    <cellStyle name="Migliaia 46 5 5" xfId="4143" xr:uid="{00000000-0005-0000-0000-0000F7420000}"/>
    <cellStyle name="Migliaia 46 5 5 2" xfId="14558" xr:uid="{00000000-0005-0000-0000-0000F8420000}"/>
    <cellStyle name="Migliaia 46 5 5 2 2" xfId="20376" xr:uid="{00000000-0005-0000-0000-0000F9420000}"/>
    <cellStyle name="Migliaia 46 5 5 2 3" xfId="25678" xr:uid="{00000000-0005-0000-0000-0000FA420000}"/>
    <cellStyle name="Migliaia 46 5 5 3" xfId="17725" xr:uid="{00000000-0005-0000-0000-0000FB420000}"/>
    <cellStyle name="Migliaia 46 5 5 4" xfId="23027" xr:uid="{00000000-0005-0000-0000-0000FC420000}"/>
    <cellStyle name="Migliaia 46 5 6" xfId="4144" xr:uid="{00000000-0005-0000-0000-0000FD420000}"/>
    <cellStyle name="Migliaia 46 5 6 2" xfId="14559" xr:uid="{00000000-0005-0000-0000-0000FE420000}"/>
    <cellStyle name="Migliaia 46 5 6 2 2" xfId="20377" xr:uid="{00000000-0005-0000-0000-0000FF420000}"/>
    <cellStyle name="Migliaia 46 5 6 2 3" xfId="25679" xr:uid="{00000000-0005-0000-0000-000000430000}"/>
    <cellStyle name="Migliaia 46 5 6 3" xfId="17726" xr:uid="{00000000-0005-0000-0000-000001430000}"/>
    <cellStyle name="Migliaia 46 5 6 4" xfId="23028" xr:uid="{00000000-0005-0000-0000-000002430000}"/>
    <cellStyle name="Migliaia 46 6" xfId="4145" xr:uid="{00000000-0005-0000-0000-000003430000}"/>
    <cellStyle name="Migliaia 46 6 2" xfId="12261" xr:uid="{00000000-0005-0000-0000-000004430000}"/>
    <cellStyle name="Migliaia 46 6 3" xfId="12262" xr:uid="{00000000-0005-0000-0000-000005430000}"/>
    <cellStyle name="Migliaia 46 6 3 2" xfId="15745" xr:uid="{00000000-0005-0000-0000-000006430000}"/>
    <cellStyle name="Migliaia 46 6 3 2 2" xfId="21091" xr:uid="{00000000-0005-0000-0000-000007430000}"/>
    <cellStyle name="Migliaia 46 6 3 2 3" xfId="26393" xr:uid="{00000000-0005-0000-0000-000008430000}"/>
    <cellStyle name="Migliaia 46 6 3 3" xfId="18440" xr:uid="{00000000-0005-0000-0000-000009430000}"/>
    <cellStyle name="Migliaia 46 6 3 4" xfId="23742" xr:uid="{00000000-0005-0000-0000-00000A430000}"/>
    <cellStyle name="Migliaia 46 6 4" xfId="14560" xr:uid="{00000000-0005-0000-0000-00000B430000}"/>
    <cellStyle name="Migliaia 46 6 4 2" xfId="20378" xr:uid="{00000000-0005-0000-0000-00000C430000}"/>
    <cellStyle name="Migliaia 46 6 4 3" xfId="25680" xr:uid="{00000000-0005-0000-0000-00000D430000}"/>
    <cellStyle name="Migliaia 46 6 5" xfId="17727" xr:uid="{00000000-0005-0000-0000-00000E430000}"/>
    <cellStyle name="Migliaia 46 6 6" xfId="23029" xr:uid="{00000000-0005-0000-0000-00000F430000}"/>
    <cellStyle name="Migliaia 46 7" xfId="4146" xr:uid="{00000000-0005-0000-0000-000010430000}"/>
    <cellStyle name="Migliaia 46 7 2" xfId="12263" xr:uid="{00000000-0005-0000-0000-000011430000}"/>
    <cellStyle name="Migliaia 46 7 2 2" xfId="15746" xr:uid="{00000000-0005-0000-0000-000012430000}"/>
    <cellStyle name="Migliaia 46 7 2 2 2" xfId="21092" xr:uid="{00000000-0005-0000-0000-000013430000}"/>
    <cellStyle name="Migliaia 46 7 2 2 3" xfId="26394" xr:uid="{00000000-0005-0000-0000-000014430000}"/>
    <cellStyle name="Migliaia 46 7 2 3" xfId="18441" xr:uid="{00000000-0005-0000-0000-000015430000}"/>
    <cellStyle name="Migliaia 46 7 2 4" xfId="23743" xr:uid="{00000000-0005-0000-0000-000016430000}"/>
    <cellStyle name="Migliaia 46 7 3" xfId="14561" xr:uid="{00000000-0005-0000-0000-000017430000}"/>
    <cellStyle name="Migliaia 46 7 3 2" xfId="20379" xr:uid="{00000000-0005-0000-0000-000018430000}"/>
    <cellStyle name="Migliaia 46 7 3 3" xfId="25681" xr:uid="{00000000-0005-0000-0000-000019430000}"/>
    <cellStyle name="Migliaia 46 7 4" xfId="17728" xr:uid="{00000000-0005-0000-0000-00001A430000}"/>
    <cellStyle name="Migliaia 46 7 5" xfId="23030" xr:uid="{00000000-0005-0000-0000-00001B430000}"/>
    <cellStyle name="Migliaia 46 8" xfId="4147" xr:uid="{00000000-0005-0000-0000-00001C430000}"/>
    <cellStyle name="Migliaia 46 8 2" xfId="12264" xr:uid="{00000000-0005-0000-0000-00001D430000}"/>
    <cellStyle name="Migliaia 46 8 2 2" xfId="15747" xr:uid="{00000000-0005-0000-0000-00001E430000}"/>
    <cellStyle name="Migliaia 46 8 2 2 2" xfId="21093" xr:uid="{00000000-0005-0000-0000-00001F430000}"/>
    <cellStyle name="Migliaia 46 8 2 2 3" xfId="26395" xr:uid="{00000000-0005-0000-0000-000020430000}"/>
    <cellStyle name="Migliaia 46 8 2 3" xfId="18442" xr:uid="{00000000-0005-0000-0000-000021430000}"/>
    <cellStyle name="Migliaia 46 8 2 4" xfId="23744" xr:uid="{00000000-0005-0000-0000-000022430000}"/>
    <cellStyle name="Migliaia 46 8 3" xfId="14562" xr:uid="{00000000-0005-0000-0000-000023430000}"/>
    <cellStyle name="Migliaia 46 8 3 2" xfId="20380" xr:uid="{00000000-0005-0000-0000-000024430000}"/>
    <cellStyle name="Migliaia 46 8 3 3" xfId="25682" xr:uid="{00000000-0005-0000-0000-000025430000}"/>
    <cellStyle name="Migliaia 46 8 4" xfId="17729" xr:uid="{00000000-0005-0000-0000-000026430000}"/>
    <cellStyle name="Migliaia 46 8 5" xfId="23031" xr:uid="{00000000-0005-0000-0000-000027430000}"/>
    <cellStyle name="Migliaia 46 9" xfId="4148" xr:uid="{00000000-0005-0000-0000-000028430000}"/>
    <cellStyle name="Migliaia 46 9 2" xfId="14563" xr:uid="{00000000-0005-0000-0000-000029430000}"/>
    <cellStyle name="Migliaia 46 9 2 2" xfId="20381" xr:uid="{00000000-0005-0000-0000-00002A430000}"/>
    <cellStyle name="Migliaia 46 9 2 3" xfId="25683" xr:uid="{00000000-0005-0000-0000-00002B430000}"/>
    <cellStyle name="Migliaia 46 9 3" xfId="17730" xr:uid="{00000000-0005-0000-0000-00002C430000}"/>
    <cellStyle name="Migliaia 46 9 4" xfId="23032" xr:uid="{00000000-0005-0000-0000-00002D430000}"/>
    <cellStyle name="Migliaia 47" xfId="332" xr:uid="{00000000-0005-0000-0000-00002E430000}"/>
    <cellStyle name="Migliaia 47 10" xfId="14564" xr:uid="{00000000-0005-0000-0000-00002F430000}"/>
    <cellStyle name="Migliaia 47 10 2" xfId="20382" xr:uid="{00000000-0005-0000-0000-000030430000}"/>
    <cellStyle name="Migliaia 47 10 3" xfId="25684" xr:uid="{00000000-0005-0000-0000-000031430000}"/>
    <cellStyle name="Migliaia 47 11" xfId="17731" xr:uid="{00000000-0005-0000-0000-000032430000}"/>
    <cellStyle name="Migliaia 47 12" xfId="23033"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5" xr:uid="{00000000-0005-0000-0000-000038430000}"/>
    <cellStyle name="Migliaia 47 2 2 2 2 2" xfId="20383" xr:uid="{00000000-0005-0000-0000-000039430000}"/>
    <cellStyle name="Migliaia 47 2 2 2 2 3" xfId="25685" xr:uid="{00000000-0005-0000-0000-00003A430000}"/>
    <cellStyle name="Migliaia 47 2 2 2 3" xfId="17732" xr:uid="{00000000-0005-0000-0000-00003B430000}"/>
    <cellStyle name="Migliaia 47 2 2 2 4" xfId="23034" xr:uid="{00000000-0005-0000-0000-00003C430000}"/>
    <cellStyle name="Migliaia 47 2 2 3" xfId="12265" xr:uid="{00000000-0005-0000-0000-00003D430000}"/>
    <cellStyle name="Migliaia 47 2 2 3 2" xfId="15748" xr:uid="{00000000-0005-0000-0000-00003E430000}"/>
    <cellStyle name="Migliaia 47 2 2 3 2 2" xfId="21094" xr:uid="{00000000-0005-0000-0000-00003F430000}"/>
    <cellStyle name="Migliaia 47 2 2 3 2 3" xfId="26396" xr:uid="{00000000-0005-0000-0000-000040430000}"/>
    <cellStyle name="Migliaia 47 2 2 3 3" xfId="18443" xr:uid="{00000000-0005-0000-0000-000041430000}"/>
    <cellStyle name="Migliaia 47 2 2 3 4" xfId="23745" xr:uid="{00000000-0005-0000-0000-000042430000}"/>
    <cellStyle name="Migliaia 47 2 3" xfId="4153" xr:uid="{00000000-0005-0000-0000-000043430000}"/>
    <cellStyle name="Migliaia 47 2 3 2" xfId="12266" xr:uid="{00000000-0005-0000-0000-000044430000}"/>
    <cellStyle name="Migliaia 47 2 3 2 2" xfId="15749" xr:uid="{00000000-0005-0000-0000-000045430000}"/>
    <cellStyle name="Migliaia 47 2 3 2 2 2" xfId="21095" xr:uid="{00000000-0005-0000-0000-000046430000}"/>
    <cellStyle name="Migliaia 47 2 3 2 2 3" xfId="26397" xr:uid="{00000000-0005-0000-0000-000047430000}"/>
    <cellStyle name="Migliaia 47 2 3 2 3" xfId="18444" xr:uid="{00000000-0005-0000-0000-000048430000}"/>
    <cellStyle name="Migliaia 47 2 3 2 4" xfId="23746" xr:uid="{00000000-0005-0000-0000-000049430000}"/>
    <cellStyle name="Migliaia 47 2 3 3" xfId="14566" xr:uid="{00000000-0005-0000-0000-00004A430000}"/>
    <cellStyle name="Migliaia 47 2 3 3 2" xfId="20384" xr:uid="{00000000-0005-0000-0000-00004B430000}"/>
    <cellStyle name="Migliaia 47 2 3 3 3" xfId="25686" xr:uid="{00000000-0005-0000-0000-00004C430000}"/>
    <cellStyle name="Migliaia 47 2 3 4" xfId="17733" xr:uid="{00000000-0005-0000-0000-00004D430000}"/>
    <cellStyle name="Migliaia 47 2 3 5" xfId="23035" xr:uid="{00000000-0005-0000-0000-00004E430000}"/>
    <cellStyle name="Migliaia 47 2 4" xfId="4154" xr:uid="{00000000-0005-0000-0000-00004F430000}"/>
    <cellStyle name="Migliaia 47 2 4 2" xfId="14567" xr:uid="{00000000-0005-0000-0000-000050430000}"/>
    <cellStyle name="Migliaia 47 2 4 2 2" xfId="20385" xr:uid="{00000000-0005-0000-0000-000051430000}"/>
    <cellStyle name="Migliaia 47 2 4 2 3" xfId="25687" xr:uid="{00000000-0005-0000-0000-000052430000}"/>
    <cellStyle name="Migliaia 47 2 4 3" xfId="17734" xr:uid="{00000000-0005-0000-0000-000053430000}"/>
    <cellStyle name="Migliaia 47 2 4 4" xfId="23036" xr:uid="{00000000-0005-0000-0000-000054430000}"/>
    <cellStyle name="Migliaia 47 2 5" xfId="4155" xr:uid="{00000000-0005-0000-0000-000055430000}"/>
    <cellStyle name="Migliaia 47 2 5 2" xfId="14568" xr:uid="{00000000-0005-0000-0000-000056430000}"/>
    <cellStyle name="Migliaia 47 2 5 2 2" xfId="20386" xr:uid="{00000000-0005-0000-0000-000057430000}"/>
    <cellStyle name="Migliaia 47 2 5 2 3" xfId="25688" xr:uid="{00000000-0005-0000-0000-000058430000}"/>
    <cellStyle name="Migliaia 47 2 5 3" xfId="17735" xr:uid="{00000000-0005-0000-0000-000059430000}"/>
    <cellStyle name="Migliaia 47 2 5 4" xfId="23037" xr:uid="{00000000-0005-0000-0000-00005A430000}"/>
    <cellStyle name="Migliaia 47 2 6" xfId="4156" xr:uid="{00000000-0005-0000-0000-00005B430000}"/>
    <cellStyle name="Migliaia 47 2 6 2" xfId="14569" xr:uid="{00000000-0005-0000-0000-00005C430000}"/>
    <cellStyle name="Migliaia 47 2 6 2 2" xfId="20387" xr:uid="{00000000-0005-0000-0000-00005D430000}"/>
    <cellStyle name="Migliaia 47 2 6 2 3" xfId="25689" xr:uid="{00000000-0005-0000-0000-00005E430000}"/>
    <cellStyle name="Migliaia 47 2 6 3" xfId="17736" xr:uid="{00000000-0005-0000-0000-00005F430000}"/>
    <cellStyle name="Migliaia 47 2 6 4" xfId="23038"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70" xr:uid="{00000000-0005-0000-0000-000066430000}"/>
    <cellStyle name="Migliaia 47 3 2 2 2 2 2" xfId="20388" xr:uid="{00000000-0005-0000-0000-000067430000}"/>
    <cellStyle name="Migliaia 47 3 2 2 2 2 3" xfId="25690" xr:uid="{00000000-0005-0000-0000-000068430000}"/>
    <cellStyle name="Migliaia 47 3 2 2 2 3" xfId="17737" xr:uid="{00000000-0005-0000-0000-000069430000}"/>
    <cellStyle name="Migliaia 47 3 2 2 2 4" xfId="23039" xr:uid="{00000000-0005-0000-0000-00006A430000}"/>
    <cellStyle name="Migliaia 47 3 2 3" xfId="4161" xr:uid="{00000000-0005-0000-0000-00006B430000}"/>
    <cellStyle name="Migliaia 47 3 2 3 2" xfId="14571" xr:uid="{00000000-0005-0000-0000-00006C430000}"/>
    <cellStyle name="Migliaia 47 3 2 3 2 2" xfId="20389" xr:uid="{00000000-0005-0000-0000-00006D430000}"/>
    <cellStyle name="Migliaia 47 3 2 3 2 3" xfId="25691" xr:uid="{00000000-0005-0000-0000-00006E430000}"/>
    <cellStyle name="Migliaia 47 3 2 3 3" xfId="17738" xr:uid="{00000000-0005-0000-0000-00006F430000}"/>
    <cellStyle name="Migliaia 47 3 2 3 4" xfId="23040" xr:uid="{00000000-0005-0000-0000-000070430000}"/>
    <cellStyle name="Migliaia 47 3 2 4" xfId="4162" xr:uid="{00000000-0005-0000-0000-000071430000}"/>
    <cellStyle name="Migliaia 47 3 2 4 2" xfId="14572" xr:uid="{00000000-0005-0000-0000-000072430000}"/>
    <cellStyle name="Migliaia 47 3 2 4 2 2" xfId="20390" xr:uid="{00000000-0005-0000-0000-000073430000}"/>
    <cellStyle name="Migliaia 47 3 2 4 2 3" xfId="25692" xr:uid="{00000000-0005-0000-0000-000074430000}"/>
    <cellStyle name="Migliaia 47 3 2 4 3" xfId="17739" xr:uid="{00000000-0005-0000-0000-000075430000}"/>
    <cellStyle name="Migliaia 47 3 2 4 4" xfId="23041" xr:uid="{00000000-0005-0000-0000-000076430000}"/>
    <cellStyle name="Migliaia 47 3 2 5" xfId="4163" xr:uid="{00000000-0005-0000-0000-000077430000}"/>
    <cellStyle name="Migliaia 47 3 2 5 2" xfId="14573" xr:uid="{00000000-0005-0000-0000-000078430000}"/>
    <cellStyle name="Migliaia 47 3 2 5 2 2" xfId="20391" xr:uid="{00000000-0005-0000-0000-000079430000}"/>
    <cellStyle name="Migliaia 47 3 2 5 2 3" xfId="25693" xr:uid="{00000000-0005-0000-0000-00007A430000}"/>
    <cellStyle name="Migliaia 47 3 2 5 3" xfId="17740" xr:uid="{00000000-0005-0000-0000-00007B430000}"/>
    <cellStyle name="Migliaia 47 3 2 5 4" xfId="23042" xr:uid="{00000000-0005-0000-0000-00007C430000}"/>
    <cellStyle name="Migliaia 47 3 2 6" xfId="4164" xr:uid="{00000000-0005-0000-0000-00007D430000}"/>
    <cellStyle name="Migliaia 47 3 2 6 2" xfId="14574" xr:uid="{00000000-0005-0000-0000-00007E430000}"/>
    <cellStyle name="Migliaia 47 3 2 6 2 2" xfId="20392" xr:uid="{00000000-0005-0000-0000-00007F430000}"/>
    <cellStyle name="Migliaia 47 3 2 6 2 3" xfId="25694" xr:uid="{00000000-0005-0000-0000-000080430000}"/>
    <cellStyle name="Migliaia 47 3 2 6 3" xfId="17741" xr:uid="{00000000-0005-0000-0000-000081430000}"/>
    <cellStyle name="Migliaia 47 3 2 6 4" xfId="23043" xr:uid="{00000000-0005-0000-0000-000082430000}"/>
    <cellStyle name="Migliaia 47 3 3" xfId="4165" xr:uid="{00000000-0005-0000-0000-000083430000}"/>
    <cellStyle name="Migliaia 47 3 3 2" xfId="4166" xr:uid="{00000000-0005-0000-0000-000084430000}"/>
    <cellStyle name="Migliaia 47 3 3 2 2" xfId="14576" xr:uid="{00000000-0005-0000-0000-000085430000}"/>
    <cellStyle name="Migliaia 47 3 3 2 2 2" xfId="20394" xr:uid="{00000000-0005-0000-0000-000086430000}"/>
    <cellStyle name="Migliaia 47 3 3 2 2 3" xfId="25696" xr:uid="{00000000-0005-0000-0000-000087430000}"/>
    <cellStyle name="Migliaia 47 3 3 2 3" xfId="17743" xr:uid="{00000000-0005-0000-0000-000088430000}"/>
    <cellStyle name="Migliaia 47 3 3 2 4" xfId="23045" xr:uid="{00000000-0005-0000-0000-000089430000}"/>
    <cellStyle name="Migliaia 47 3 3 3" xfId="4167" xr:uid="{00000000-0005-0000-0000-00008A430000}"/>
    <cellStyle name="Migliaia 47 3 3 3 2" xfId="14577" xr:uid="{00000000-0005-0000-0000-00008B430000}"/>
    <cellStyle name="Migliaia 47 3 3 3 2 2" xfId="20395" xr:uid="{00000000-0005-0000-0000-00008C430000}"/>
    <cellStyle name="Migliaia 47 3 3 3 2 3" xfId="25697" xr:uid="{00000000-0005-0000-0000-00008D430000}"/>
    <cellStyle name="Migliaia 47 3 3 3 3" xfId="17744" xr:uid="{00000000-0005-0000-0000-00008E430000}"/>
    <cellStyle name="Migliaia 47 3 3 3 4" xfId="23046" xr:uid="{00000000-0005-0000-0000-00008F430000}"/>
    <cellStyle name="Migliaia 47 3 3 4" xfId="4168" xr:uid="{00000000-0005-0000-0000-000090430000}"/>
    <cellStyle name="Migliaia 47 3 3 4 2" xfId="14578" xr:uid="{00000000-0005-0000-0000-000091430000}"/>
    <cellStyle name="Migliaia 47 3 3 4 2 2" xfId="20396" xr:uid="{00000000-0005-0000-0000-000092430000}"/>
    <cellStyle name="Migliaia 47 3 3 4 2 3" xfId="25698" xr:uid="{00000000-0005-0000-0000-000093430000}"/>
    <cellStyle name="Migliaia 47 3 3 4 3" xfId="17745" xr:uid="{00000000-0005-0000-0000-000094430000}"/>
    <cellStyle name="Migliaia 47 3 3 4 4" xfId="23047" xr:uid="{00000000-0005-0000-0000-000095430000}"/>
    <cellStyle name="Migliaia 47 3 3 5" xfId="4169" xr:uid="{00000000-0005-0000-0000-000096430000}"/>
    <cellStyle name="Migliaia 47 3 3 5 2" xfId="14579" xr:uid="{00000000-0005-0000-0000-000097430000}"/>
    <cellStyle name="Migliaia 47 3 3 5 2 2" xfId="20397" xr:uid="{00000000-0005-0000-0000-000098430000}"/>
    <cellStyle name="Migliaia 47 3 3 5 2 3" xfId="25699" xr:uid="{00000000-0005-0000-0000-000099430000}"/>
    <cellStyle name="Migliaia 47 3 3 5 3" xfId="17746" xr:uid="{00000000-0005-0000-0000-00009A430000}"/>
    <cellStyle name="Migliaia 47 3 3 5 4" xfId="23048" xr:uid="{00000000-0005-0000-0000-00009B430000}"/>
    <cellStyle name="Migliaia 47 3 3 6" xfId="14575" xr:uid="{00000000-0005-0000-0000-00009C430000}"/>
    <cellStyle name="Migliaia 47 3 3 6 2" xfId="20393" xr:uid="{00000000-0005-0000-0000-00009D430000}"/>
    <cellStyle name="Migliaia 47 3 3 6 3" xfId="25695" xr:uid="{00000000-0005-0000-0000-00009E430000}"/>
    <cellStyle name="Migliaia 47 3 3 7" xfId="17742" xr:uid="{00000000-0005-0000-0000-00009F430000}"/>
    <cellStyle name="Migliaia 47 3 3 8" xfId="23044" xr:uid="{00000000-0005-0000-0000-0000A0430000}"/>
    <cellStyle name="Migliaia 47 3 4" xfId="4170" xr:uid="{00000000-0005-0000-0000-0000A1430000}"/>
    <cellStyle name="Migliaia 47 3 4 2" xfId="12267" xr:uid="{00000000-0005-0000-0000-0000A2430000}"/>
    <cellStyle name="Migliaia 47 3 4 3" xfId="12268" xr:uid="{00000000-0005-0000-0000-0000A3430000}"/>
    <cellStyle name="Migliaia 47 3 4 3 2" xfId="15750" xr:uid="{00000000-0005-0000-0000-0000A4430000}"/>
    <cellStyle name="Migliaia 47 3 4 3 2 2" xfId="21096" xr:uid="{00000000-0005-0000-0000-0000A5430000}"/>
    <cellStyle name="Migliaia 47 3 4 3 2 3" xfId="26398" xr:uid="{00000000-0005-0000-0000-0000A6430000}"/>
    <cellStyle name="Migliaia 47 3 4 3 3" xfId="18445" xr:uid="{00000000-0005-0000-0000-0000A7430000}"/>
    <cellStyle name="Migliaia 47 3 4 3 4" xfId="23747" xr:uid="{00000000-0005-0000-0000-0000A8430000}"/>
    <cellStyle name="Migliaia 47 3 4 4" xfId="14580" xr:uid="{00000000-0005-0000-0000-0000A9430000}"/>
    <cellStyle name="Migliaia 47 3 4 4 2" xfId="20398" xr:uid="{00000000-0005-0000-0000-0000AA430000}"/>
    <cellStyle name="Migliaia 47 3 4 4 3" xfId="25700" xr:uid="{00000000-0005-0000-0000-0000AB430000}"/>
    <cellStyle name="Migliaia 47 3 4 5" xfId="17747" xr:uid="{00000000-0005-0000-0000-0000AC430000}"/>
    <cellStyle name="Migliaia 47 3 4 6" xfId="23049" xr:uid="{00000000-0005-0000-0000-0000AD430000}"/>
    <cellStyle name="Migliaia 47 3 5" xfId="4171" xr:uid="{00000000-0005-0000-0000-0000AE430000}"/>
    <cellStyle name="Migliaia 47 3 5 2" xfId="12269" xr:uid="{00000000-0005-0000-0000-0000AF430000}"/>
    <cellStyle name="Migliaia 47 3 5 2 2" xfId="15751" xr:uid="{00000000-0005-0000-0000-0000B0430000}"/>
    <cellStyle name="Migliaia 47 3 5 2 2 2" xfId="21097" xr:uid="{00000000-0005-0000-0000-0000B1430000}"/>
    <cellStyle name="Migliaia 47 3 5 2 2 3" xfId="26399" xr:uid="{00000000-0005-0000-0000-0000B2430000}"/>
    <cellStyle name="Migliaia 47 3 5 2 3" xfId="18446" xr:uid="{00000000-0005-0000-0000-0000B3430000}"/>
    <cellStyle name="Migliaia 47 3 5 2 4" xfId="23748" xr:uid="{00000000-0005-0000-0000-0000B4430000}"/>
    <cellStyle name="Migliaia 47 3 5 3" xfId="14581" xr:uid="{00000000-0005-0000-0000-0000B5430000}"/>
    <cellStyle name="Migliaia 47 3 5 3 2" xfId="20399" xr:uid="{00000000-0005-0000-0000-0000B6430000}"/>
    <cellStyle name="Migliaia 47 3 5 3 3" xfId="25701" xr:uid="{00000000-0005-0000-0000-0000B7430000}"/>
    <cellStyle name="Migliaia 47 3 5 4" xfId="17748" xr:uid="{00000000-0005-0000-0000-0000B8430000}"/>
    <cellStyle name="Migliaia 47 3 5 5" xfId="23050" xr:uid="{00000000-0005-0000-0000-0000B9430000}"/>
    <cellStyle name="Migliaia 47 3 6" xfId="4172" xr:uid="{00000000-0005-0000-0000-0000BA430000}"/>
    <cellStyle name="Migliaia 47 3 6 2" xfId="14582" xr:uid="{00000000-0005-0000-0000-0000BB430000}"/>
    <cellStyle name="Migliaia 47 3 6 2 2" xfId="20400" xr:uid="{00000000-0005-0000-0000-0000BC430000}"/>
    <cellStyle name="Migliaia 47 3 6 2 3" xfId="25702" xr:uid="{00000000-0005-0000-0000-0000BD430000}"/>
    <cellStyle name="Migliaia 47 3 6 3" xfId="17749" xr:uid="{00000000-0005-0000-0000-0000BE430000}"/>
    <cellStyle name="Migliaia 47 3 6 4" xfId="23051" xr:uid="{00000000-0005-0000-0000-0000BF430000}"/>
    <cellStyle name="Migliaia 47 3 7" xfId="4173" xr:uid="{00000000-0005-0000-0000-0000C0430000}"/>
    <cellStyle name="Migliaia 47 3 7 2" xfId="14583" xr:uid="{00000000-0005-0000-0000-0000C1430000}"/>
    <cellStyle name="Migliaia 47 3 7 2 2" xfId="20401" xr:uid="{00000000-0005-0000-0000-0000C2430000}"/>
    <cellStyle name="Migliaia 47 3 7 2 3" xfId="25703" xr:uid="{00000000-0005-0000-0000-0000C3430000}"/>
    <cellStyle name="Migliaia 47 3 7 3" xfId="17750" xr:uid="{00000000-0005-0000-0000-0000C4430000}"/>
    <cellStyle name="Migliaia 47 3 7 4" xfId="23052" xr:uid="{00000000-0005-0000-0000-0000C5430000}"/>
    <cellStyle name="Migliaia 47 3 8" xfId="4174" xr:uid="{00000000-0005-0000-0000-0000C6430000}"/>
    <cellStyle name="Migliaia 47 3 8 2" xfId="14584" xr:uid="{00000000-0005-0000-0000-0000C7430000}"/>
    <cellStyle name="Migliaia 47 3 8 2 2" xfId="20402" xr:uid="{00000000-0005-0000-0000-0000C8430000}"/>
    <cellStyle name="Migliaia 47 3 8 2 3" xfId="25704" xr:uid="{00000000-0005-0000-0000-0000C9430000}"/>
    <cellStyle name="Migliaia 47 3 8 3" xfId="17751" xr:uid="{00000000-0005-0000-0000-0000CA430000}"/>
    <cellStyle name="Migliaia 47 3 8 4" xfId="23053"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5" xr:uid="{00000000-0005-0000-0000-0000CF430000}"/>
    <cellStyle name="Migliaia 47 4 2 2 2 2" xfId="20403" xr:uid="{00000000-0005-0000-0000-0000D0430000}"/>
    <cellStyle name="Migliaia 47 4 2 2 2 3" xfId="25705" xr:uid="{00000000-0005-0000-0000-0000D1430000}"/>
    <cellStyle name="Migliaia 47 4 2 2 3" xfId="17752" xr:uid="{00000000-0005-0000-0000-0000D2430000}"/>
    <cellStyle name="Migliaia 47 4 2 2 4" xfId="23054" xr:uid="{00000000-0005-0000-0000-0000D3430000}"/>
    <cellStyle name="Migliaia 47 4 2 3" xfId="4178" xr:uid="{00000000-0005-0000-0000-0000D4430000}"/>
    <cellStyle name="Migliaia 47 4 2 3 2" xfId="14586" xr:uid="{00000000-0005-0000-0000-0000D5430000}"/>
    <cellStyle name="Migliaia 47 4 2 3 2 2" xfId="20404" xr:uid="{00000000-0005-0000-0000-0000D6430000}"/>
    <cellStyle name="Migliaia 47 4 2 3 2 3" xfId="25706" xr:uid="{00000000-0005-0000-0000-0000D7430000}"/>
    <cellStyle name="Migliaia 47 4 2 3 3" xfId="17753" xr:uid="{00000000-0005-0000-0000-0000D8430000}"/>
    <cellStyle name="Migliaia 47 4 2 3 4" xfId="23055" xr:uid="{00000000-0005-0000-0000-0000D9430000}"/>
    <cellStyle name="Migliaia 47 4 3" xfId="4179" xr:uid="{00000000-0005-0000-0000-0000DA430000}"/>
    <cellStyle name="Migliaia 47 4 3 2" xfId="14587" xr:uid="{00000000-0005-0000-0000-0000DB430000}"/>
    <cellStyle name="Migliaia 47 4 3 2 2" xfId="20405" xr:uid="{00000000-0005-0000-0000-0000DC430000}"/>
    <cellStyle name="Migliaia 47 4 3 2 3" xfId="25707" xr:uid="{00000000-0005-0000-0000-0000DD430000}"/>
    <cellStyle name="Migliaia 47 4 3 3" xfId="17754" xr:uid="{00000000-0005-0000-0000-0000DE430000}"/>
    <cellStyle name="Migliaia 47 4 3 4" xfId="23056" xr:uid="{00000000-0005-0000-0000-0000DF430000}"/>
    <cellStyle name="Migliaia 47 4 4" xfId="4180" xr:uid="{00000000-0005-0000-0000-0000E0430000}"/>
    <cellStyle name="Migliaia 47 4 4 2" xfId="14588" xr:uid="{00000000-0005-0000-0000-0000E1430000}"/>
    <cellStyle name="Migliaia 47 4 4 2 2" xfId="20406" xr:uid="{00000000-0005-0000-0000-0000E2430000}"/>
    <cellStyle name="Migliaia 47 4 4 2 3" xfId="25708" xr:uid="{00000000-0005-0000-0000-0000E3430000}"/>
    <cellStyle name="Migliaia 47 4 4 3" xfId="17755" xr:uid="{00000000-0005-0000-0000-0000E4430000}"/>
    <cellStyle name="Migliaia 47 4 4 4" xfId="23057" xr:uid="{00000000-0005-0000-0000-0000E5430000}"/>
    <cellStyle name="Migliaia 47 4 5" xfId="4181" xr:uid="{00000000-0005-0000-0000-0000E6430000}"/>
    <cellStyle name="Migliaia 47 4 5 2" xfId="14589" xr:uid="{00000000-0005-0000-0000-0000E7430000}"/>
    <cellStyle name="Migliaia 47 4 5 2 2" xfId="20407" xr:uid="{00000000-0005-0000-0000-0000E8430000}"/>
    <cellStyle name="Migliaia 47 4 5 2 3" xfId="25709" xr:uid="{00000000-0005-0000-0000-0000E9430000}"/>
    <cellStyle name="Migliaia 47 4 5 3" xfId="17756" xr:uid="{00000000-0005-0000-0000-0000EA430000}"/>
    <cellStyle name="Migliaia 47 4 5 4" xfId="23058" xr:uid="{00000000-0005-0000-0000-0000EB430000}"/>
    <cellStyle name="Migliaia 47 4 6" xfId="4182" xr:uid="{00000000-0005-0000-0000-0000EC430000}"/>
    <cellStyle name="Migliaia 47 4 6 2" xfId="14590" xr:uid="{00000000-0005-0000-0000-0000ED430000}"/>
    <cellStyle name="Migliaia 47 4 6 2 2" xfId="20408" xr:uid="{00000000-0005-0000-0000-0000EE430000}"/>
    <cellStyle name="Migliaia 47 4 6 2 3" xfId="25710" xr:uid="{00000000-0005-0000-0000-0000EF430000}"/>
    <cellStyle name="Migliaia 47 4 6 3" xfId="17757" xr:uid="{00000000-0005-0000-0000-0000F0430000}"/>
    <cellStyle name="Migliaia 47 4 6 4" xfId="23059" xr:uid="{00000000-0005-0000-0000-0000F1430000}"/>
    <cellStyle name="Migliaia 47 4 7" xfId="4183" xr:uid="{00000000-0005-0000-0000-0000F2430000}"/>
    <cellStyle name="Migliaia 47 4 7 2" xfId="14591" xr:uid="{00000000-0005-0000-0000-0000F3430000}"/>
    <cellStyle name="Migliaia 47 4 7 2 2" xfId="20409" xr:uid="{00000000-0005-0000-0000-0000F4430000}"/>
    <cellStyle name="Migliaia 47 4 7 2 3" xfId="25711" xr:uid="{00000000-0005-0000-0000-0000F5430000}"/>
    <cellStyle name="Migliaia 47 4 7 3" xfId="17758" xr:uid="{00000000-0005-0000-0000-0000F6430000}"/>
    <cellStyle name="Migliaia 47 4 7 4" xfId="23060" xr:uid="{00000000-0005-0000-0000-0000F7430000}"/>
    <cellStyle name="Migliaia 47 5" xfId="4184" xr:uid="{00000000-0005-0000-0000-0000F8430000}"/>
    <cellStyle name="Migliaia 47 5 2" xfId="4185" xr:uid="{00000000-0005-0000-0000-0000F9430000}"/>
    <cellStyle name="Migliaia 47 5 2 2" xfId="14592" xr:uid="{00000000-0005-0000-0000-0000FA430000}"/>
    <cellStyle name="Migliaia 47 5 2 2 2" xfId="20410" xr:uid="{00000000-0005-0000-0000-0000FB430000}"/>
    <cellStyle name="Migliaia 47 5 2 2 3" xfId="25712" xr:uid="{00000000-0005-0000-0000-0000FC430000}"/>
    <cellStyle name="Migliaia 47 5 2 3" xfId="17759" xr:uid="{00000000-0005-0000-0000-0000FD430000}"/>
    <cellStyle name="Migliaia 47 5 2 4" xfId="23061" xr:uid="{00000000-0005-0000-0000-0000FE430000}"/>
    <cellStyle name="Migliaia 47 5 3" xfId="4186" xr:uid="{00000000-0005-0000-0000-0000FF430000}"/>
    <cellStyle name="Migliaia 47 5 3 2" xfId="14593" xr:uid="{00000000-0005-0000-0000-000000440000}"/>
    <cellStyle name="Migliaia 47 5 3 2 2" xfId="20411" xr:uid="{00000000-0005-0000-0000-000001440000}"/>
    <cellStyle name="Migliaia 47 5 3 2 3" xfId="25713" xr:uid="{00000000-0005-0000-0000-000002440000}"/>
    <cellStyle name="Migliaia 47 5 3 3" xfId="17760" xr:uid="{00000000-0005-0000-0000-000003440000}"/>
    <cellStyle name="Migliaia 47 5 3 4" xfId="23062" xr:uid="{00000000-0005-0000-0000-000004440000}"/>
    <cellStyle name="Migliaia 47 5 4" xfId="4187" xr:uid="{00000000-0005-0000-0000-000005440000}"/>
    <cellStyle name="Migliaia 47 5 4 2" xfId="14594" xr:uid="{00000000-0005-0000-0000-000006440000}"/>
    <cellStyle name="Migliaia 47 5 4 2 2" xfId="20412" xr:uid="{00000000-0005-0000-0000-000007440000}"/>
    <cellStyle name="Migliaia 47 5 4 2 3" xfId="25714" xr:uid="{00000000-0005-0000-0000-000008440000}"/>
    <cellStyle name="Migliaia 47 5 4 3" xfId="17761" xr:uid="{00000000-0005-0000-0000-000009440000}"/>
    <cellStyle name="Migliaia 47 5 4 4" xfId="23063" xr:uid="{00000000-0005-0000-0000-00000A440000}"/>
    <cellStyle name="Migliaia 47 5 5" xfId="4188" xr:uid="{00000000-0005-0000-0000-00000B440000}"/>
    <cellStyle name="Migliaia 47 5 5 2" xfId="14595" xr:uid="{00000000-0005-0000-0000-00000C440000}"/>
    <cellStyle name="Migliaia 47 5 5 2 2" xfId="20413" xr:uid="{00000000-0005-0000-0000-00000D440000}"/>
    <cellStyle name="Migliaia 47 5 5 2 3" xfId="25715" xr:uid="{00000000-0005-0000-0000-00000E440000}"/>
    <cellStyle name="Migliaia 47 5 5 3" xfId="17762" xr:uid="{00000000-0005-0000-0000-00000F440000}"/>
    <cellStyle name="Migliaia 47 5 5 4" xfId="23064" xr:uid="{00000000-0005-0000-0000-000010440000}"/>
    <cellStyle name="Migliaia 47 5 6" xfId="4189" xr:uid="{00000000-0005-0000-0000-000011440000}"/>
    <cellStyle name="Migliaia 47 5 6 2" xfId="14596" xr:uid="{00000000-0005-0000-0000-000012440000}"/>
    <cellStyle name="Migliaia 47 5 6 2 2" xfId="20414" xr:uid="{00000000-0005-0000-0000-000013440000}"/>
    <cellStyle name="Migliaia 47 5 6 2 3" xfId="25716" xr:uid="{00000000-0005-0000-0000-000014440000}"/>
    <cellStyle name="Migliaia 47 5 6 3" xfId="17763" xr:uid="{00000000-0005-0000-0000-000015440000}"/>
    <cellStyle name="Migliaia 47 5 6 4" xfId="23065" xr:uid="{00000000-0005-0000-0000-000016440000}"/>
    <cellStyle name="Migliaia 47 6" xfId="4190" xr:uid="{00000000-0005-0000-0000-000017440000}"/>
    <cellStyle name="Migliaia 47 6 2" xfId="12270" xr:uid="{00000000-0005-0000-0000-000018440000}"/>
    <cellStyle name="Migliaia 47 6 3" xfId="12271" xr:uid="{00000000-0005-0000-0000-000019440000}"/>
    <cellStyle name="Migliaia 47 6 3 2" xfId="15752" xr:uid="{00000000-0005-0000-0000-00001A440000}"/>
    <cellStyle name="Migliaia 47 6 3 2 2" xfId="21098" xr:uid="{00000000-0005-0000-0000-00001B440000}"/>
    <cellStyle name="Migliaia 47 6 3 2 3" xfId="26400" xr:uid="{00000000-0005-0000-0000-00001C440000}"/>
    <cellStyle name="Migliaia 47 6 3 3" xfId="18447" xr:uid="{00000000-0005-0000-0000-00001D440000}"/>
    <cellStyle name="Migliaia 47 6 3 4" xfId="23749" xr:uid="{00000000-0005-0000-0000-00001E440000}"/>
    <cellStyle name="Migliaia 47 6 4" xfId="14597" xr:uid="{00000000-0005-0000-0000-00001F440000}"/>
    <cellStyle name="Migliaia 47 6 4 2" xfId="20415" xr:uid="{00000000-0005-0000-0000-000020440000}"/>
    <cellStyle name="Migliaia 47 6 4 3" xfId="25717" xr:uid="{00000000-0005-0000-0000-000021440000}"/>
    <cellStyle name="Migliaia 47 6 5" xfId="17764" xr:uid="{00000000-0005-0000-0000-000022440000}"/>
    <cellStyle name="Migliaia 47 6 6" xfId="23066" xr:uid="{00000000-0005-0000-0000-000023440000}"/>
    <cellStyle name="Migliaia 47 7" xfId="4191" xr:uid="{00000000-0005-0000-0000-000024440000}"/>
    <cellStyle name="Migliaia 47 7 2" xfId="12272" xr:uid="{00000000-0005-0000-0000-000025440000}"/>
    <cellStyle name="Migliaia 47 7 2 2" xfId="15753" xr:uid="{00000000-0005-0000-0000-000026440000}"/>
    <cellStyle name="Migliaia 47 7 2 2 2" xfId="21099" xr:uid="{00000000-0005-0000-0000-000027440000}"/>
    <cellStyle name="Migliaia 47 7 2 2 3" xfId="26401" xr:uid="{00000000-0005-0000-0000-000028440000}"/>
    <cellStyle name="Migliaia 47 7 2 3" xfId="18448" xr:uid="{00000000-0005-0000-0000-000029440000}"/>
    <cellStyle name="Migliaia 47 7 2 4" xfId="23750" xr:uid="{00000000-0005-0000-0000-00002A440000}"/>
    <cellStyle name="Migliaia 47 7 3" xfId="14598" xr:uid="{00000000-0005-0000-0000-00002B440000}"/>
    <cellStyle name="Migliaia 47 7 3 2" xfId="20416" xr:uid="{00000000-0005-0000-0000-00002C440000}"/>
    <cellStyle name="Migliaia 47 7 3 3" xfId="25718" xr:uid="{00000000-0005-0000-0000-00002D440000}"/>
    <cellStyle name="Migliaia 47 7 4" xfId="17765" xr:uid="{00000000-0005-0000-0000-00002E440000}"/>
    <cellStyle name="Migliaia 47 7 5" xfId="23067" xr:uid="{00000000-0005-0000-0000-00002F440000}"/>
    <cellStyle name="Migliaia 47 8" xfId="4192" xr:uid="{00000000-0005-0000-0000-000030440000}"/>
    <cellStyle name="Migliaia 47 8 2" xfId="12273" xr:uid="{00000000-0005-0000-0000-000031440000}"/>
    <cellStyle name="Migliaia 47 8 2 2" xfId="15754" xr:uid="{00000000-0005-0000-0000-000032440000}"/>
    <cellStyle name="Migliaia 47 8 2 2 2" xfId="21100" xr:uid="{00000000-0005-0000-0000-000033440000}"/>
    <cellStyle name="Migliaia 47 8 2 2 3" xfId="26402" xr:uid="{00000000-0005-0000-0000-000034440000}"/>
    <cellStyle name="Migliaia 47 8 2 3" xfId="18449" xr:uid="{00000000-0005-0000-0000-000035440000}"/>
    <cellStyle name="Migliaia 47 8 2 4" xfId="23751" xr:uid="{00000000-0005-0000-0000-000036440000}"/>
    <cellStyle name="Migliaia 47 8 3" xfId="14599" xr:uid="{00000000-0005-0000-0000-000037440000}"/>
    <cellStyle name="Migliaia 47 8 3 2" xfId="20417" xr:uid="{00000000-0005-0000-0000-000038440000}"/>
    <cellStyle name="Migliaia 47 8 3 3" xfId="25719" xr:uid="{00000000-0005-0000-0000-000039440000}"/>
    <cellStyle name="Migliaia 47 8 4" xfId="17766" xr:uid="{00000000-0005-0000-0000-00003A440000}"/>
    <cellStyle name="Migliaia 47 8 5" xfId="23068" xr:uid="{00000000-0005-0000-0000-00003B440000}"/>
    <cellStyle name="Migliaia 47 9" xfId="4193" xr:uid="{00000000-0005-0000-0000-00003C440000}"/>
    <cellStyle name="Migliaia 47 9 2" xfId="14600" xr:uid="{00000000-0005-0000-0000-00003D440000}"/>
    <cellStyle name="Migliaia 47 9 2 2" xfId="20418" xr:uid="{00000000-0005-0000-0000-00003E440000}"/>
    <cellStyle name="Migliaia 47 9 2 3" xfId="25720" xr:uid="{00000000-0005-0000-0000-00003F440000}"/>
    <cellStyle name="Migliaia 47 9 3" xfId="17767" xr:uid="{00000000-0005-0000-0000-000040440000}"/>
    <cellStyle name="Migliaia 47 9 4" xfId="23069" xr:uid="{00000000-0005-0000-0000-000041440000}"/>
    <cellStyle name="Migliaia 48" xfId="334" xr:uid="{00000000-0005-0000-0000-000042440000}"/>
    <cellStyle name="Migliaia 48 10" xfId="14601" xr:uid="{00000000-0005-0000-0000-000043440000}"/>
    <cellStyle name="Migliaia 48 10 2" xfId="20419" xr:uid="{00000000-0005-0000-0000-000044440000}"/>
    <cellStyle name="Migliaia 48 10 3" xfId="25721" xr:uid="{00000000-0005-0000-0000-000045440000}"/>
    <cellStyle name="Migliaia 48 11" xfId="17768" xr:uid="{00000000-0005-0000-0000-000046440000}"/>
    <cellStyle name="Migliaia 48 12" xfId="23070"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2" xr:uid="{00000000-0005-0000-0000-00004C440000}"/>
    <cellStyle name="Migliaia 48 2 2 2 2 2" xfId="20420" xr:uid="{00000000-0005-0000-0000-00004D440000}"/>
    <cellStyle name="Migliaia 48 2 2 2 2 3" xfId="25722" xr:uid="{00000000-0005-0000-0000-00004E440000}"/>
    <cellStyle name="Migliaia 48 2 2 2 3" xfId="17769" xr:uid="{00000000-0005-0000-0000-00004F440000}"/>
    <cellStyle name="Migliaia 48 2 2 2 4" xfId="23071" xr:uid="{00000000-0005-0000-0000-000050440000}"/>
    <cellStyle name="Migliaia 48 2 2 3" xfId="12274" xr:uid="{00000000-0005-0000-0000-000051440000}"/>
    <cellStyle name="Migliaia 48 2 2 3 2" xfId="15755" xr:uid="{00000000-0005-0000-0000-000052440000}"/>
    <cellStyle name="Migliaia 48 2 2 3 2 2" xfId="21101" xr:uid="{00000000-0005-0000-0000-000053440000}"/>
    <cellStyle name="Migliaia 48 2 2 3 2 3" xfId="26403" xr:uid="{00000000-0005-0000-0000-000054440000}"/>
    <cellStyle name="Migliaia 48 2 2 3 3" xfId="18450" xr:uid="{00000000-0005-0000-0000-000055440000}"/>
    <cellStyle name="Migliaia 48 2 2 3 4" xfId="23752" xr:uid="{00000000-0005-0000-0000-000056440000}"/>
    <cellStyle name="Migliaia 48 2 3" xfId="4198" xr:uid="{00000000-0005-0000-0000-000057440000}"/>
    <cellStyle name="Migliaia 48 2 3 2" xfId="12275" xr:uid="{00000000-0005-0000-0000-000058440000}"/>
    <cellStyle name="Migliaia 48 2 3 2 2" xfId="15756" xr:uid="{00000000-0005-0000-0000-000059440000}"/>
    <cellStyle name="Migliaia 48 2 3 2 2 2" xfId="21102" xr:uid="{00000000-0005-0000-0000-00005A440000}"/>
    <cellStyle name="Migliaia 48 2 3 2 2 3" xfId="26404" xr:uid="{00000000-0005-0000-0000-00005B440000}"/>
    <cellStyle name="Migliaia 48 2 3 2 3" xfId="18451" xr:uid="{00000000-0005-0000-0000-00005C440000}"/>
    <cellStyle name="Migliaia 48 2 3 2 4" xfId="23753" xr:uid="{00000000-0005-0000-0000-00005D440000}"/>
    <cellStyle name="Migliaia 48 2 3 3" xfId="14603" xr:uid="{00000000-0005-0000-0000-00005E440000}"/>
    <cellStyle name="Migliaia 48 2 3 3 2" xfId="20421" xr:uid="{00000000-0005-0000-0000-00005F440000}"/>
    <cellStyle name="Migliaia 48 2 3 3 3" xfId="25723" xr:uid="{00000000-0005-0000-0000-000060440000}"/>
    <cellStyle name="Migliaia 48 2 3 4" xfId="17770" xr:uid="{00000000-0005-0000-0000-000061440000}"/>
    <cellStyle name="Migliaia 48 2 3 5" xfId="23072" xr:uid="{00000000-0005-0000-0000-000062440000}"/>
    <cellStyle name="Migliaia 48 2 4" xfId="4199" xr:uid="{00000000-0005-0000-0000-000063440000}"/>
    <cellStyle name="Migliaia 48 2 4 2" xfId="14604" xr:uid="{00000000-0005-0000-0000-000064440000}"/>
    <cellStyle name="Migliaia 48 2 4 2 2" xfId="20422" xr:uid="{00000000-0005-0000-0000-000065440000}"/>
    <cellStyle name="Migliaia 48 2 4 2 3" xfId="25724" xr:uid="{00000000-0005-0000-0000-000066440000}"/>
    <cellStyle name="Migliaia 48 2 4 3" xfId="17771" xr:uid="{00000000-0005-0000-0000-000067440000}"/>
    <cellStyle name="Migliaia 48 2 4 4" xfId="23073" xr:uid="{00000000-0005-0000-0000-000068440000}"/>
    <cellStyle name="Migliaia 48 2 5" xfId="4200" xr:uid="{00000000-0005-0000-0000-000069440000}"/>
    <cellStyle name="Migliaia 48 2 5 2" xfId="14605" xr:uid="{00000000-0005-0000-0000-00006A440000}"/>
    <cellStyle name="Migliaia 48 2 5 2 2" xfId="20423" xr:uid="{00000000-0005-0000-0000-00006B440000}"/>
    <cellStyle name="Migliaia 48 2 5 2 3" xfId="25725" xr:uid="{00000000-0005-0000-0000-00006C440000}"/>
    <cellStyle name="Migliaia 48 2 5 3" xfId="17772" xr:uid="{00000000-0005-0000-0000-00006D440000}"/>
    <cellStyle name="Migliaia 48 2 5 4" xfId="23074" xr:uid="{00000000-0005-0000-0000-00006E440000}"/>
    <cellStyle name="Migliaia 48 2 6" xfId="4201" xr:uid="{00000000-0005-0000-0000-00006F440000}"/>
    <cellStyle name="Migliaia 48 2 6 2" xfId="14606" xr:uid="{00000000-0005-0000-0000-000070440000}"/>
    <cellStyle name="Migliaia 48 2 6 2 2" xfId="20424" xr:uid="{00000000-0005-0000-0000-000071440000}"/>
    <cellStyle name="Migliaia 48 2 6 2 3" xfId="25726" xr:uid="{00000000-0005-0000-0000-000072440000}"/>
    <cellStyle name="Migliaia 48 2 6 3" xfId="17773" xr:uid="{00000000-0005-0000-0000-000073440000}"/>
    <cellStyle name="Migliaia 48 2 6 4" xfId="23075"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7" xr:uid="{00000000-0005-0000-0000-00007A440000}"/>
    <cellStyle name="Migliaia 48 3 2 2 2 2 2" xfId="20425" xr:uid="{00000000-0005-0000-0000-00007B440000}"/>
    <cellStyle name="Migliaia 48 3 2 2 2 2 3" xfId="25727" xr:uid="{00000000-0005-0000-0000-00007C440000}"/>
    <cellStyle name="Migliaia 48 3 2 2 2 3" xfId="17774" xr:uid="{00000000-0005-0000-0000-00007D440000}"/>
    <cellStyle name="Migliaia 48 3 2 2 2 4" xfId="23076" xr:uid="{00000000-0005-0000-0000-00007E440000}"/>
    <cellStyle name="Migliaia 48 3 2 3" xfId="4206" xr:uid="{00000000-0005-0000-0000-00007F440000}"/>
    <cellStyle name="Migliaia 48 3 2 3 2" xfId="14608" xr:uid="{00000000-0005-0000-0000-000080440000}"/>
    <cellStyle name="Migliaia 48 3 2 3 2 2" xfId="20426" xr:uid="{00000000-0005-0000-0000-000081440000}"/>
    <cellStyle name="Migliaia 48 3 2 3 2 3" xfId="25728" xr:uid="{00000000-0005-0000-0000-000082440000}"/>
    <cellStyle name="Migliaia 48 3 2 3 3" xfId="17775" xr:uid="{00000000-0005-0000-0000-000083440000}"/>
    <cellStyle name="Migliaia 48 3 2 3 4" xfId="23077" xr:uid="{00000000-0005-0000-0000-000084440000}"/>
    <cellStyle name="Migliaia 48 3 2 4" xfId="4207" xr:uid="{00000000-0005-0000-0000-000085440000}"/>
    <cellStyle name="Migliaia 48 3 2 4 2" xfId="14609" xr:uid="{00000000-0005-0000-0000-000086440000}"/>
    <cellStyle name="Migliaia 48 3 2 4 2 2" xfId="20427" xr:uid="{00000000-0005-0000-0000-000087440000}"/>
    <cellStyle name="Migliaia 48 3 2 4 2 3" xfId="25729" xr:uid="{00000000-0005-0000-0000-000088440000}"/>
    <cellStyle name="Migliaia 48 3 2 4 3" xfId="17776" xr:uid="{00000000-0005-0000-0000-000089440000}"/>
    <cellStyle name="Migliaia 48 3 2 4 4" xfId="23078" xr:uid="{00000000-0005-0000-0000-00008A440000}"/>
    <cellStyle name="Migliaia 48 3 2 5" xfId="4208" xr:uid="{00000000-0005-0000-0000-00008B440000}"/>
    <cellStyle name="Migliaia 48 3 2 5 2" xfId="14610" xr:uid="{00000000-0005-0000-0000-00008C440000}"/>
    <cellStyle name="Migliaia 48 3 2 5 2 2" xfId="20428" xr:uid="{00000000-0005-0000-0000-00008D440000}"/>
    <cellStyle name="Migliaia 48 3 2 5 2 3" xfId="25730" xr:uid="{00000000-0005-0000-0000-00008E440000}"/>
    <cellStyle name="Migliaia 48 3 2 5 3" xfId="17777" xr:uid="{00000000-0005-0000-0000-00008F440000}"/>
    <cellStyle name="Migliaia 48 3 2 5 4" xfId="23079" xr:uid="{00000000-0005-0000-0000-000090440000}"/>
    <cellStyle name="Migliaia 48 3 2 6" xfId="4209" xr:uid="{00000000-0005-0000-0000-000091440000}"/>
    <cellStyle name="Migliaia 48 3 2 6 2" xfId="14611" xr:uid="{00000000-0005-0000-0000-000092440000}"/>
    <cellStyle name="Migliaia 48 3 2 6 2 2" xfId="20429" xr:uid="{00000000-0005-0000-0000-000093440000}"/>
    <cellStyle name="Migliaia 48 3 2 6 2 3" xfId="25731" xr:uid="{00000000-0005-0000-0000-000094440000}"/>
    <cellStyle name="Migliaia 48 3 2 6 3" xfId="17778" xr:uid="{00000000-0005-0000-0000-000095440000}"/>
    <cellStyle name="Migliaia 48 3 2 6 4" xfId="23080" xr:uid="{00000000-0005-0000-0000-000096440000}"/>
    <cellStyle name="Migliaia 48 3 3" xfId="4210" xr:uid="{00000000-0005-0000-0000-000097440000}"/>
    <cellStyle name="Migliaia 48 3 3 2" xfId="4211" xr:uid="{00000000-0005-0000-0000-000098440000}"/>
    <cellStyle name="Migliaia 48 3 3 2 2" xfId="14613" xr:uid="{00000000-0005-0000-0000-000099440000}"/>
    <cellStyle name="Migliaia 48 3 3 2 2 2" xfId="20431" xr:uid="{00000000-0005-0000-0000-00009A440000}"/>
    <cellStyle name="Migliaia 48 3 3 2 2 3" xfId="25733" xr:uid="{00000000-0005-0000-0000-00009B440000}"/>
    <cellStyle name="Migliaia 48 3 3 2 3" xfId="17780" xr:uid="{00000000-0005-0000-0000-00009C440000}"/>
    <cellStyle name="Migliaia 48 3 3 2 4" xfId="23082" xr:uid="{00000000-0005-0000-0000-00009D440000}"/>
    <cellStyle name="Migliaia 48 3 3 3" xfId="4212" xr:uid="{00000000-0005-0000-0000-00009E440000}"/>
    <cellStyle name="Migliaia 48 3 3 3 2" xfId="14614" xr:uid="{00000000-0005-0000-0000-00009F440000}"/>
    <cellStyle name="Migliaia 48 3 3 3 2 2" xfId="20432" xr:uid="{00000000-0005-0000-0000-0000A0440000}"/>
    <cellStyle name="Migliaia 48 3 3 3 2 3" xfId="25734" xr:uid="{00000000-0005-0000-0000-0000A1440000}"/>
    <cellStyle name="Migliaia 48 3 3 3 3" xfId="17781" xr:uid="{00000000-0005-0000-0000-0000A2440000}"/>
    <cellStyle name="Migliaia 48 3 3 3 4" xfId="23083" xr:uid="{00000000-0005-0000-0000-0000A3440000}"/>
    <cellStyle name="Migliaia 48 3 3 4" xfId="4213" xr:uid="{00000000-0005-0000-0000-0000A4440000}"/>
    <cellStyle name="Migliaia 48 3 3 4 2" xfId="14615" xr:uid="{00000000-0005-0000-0000-0000A5440000}"/>
    <cellStyle name="Migliaia 48 3 3 4 2 2" xfId="20433" xr:uid="{00000000-0005-0000-0000-0000A6440000}"/>
    <cellStyle name="Migliaia 48 3 3 4 2 3" xfId="25735" xr:uid="{00000000-0005-0000-0000-0000A7440000}"/>
    <cellStyle name="Migliaia 48 3 3 4 3" xfId="17782" xr:uid="{00000000-0005-0000-0000-0000A8440000}"/>
    <cellStyle name="Migliaia 48 3 3 4 4" xfId="23084" xr:uid="{00000000-0005-0000-0000-0000A9440000}"/>
    <cellStyle name="Migliaia 48 3 3 5" xfId="4214" xr:uid="{00000000-0005-0000-0000-0000AA440000}"/>
    <cellStyle name="Migliaia 48 3 3 5 2" xfId="14616" xr:uid="{00000000-0005-0000-0000-0000AB440000}"/>
    <cellStyle name="Migliaia 48 3 3 5 2 2" xfId="20434" xr:uid="{00000000-0005-0000-0000-0000AC440000}"/>
    <cellStyle name="Migliaia 48 3 3 5 2 3" xfId="25736" xr:uid="{00000000-0005-0000-0000-0000AD440000}"/>
    <cellStyle name="Migliaia 48 3 3 5 3" xfId="17783" xr:uid="{00000000-0005-0000-0000-0000AE440000}"/>
    <cellStyle name="Migliaia 48 3 3 5 4" xfId="23085" xr:uid="{00000000-0005-0000-0000-0000AF440000}"/>
    <cellStyle name="Migliaia 48 3 3 6" xfId="14612" xr:uid="{00000000-0005-0000-0000-0000B0440000}"/>
    <cellStyle name="Migliaia 48 3 3 6 2" xfId="20430" xr:uid="{00000000-0005-0000-0000-0000B1440000}"/>
    <cellStyle name="Migliaia 48 3 3 6 3" xfId="25732" xr:uid="{00000000-0005-0000-0000-0000B2440000}"/>
    <cellStyle name="Migliaia 48 3 3 7" xfId="17779" xr:uid="{00000000-0005-0000-0000-0000B3440000}"/>
    <cellStyle name="Migliaia 48 3 3 8" xfId="23081" xr:uid="{00000000-0005-0000-0000-0000B4440000}"/>
    <cellStyle name="Migliaia 48 3 4" xfId="4215" xr:uid="{00000000-0005-0000-0000-0000B5440000}"/>
    <cellStyle name="Migliaia 48 3 4 2" xfId="12276" xr:uid="{00000000-0005-0000-0000-0000B6440000}"/>
    <cellStyle name="Migliaia 48 3 4 3" xfId="12277" xr:uid="{00000000-0005-0000-0000-0000B7440000}"/>
    <cellStyle name="Migliaia 48 3 4 3 2" xfId="15757" xr:uid="{00000000-0005-0000-0000-0000B8440000}"/>
    <cellStyle name="Migliaia 48 3 4 3 2 2" xfId="21103" xr:uid="{00000000-0005-0000-0000-0000B9440000}"/>
    <cellStyle name="Migliaia 48 3 4 3 2 3" xfId="26405" xr:uid="{00000000-0005-0000-0000-0000BA440000}"/>
    <cellStyle name="Migliaia 48 3 4 3 3" xfId="18452" xr:uid="{00000000-0005-0000-0000-0000BB440000}"/>
    <cellStyle name="Migliaia 48 3 4 3 4" xfId="23754" xr:uid="{00000000-0005-0000-0000-0000BC440000}"/>
    <cellStyle name="Migliaia 48 3 4 4" xfId="14617" xr:uid="{00000000-0005-0000-0000-0000BD440000}"/>
    <cellStyle name="Migliaia 48 3 4 4 2" xfId="20435" xr:uid="{00000000-0005-0000-0000-0000BE440000}"/>
    <cellStyle name="Migliaia 48 3 4 4 3" xfId="25737" xr:uid="{00000000-0005-0000-0000-0000BF440000}"/>
    <cellStyle name="Migliaia 48 3 4 5" xfId="17784" xr:uid="{00000000-0005-0000-0000-0000C0440000}"/>
    <cellStyle name="Migliaia 48 3 4 6" xfId="23086" xr:uid="{00000000-0005-0000-0000-0000C1440000}"/>
    <cellStyle name="Migliaia 48 3 5" xfId="4216" xr:uid="{00000000-0005-0000-0000-0000C2440000}"/>
    <cellStyle name="Migliaia 48 3 5 2" xfId="12278" xr:uid="{00000000-0005-0000-0000-0000C3440000}"/>
    <cellStyle name="Migliaia 48 3 5 2 2" xfId="15758" xr:uid="{00000000-0005-0000-0000-0000C4440000}"/>
    <cellStyle name="Migliaia 48 3 5 2 2 2" xfId="21104" xr:uid="{00000000-0005-0000-0000-0000C5440000}"/>
    <cellStyle name="Migliaia 48 3 5 2 2 3" xfId="26406" xr:uid="{00000000-0005-0000-0000-0000C6440000}"/>
    <cellStyle name="Migliaia 48 3 5 2 3" xfId="18453" xr:uid="{00000000-0005-0000-0000-0000C7440000}"/>
    <cellStyle name="Migliaia 48 3 5 2 4" xfId="23755" xr:uid="{00000000-0005-0000-0000-0000C8440000}"/>
    <cellStyle name="Migliaia 48 3 5 3" xfId="14618" xr:uid="{00000000-0005-0000-0000-0000C9440000}"/>
    <cellStyle name="Migliaia 48 3 5 3 2" xfId="20436" xr:uid="{00000000-0005-0000-0000-0000CA440000}"/>
    <cellStyle name="Migliaia 48 3 5 3 3" xfId="25738" xr:uid="{00000000-0005-0000-0000-0000CB440000}"/>
    <cellStyle name="Migliaia 48 3 5 4" xfId="17785" xr:uid="{00000000-0005-0000-0000-0000CC440000}"/>
    <cellStyle name="Migliaia 48 3 5 5" xfId="23087" xr:uid="{00000000-0005-0000-0000-0000CD440000}"/>
    <cellStyle name="Migliaia 48 3 6" xfId="4217" xr:uid="{00000000-0005-0000-0000-0000CE440000}"/>
    <cellStyle name="Migliaia 48 3 6 2" xfId="14619" xr:uid="{00000000-0005-0000-0000-0000CF440000}"/>
    <cellStyle name="Migliaia 48 3 6 2 2" xfId="20437" xr:uid="{00000000-0005-0000-0000-0000D0440000}"/>
    <cellStyle name="Migliaia 48 3 6 2 3" xfId="25739" xr:uid="{00000000-0005-0000-0000-0000D1440000}"/>
    <cellStyle name="Migliaia 48 3 6 3" xfId="17786" xr:uid="{00000000-0005-0000-0000-0000D2440000}"/>
    <cellStyle name="Migliaia 48 3 6 4" xfId="23088" xr:uid="{00000000-0005-0000-0000-0000D3440000}"/>
    <cellStyle name="Migliaia 48 3 7" xfId="4218" xr:uid="{00000000-0005-0000-0000-0000D4440000}"/>
    <cellStyle name="Migliaia 48 3 7 2" xfId="14620" xr:uid="{00000000-0005-0000-0000-0000D5440000}"/>
    <cellStyle name="Migliaia 48 3 7 2 2" xfId="20438" xr:uid="{00000000-0005-0000-0000-0000D6440000}"/>
    <cellStyle name="Migliaia 48 3 7 2 3" xfId="25740" xr:uid="{00000000-0005-0000-0000-0000D7440000}"/>
    <cellStyle name="Migliaia 48 3 7 3" xfId="17787" xr:uid="{00000000-0005-0000-0000-0000D8440000}"/>
    <cellStyle name="Migliaia 48 3 7 4" xfId="23089" xr:uid="{00000000-0005-0000-0000-0000D9440000}"/>
    <cellStyle name="Migliaia 48 3 8" xfId="4219" xr:uid="{00000000-0005-0000-0000-0000DA440000}"/>
    <cellStyle name="Migliaia 48 3 8 2" xfId="14621" xr:uid="{00000000-0005-0000-0000-0000DB440000}"/>
    <cellStyle name="Migliaia 48 3 8 2 2" xfId="20439" xr:uid="{00000000-0005-0000-0000-0000DC440000}"/>
    <cellStyle name="Migliaia 48 3 8 2 3" xfId="25741" xr:uid="{00000000-0005-0000-0000-0000DD440000}"/>
    <cellStyle name="Migliaia 48 3 8 3" xfId="17788" xr:uid="{00000000-0005-0000-0000-0000DE440000}"/>
    <cellStyle name="Migliaia 48 3 8 4" xfId="23090"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2" xr:uid="{00000000-0005-0000-0000-0000E3440000}"/>
    <cellStyle name="Migliaia 48 4 2 2 2 2" xfId="20440" xr:uid="{00000000-0005-0000-0000-0000E4440000}"/>
    <cellStyle name="Migliaia 48 4 2 2 2 3" xfId="25742" xr:uid="{00000000-0005-0000-0000-0000E5440000}"/>
    <cellStyle name="Migliaia 48 4 2 2 3" xfId="17789" xr:uid="{00000000-0005-0000-0000-0000E6440000}"/>
    <cellStyle name="Migliaia 48 4 2 2 4" xfId="23091" xr:uid="{00000000-0005-0000-0000-0000E7440000}"/>
    <cellStyle name="Migliaia 48 4 2 3" xfId="4223" xr:uid="{00000000-0005-0000-0000-0000E8440000}"/>
    <cellStyle name="Migliaia 48 4 2 3 2" xfId="14623" xr:uid="{00000000-0005-0000-0000-0000E9440000}"/>
    <cellStyle name="Migliaia 48 4 2 3 2 2" xfId="20441" xr:uid="{00000000-0005-0000-0000-0000EA440000}"/>
    <cellStyle name="Migliaia 48 4 2 3 2 3" xfId="25743" xr:uid="{00000000-0005-0000-0000-0000EB440000}"/>
    <cellStyle name="Migliaia 48 4 2 3 3" xfId="17790" xr:uid="{00000000-0005-0000-0000-0000EC440000}"/>
    <cellStyle name="Migliaia 48 4 2 3 4" xfId="23092" xr:uid="{00000000-0005-0000-0000-0000ED440000}"/>
    <cellStyle name="Migliaia 48 4 3" xfId="4224" xr:uid="{00000000-0005-0000-0000-0000EE440000}"/>
    <cellStyle name="Migliaia 48 4 3 2" xfId="14624" xr:uid="{00000000-0005-0000-0000-0000EF440000}"/>
    <cellStyle name="Migliaia 48 4 3 2 2" xfId="20442" xr:uid="{00000000-0005-0000-0000-0000F0440000}"/>
    <cellStyle name="Migliaia 48 4 3 2 3" xfId="25744" xr:uid="{00000000-0005-0000-0000-0000F1440000}"/>
    <cellStyle name="Migliaia 48 4 3 3" xfId="17791" xr:uid="{00000000-0005-0000-0000-0000F2440000}"/>
    <cellStyle name="Migliaia 48 4 3 4" xfId="23093" xr:uid="{00000000-0005-0000-0000-0000F3440000}"/>
    <cellStyle name="Migliaia 48 4 4" xfId="4225" xr:uid="{00000000-0005-0000-0000-0000F4440000}"/>
    <cellStyle name="Migliaia 48 4 4 2" xfId="14625" xr:uid="{00000000-0005-0000-0000-0000F5440000}"/>
    <cellStyle name="Migliaia 48 4 4 2 2" xfId="20443" xr:uid="{00000000-0005-0000-0000-0000F6440000}"/>
    <cellStyle name="Migliaia 48 4 4 2 3" xfId="25745" xr:uid="{00000000-0005-0000-0000-0000F7440000}"/>
    <cellStyle name="Migliaia 48 4 4 3" xfId="17792" xr:uid="{00000000-0005-0000-0000-0000F8440000}"/>
    <cellStyle name="Migliaia 48 4 4 4" xfId="23094" xr:uid="{00000000-0005-0000-0000-0000F9440000}"/>
    <cellStyle name="Migliaia 48 4 5" xfId="4226" xr:uid="{00000000-0005-0000-0000-0000FA440000}"/>
    <cellStyle name="Migliaia 48 4 5 2" xfId="14626" xr:uid="{00000000-0005-0000-0000-0000FB440000}"/>
    <cellStyle name="Migliaia 48 4 5 2 2" xfId="20444" xr:uid="{00000000-0005-0000-0000-0000FC440000}"/>
    <cellStyle name="Migliaia 48 4 5 2 3" xfId="25746" xr:uid="{00000000-0005-0000-0000-0000FD440000}"/>
    <cellStyle name="Migliaia 48 4 5 3" xfId="17793" xr:uid="{00000000-0005-0000-0000-0000FE440000}"/>
    <cellStyle name="Migliaia 48 4 5 4" xfId="23095" xr:uid="{00000000-0005-0000-0000-0000FF440000}"/>
    <cellStyle name="Migliaia 48 4 6" xfId="4227" xr:uid="{00000000-0005-0000-0000-000000450000}"/>
    <cellStyle name="Migliaia 48 4 6 2" xfId="14627" xr:uid="{00000000-0005-0000-0000-000001450000}"/>
    <cellStyle name="Migliaia 48 4 6 2 2" xfId="20445" xr:uid="{00000000-0005-0000-0000-000002450000}"/>
    <cellStyle name="Migliaia 48 4 6 2 3" xfId="25747" xr:uid="{00000000-0005-0000-0000-000003450000}"/>
    <cellStyle name="Migliaia 48 4 6 3" xfId="17794" xr:uid="{00000000-0005-0000-0000-000004450000}"/>
    <cellStyle name="Migliaia 48 4 6 4" xfId="23096" xr:uid="{00000000-0005-0000-0000-000005450000}"/>
    <cellStyle name="Migliaia 48 4 7" xfId="4228" xr:uid="{00000000-0005-0000-0000-000006450000}"/>
    <cellStyle name="Migliaia 48 4 7 2" xfId="14628" xr:uid="{00000000-0005-0000-0000-000007450000}"/>
    <cellStyle name="Migliaia 48 4 7 2 2" xfId="20446" xr:uid="{00000000-0005-0000-0000-000008450000}"/>
    <cellStyle name="Migliaia 48 4 7 2 3" xfId="25748" xr:uid="{00000000-0005-0000-0000-000009450000}"/>
    <cellStyle name="Migliaia 48 4 7 3" xfId="17795" xr:uid="{00000000-0005-0000-0000-00000A450000}"/>
    <cellStyle name="Migliaia 48 4 7 4" xfId="23097" xr:uid="{00000000-0005-0000-0000-00000B450000}"/>
    <cellStyle name="Migliaia 48 5" xfId="4229" xr:uid="{00000000-0005-0000-0000-00000C450000}"/>
    <cellStyle name="Migliaia 48 5 2" xfId="4230" xr:uid="{00000000-0005-0000-0000-00000D450000}"/>
    <cellStyle name="Migliaia 48 5 2 2" xfId="14629" xr:uid="{00000000-0005-0000-0000-00000E450000}"/>
    <cellStyle name="Migliaia 48 5 2 2 2" xfId="20447" xr:uid="{00000000-0005-0000-0000-00000F450000}"/>
    <cellStyle name="Migliaia 48 5 2 2 3" xfId="25749" xr:uid="{00000000-0005-0000-0000-000010450000}"/>
    <cellStyle name="Migliaia 48 5 2 3" xfId="17796" xr:uid="{00000000-0005-0000-0000-000011450000}"/>
    <cellStyle name="Migliaia 48 5 2 4" xfId="23098" xr:uid="{00000000-0005-0000-0000-000012450000}"/>
    <cellStyle name="Migliaia 48 5 3" xfId="4231" xr:uid="{00000000-0005-0000-0000-000013450000}"/>
    <cellStyle name="Migliaia 48 5 3 2" xfId="14630" xr:uid="{00000000-0005-0000-0000-000014450000}"/>
    <cellStyle name="Migliaia 48 5 3 2 2" xfId="20448" xr:uid="{00000000-0005-0000-0000-000015450000}"/>
    <cellStyle name="Migliaia 48 5 3 2 3" xfId="25750" xr:uid="{00000000-0005-0000-0000-000016450000}"/>
    <cellStyle name="Migliaia 48 5 3 3" xfId="17797" xr:uid="{00000000-0005-0000-0000-000017450000}"/>
    <cellStyle name="Migliaia 48 5 3 4" xfId="23099" xr:uid="{00000000-0005-0000-0000-000018450000}"/>
    <cellStyle name="Migliaia 48 5 4" xfId="4232" xr:uid="{00000000-0005-0000-0000-000019450000}"/>
    <cellStyle name="Migliaia 48 5 4 2" xfId="14631" xr:uid="{00000000-0005-0000-0000-00001A450000}"/>
    <cellStyle name="Migliaia 48 5 4 2 2" xfId="20449" xr:uid="{00000000-0005-0000-0000-00001B450000}"/>
    <cellStyle name="Migliaia 48 5 4 2 3" xfId="25751" xr:uid="{00000000-0005-0000-0000-00001C450000}"/>
    <cellStyle name="Migliaia 48 5 4 3" xfId="17798" xr:uid="{00000000-0005-0000-0000-00001D450000}"/>
    <cellStyle name="Migliaia 48 5 4 4" xfId="23100" xr:uid="{00000000-0005-0000-0000-00001E450000}"/>
    <cellStyle name="Migliaia 48 5 5" xfId="4233" xr:uid="{00000000-0005-0000-0000-00001F450000}"/>
    <cellStyle name="Migliaia 48 5 5 2" xfId="14632" xr:uid="{00000000-0005-0000-0000-000020450000}"/>
    <cellStyle name="Migliaia 48 5 5 2 2" xfId="20450" xr:uid="{00000000-0005-0000-0000-000021450000}"/>
    <cellStyle name="Migliaia 48 5 5 2 3" xfId="25752" xr:uid="{00000000-0005-0000-0000-000022450000}"/>
    <cellStyle name="Migliaia 48 5 5 3" xfId="17799" xr:uid="{00000000-0005-0000-0000-000023450000}"/>
    <cellStyle name="Migliaia 48 5 5 4" xfId="23101" xr:uid="{00000000-0005-0000-0000-000024450000}"/>
    <cellStyle name="Migliaia 48 5 6" xfId="4234" xr:uid="{00000000-0005-0000-0000-000025450000}"/>
    <cellStyle name="Migliaia 48 5 6 2" xfId="14633" xr:uid="{00000000-0005-0000-0000-000026450000}"/>
    <cellStyle name="Migliaia 48 5 6 2 2" xfId="20451" xr:uid="{00000000-0005-0000-0000-000027450000}"/>
    <cellStyle name="Migliaia 48 5 6 2 3" xfId="25753" xr:uid="{00000000-0005-0000-0000-000028450000}"/>
    <cellStyle name="Migliaia 48 5 6 3" xfId="17800" xr:uid="{00000000-0005-0000-0000-000029450000}"/>
    <cellStyle name="Migliaia 48 5 6 4" xfId="23102" xr:uid="{00000000-0005-0000-0000-00002A450000}"/>
    <cellStyle name="Migliaia 48 6" xfId="4235" xr:uid="{00000000-0005-0000-0000-00002B450000}"/>
    <cellStyle name="Migliaia 48 6 2" xfId="12279" xr:uid="{00000000-0005-0000-0000-00002C450000}"/>
    <cellStyle name="Migliaia 48 6 3" xfId="12280" xr:uid="{00000000-0005-0000-0000-00002D450000}"/>
    <cellStyle name="Migliaia 48 6 3 2" xfId="15759" xr:uid="{00000000-0005-0000-0000-00002E450000}"/>
    <cellStyle name="Migliaia 48 6 3 2 2" xfId="21105" xr:uid="{00000000-0005-0000-0000-00002F450000}"/>
    <cellStyle name="Migliaia 48 6 3 2 3" xfId="26407" xr:uid="{00000000-0005-0000-0000-000030450000}"/>
    <cellStyle name="Migliaia 48 6 3 3" xfId="18454" xr:uid="{00000000-0005-0000-0000-000031450000}"/>
    <cellStyle name="Migliaia 48 6 3 4" xfId="23756" xr:uid="{00000000-0005-0000-0000-000032450000}"/>
    <cellStyle name="Migliaia 48 6 4" xfId="14634" xr:uid="{00000000-0005-0000-0000-000033450000}"/>
    <cellStyle name="Migliaia 48 6 4 2" xfId="20452" xr:uid="{00000000-0005-0000-0000-000034450000}"/>
    <cellStyle name="Migliaia 48 6 4 3" xfId="25754" xr:uid="{00000000-0005-0000-0000-000035450000}"/>
    <cellStyle name="Migliaia 48 6 5" xfId="17801" xr:uid="{00000000-0005-0000-0000-000036450000}"/>
    <cellStyle name="Migliaia 48 6 6" xfId="23103" xr:uid="{00000000-0005-0000-0000-000037450000}"/>
    <cellStyle name="Migliaia 48 7" xfId="4236" xr:uid="{00000000-0005-0000-0000-000038450000}"/>
    <cellStyle name="Migliaia 48 7 2" xfId="12281" xr:uid="{00000000-0005-0000-0000-000039450000}"/>
    <cellStyle name="Migliaia 48 7 2 2" xfId="15760" xr:uid="{00000000-0005-0000-0000-00003A450000}"/>
    <cellStyle name="Migliaia 48 7 2 2 2" xfId="21106" xr:uid="{00000000-0005-0000-0000-00003B450000}"/>
    <cellStyle name="Migliaia 48 7 2 2 3" xfId="26408" xr:uid="{00000000-0005-0000-0000-00003C450000}"/>
    <cellStyle name="Migliaia 48 7 2 3" xfId="18455" xr:uid="{00000000-0005-0000-0000-00003D450000}"/>
    <cellStyle name="Migliaia 48 7 2 4" xfId="23757" xr:uid="{00000000-0005-0000-0000-00003E450000}"/>
    <cellStyle name="Migliaia 48 7 3" xfId="14635" xr:uid="{00000000-0005-0000-0000-00003F450000}"/>
    <cellStyle name="Migliaia 48 7 3 2" xfId="20453" xr:uid="{00000000-0005-0000-0000-000040450000}"/>
    <cellStyle name="Migliaia 48 7 3 3" xfId="25755" xr:uid="{00000000-0005-0000-0000-000041450000}"/>
    <cellStyle name="Migliaia 48 7 4" xfId="17802" xr:uid="{00000000-0005-0000-0000-000042450000}"/>
    <cellStyle name="Migliaia 48 7 5" xfId="23104" xr:uid="{00000000-0005-0000-0000-000043450000}"/>
    <cellStyle name="Migliaia 48 8" xfId="4237" xr:uid="{00000000-0005-0000-0000-000044450000}"/>
    <cellStyle name="Migliaia 48 8 2" xfId="12282" xr:uid="{00000000-0005-0000-0000-000045450000}"/>
    <cellStyle name="Migliaia 48 8 2 2" xfId="15761" xr:uid="{00000000-0005-0000-0000-000046450000}"/>
    <cellStyle name="Migliaia 48 8 2 2 2" xfId="21107" xr:uid="{00000000-0005-0000-0000-000047450000}"/>
    <cellStyle name="Migliaia 48 8 2 2 3" xfId="26409" xr:uid="{00000000-0005-0000-0000-000048450000}"/>
    <cellStyle name="Migliaia 48 8 2 3" xfId="18456" xr:uid="{00000000-0005-0000-0000-000049450000}"/>
    <cellStyle name="Migliaia 48 8 2 4" xfId="23758" xr:uid="{00000000-0005-0000-0000-00004A450000}"/>
    <cellStyle name="Migliaia 48 8 3" xfId="14636" xr:uid="{00000000-0005-0000-0000-00004B450000}"/>
    <cellStyle name="Migliaia 48 8 3 2" xfId="20454" xr:uid="{00000000-0005-0000-0000-00004C450000}"/>
    <cellStyle name="Migliaia 48 8 3 3" xfId="25756" xr:uid="{00000000-0005-0000-0000-00004D450000}"/>
    <cellStyle name="Migliaia 48 8 4" xfId="17803" xr:uid="{00000000-0005-0000-0000-00004E450000}"/>
    <cellStyle name="Migliaia 48 8 5" xfId="23105" xr:uid="{00000000-0005-0000-0000-00004F450000}"/>
    <cellStyle name="Migliaia 48 9" xfId="4238" xr:uid="{00000000-0005-0000-0000-000050450000}"/>
    <cellStyle name="Migliaia 48 9 2" xfId="14637" xr:uid="{00000000-0005-0000-0000-000051450000}"/>
    <cellStyle name="Migliaia 48 9 2 2" xfId="20455" xr:uid="{00000000-0005-0000-0000-000052450000}"/>
    <cellStyle name="Migliaia 48 9 2 3" xfId="25757" xr:uid="{00000000-0005-0000-0000-000053450000}"/>
    <cellStyle name="Migliaia 48 9 3" xfId="17804" xr:uid="{00000000-0005-0000-0000-000054450000}"/>
    <cellStyle name="Migliaia 48 9 4" xfId="23106" xr:uid="{00000000-0005-0000-0000-000055450000}"/>
    <cellStyle name="Migliaia 49" xfId="336" xr:uid="{00000000-0005-0000-0000-000056450000}"/>
    <cellStyle name="Migliaia 49 10" xfId="14638" xr:uid="{00000000-0005-0000-0000-000057450000}"/>
    <cellStyle name="Migliaia 49 10 2" xfId="20456" xr:uid="{00000000-0005-0000-0000-000058450000}"/>
    <cellStyle name="Migliaia 49 10 3" xfId="25758" xr:uid="{00000000-0005-0000-0000-000059450000}"/>
    <cellStyle name="Migliaia 49 11" xfId="17805" xr:uid="{00000000-0005-0000-0000-00005A450000}"/>
    <cellStyle name="Migliaia 49 12" xfId="23107"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9" xr:uid="{00000000-0005-0000-0000-000060450000}"/>
    <cellStyle name="Migliaia 49 2 2 2 2 2" xfId="20457" xr:uid="{00000000-0005-0000-0000-000061450000}"/>
    <cellStyle name="Migliaia 49 2 2 2 2 3" xfId="25759" xr:uid="{00000000-0005-0000-0000-000062450000}"/>
    <cellStyle name="Migliaia 49 2 2 2 3" xfId="17806" xr:uid="{00000000-0005-0000-0000-000063450000}"/>
    <cellStyle name="Migliaia 49 2 2 2 4" xfId="23108" xr:uid="{00000000-0005-0000-0000-000064450000}"/>
    <cellStyle name="Migliaia 49 2 2 3" xfId="12283" xr:uid="{00000000-0005-0000-0000-000065450000}"/>
    <cellStyle name="Migliaia 49 2 2 3 2" xfId="15762" xr:uid="{00000000-0005-0000-0000-000066450000}"/>
    <cellStyle name="Migliaia 49 2 2 3 2 2" xfId="21108" xr:uid="{00000000-0005-0000-0000-000067450000}"/>
    <cellStyle name="Migliaia 49 2 2 3 2 3" xfId="26410" xr:uid="{00000000-0005-0000-0000-000068450000}"/>
    <cellStyle name="Migliaia 49 2 2 3 3" xfId="18457" xr:uid="{00000000-0005-0000-0000-000069450000}"/>
    <cellStyle name="Migliaia 49 2 2 3 4" xfId="23759" xr:uid="{00000000-0005-0000-0000-00006A450000}"/>
    <cellStyle name="Migliaia 49 2 3" xfId="4243" xr:uid="{00000000-0005-0000-0000-00006B450000}"/>
    <cellStyle name="Migliaia 49 2 3 2" xfId="12284" xr:uid="{00000000-0005-0000-0000-00006C450000}"/>
    <cellStyle name="Migliaia 49 2 3 2 2" xfId="15763" xr:uid="{00000000-0005-0000-0000-00006D450000}"/>
    <cellStyle name="Migliaia 49 2 3 2 2 2" xfId="21109" xr:uid="{00000000-0005-0000-0000-00006E450000}"/>
    <cellStyle name="Migliaia 49 2 3 2 2 3" xfId="26411" xr:uid="{00000000-0005-0000-0000-00006F450000}"/>
    <cellStyle name="Migliaia 49 2 3 2 3" xfId="18458" xr:uid="{00000000-0005-0000-0000-000070450000}"/>
    <cellStyle name="Migliaia 49 2 3 2 4" xfId="23760" xr:uid="{00000000-0005-0000-0000-000071450000}"/>
    <cellStyle name="Migliaia 49 2 3 3" xfId="14640" xr:uid="{00000000-0005-0000-0000-000072450000}"/>
    <cellStyle name="Migliaia 49 2 3 3 2" xfId="20458" xr:uid="{00000000-0005-0000-0000-000073450000}"/>
    <cellStyle name="Migliaia 49 2 3 3 3" xfId="25760" xr:uid="{00000000-0005-0000-0000-000074450000}"/>
    <cellStyle name="Migliaia 49 2 3 4" xfId="17807" xr:uid="{00000000-0005-0000-0000-000075450000}"/>
    <cellStyle name="Migliaia 49 2 3 5" xfId="23109" xr:uid="{00000000-0005-0000-0000-000076450000}"/>
    <cellStyle name="Migliaia 49 2 4" xfId="4244" xr:uid="{00000000-0005-0000-0000-000077450000}"/>
    <cellStyle name="Migliaia 49 2 4 2" xfId="14641" xr:uid="{00000000-0005-0000-0000-000078450000}"/>
    <cellStyle name="Migliaia 49 2 4 2 2" xfId="20459" xr:uid="{00000000-0005-0000-0000-000079450000}"/>
    <cellStyle name="Migliaia 49 2 4 2 3" xfId="25761" xr:uid="{00000000-0005-0000-0000-00007A450000}"/>
    <cellStyle name="Migliaia 49 2 4 3" xfId="17808" xr:uid="{00000000-0005-0000-0000-00007B450000}"/>
    <cellStyle name="Migliaia 49 2 4 4" xfId="23110" xr:uid="{00000000-0005-0000-0000-00007C450000}"/>
    <cellStyle name="Migliaia 49 2 5" xfId="4245" xr:uid="{00000000-0005-0000-0000-00007D450000}"/>
    <cellStyle name="Migliaia 49 2 5 2" xfId="14642" xr:uid="{00000000-0005-0000-0000-00007E450000}"/>
    <cellStyle name="Migliaia 49 2 5 2 2" xfId="20460" xr:uid="{00000000-0005-0000-0000-00007F450000}"/>
    <cellStyle name="Migliaia 49 2 5 2 3" xfId="25762" xr:uid="{00000000-0005-0000-0000-000080450000}"/>
    <cellStyle name="Migliaia 49 2 5 3" xfId="17809" xr:uid="{00000000-0005-0000-0000-000081450000}"/>
    <cellStyle name="Migliaia 49 2 5 4" xfId="23111" xr:uid="{00000000-0005-0000-0000-000082450000}"/>
    <cellStyle name="Migliaia 49 2 6" xfId="4246" xr:uid="{00000000-0005-0000-0000-000083450000}"/>
    <cellStyle name="Migliaia 49 2 6 2" xfId="14643" xr:uid="{00000000-0005-0000-0000-000084450000}"/>
    <cellStyle name="Migliaia 49 2 6 2 2" xfId="20461" xr:uid="{00000000-0005-0000-0000-000085450000}"/>
    <cellStyle name="Migliaia 49 2 6 2 3" xfId="25763" xr:uid="{00000000-0005-0000-0000-000086450000}"/>
    <cellStyle name="Migliaia 49 2 6 3" xfId="17810" xr:uid="{00000000-0005-0000-0000-000087450000}"/>
    <cellStyle name="Migliaia 49 2 6 4" xfId="23112"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4" xr:uid="{00000000-0005-0000-0000-00008E450000}"/>
    <cellStyle name="Migliaia 49 3 2 2 2 2 2" xfId="20462" xr:uid="{00000000-0005-0000-0000-00008F450000}"/>
    <cellStyle name="Migliaia 49 3 2 2 2 2 3" xfId="25764" xr:uid="{00000000-0005-0000-0000-000090450000}"/>
    <cellStyle name="Migliaia 49 3 2 2 2 3" xfId="17811" xr:uid="{00000000-0005-0000-0000-000091450000}"/>
    <cellStyle name="Migliaia 49 3 2 2 2 4" xfId="23113" xr:uid="{00000000-0005-0000-0000-000092450000}"/>
    <cellStyle name="Migliaia 49 3 2 3" xfId="4251" xr:uid="{00000000-0005-0000-0000-000093450000}"/>
    <cellStyle name="Migliaia 49 3 2 3 2" xfId="14645" xr:uid="{00000000-0005-0000-0000-000094450000}"/>
    <cellStyle name="Migliaia 49 3 2 3 2 2" xfId="20463" xr:uid="{00000000-0005-0000-0000-000095450000}"/>
    <cellStyle name="Migliaia 49 3 2 3 2 3" xfId="25765" xr:uid="{00000000-0005-0000-0000-000096450000}"/>
    <cellStyle name="Migliaia 49 3 2 3 3" xfId="17812" xr:uid="{00000000-0005-0000-0000-000097450000}"/>
    <cellStyle name="Migliaia 49 3 2 3 4" xfId="23114" xr:uid="{00000000-0005-0000-0000-000098450000}"/>
    <cellStyle name="Migliaia 49 3 2 4" xfId="4252" xr:uid="{00000000-0005-0000-0000-000099450000}"/>
    <cellStyle name="Migliaia 49 3 2 4 2" xfId="14646" xr:uid="{00000000-0005-0000-0000-00009A450000}"/>
    <cellStyle name="Migliaia 49 3 2 4 2 2" xfId="20464" xr:uid="{00000000-0005-0000-0000-00009B450000}"/>
    <cellStyle name="Migliaia 49 3 2 4 2 3" xfId="25766" xr:uid="{00000000-0005-0000-0000-00009C450000}"/>
    <cellStyle name="Migliaia 49 3 2 4 3" xfId="17813" xr:uid="{00000000-0005-0000-0000-00009D450000}"/>
    <cellStyle name="Migliaia 49 3 2 4 4" xfId="23115" xr:uid="{00000000-0005-0000-0000-00009E450000}"/>
    <cellStyle name="Migliaia 49 3 2 5" xfId="4253" xr:uid="{00000000-0005-0000-0000-00009F450000}"/>
    <cellStyle name="Migliaia 49 3 2 5 2" xfId="14647" xr:uid="{00000000-0005-0000-0000-0000A0450000}"/>
    <cellStyle name="Migliaia 49 3 2 5 2 2" xfId="20465" xr:uid="{00000000-0005-0000-0000-0000A1450000}"/>
    <cellStyle name="Migliaia 49 3 2 5 2 3" xfId="25767" xr:uid="{00000000-0005-0000-0000-0000A2450000}"/>
    <cellStyle name="Migliaia 49 3 2 5 3" xfId="17814" xr:uid="{00000000-0005-0000-0000-0000A3450000}"/>
    <cellStyle name="Migliaia 49 3 2 5 4" xfId="23116" xr:uid="{00000000-0005-0000-0000-0000A4450000}"/>
    <cellStyle name="Migliaia 49 3 2 6" xfId="4254" xr:uid="{00000000-0005-0000-0000-0000A5450000}"/>
    <cellStyle name="Migliaia 49 3 2 6 2" xfId="14648" xr:uid="{00000000-0005-0000-0000-0000A6450000}"/>
    <cellStyle name="Migliaia 49 3 2 6 2 2" xfId="20466" xr:uid="{00000000-0005-0000-0000-0000A7450000}"/>
    <cellStyle name="Migliaia 49 3 2 6 2 3" xfId="25768" xr:uid="{00000000-0005-0000-0000-0000A8450000}"/>
    <cellStyle name="Migliaia 49 3 2 6 3" xfId="17815" xr:uid="{00000000-0005-0000-0000-0000A9450000}"/>
    <cellStyle name="Migliaia 49 3 2 6 4" xfId="23117" xr:uid="{00000000-0005-0000-0000-0000AA450000}"/>
    <cellStyle name="Migliaia 49 3 3" xfId="4255" xr:uid="{00000000-0005-0000-0000-0000AB450000}"/>
    <cellStyle name="Migliaia 49 3 3 2" xfId="4256" xr:uid="{00000000-0005-0000-0000-0000AC450000}"/>
    <cellStyle name="Migliaia 49 3 3 2 2" xfId="14650" xr:uid="{00000000-0005-0000-0000-0000AD450000}"/>
    <cellStyle name="Migliaia 49 3 3 2 2 2" xfId="20468" xr:uid="{00000000-0005-0000-0000-0000AE450000}"/>
    <cellStyle name="Migliaia 49 3 3 2 2 3" xfId="25770" xr:uid="{00000000-0005-0000-0000-0000AF450000}"/>
    <cellStyle name="Migliaia 49 3 3 2 3" xfId="17817" xr:uid="{00000000-0005-0000-0000-0000B0450000}"/>
    <cellStyle name="Migliaia 49 3 3 2 4" xfId="23119" xr:uid="{00000000-0005-0000-0000-0000B1450000}"/>
    <cellStyle name="Migliaia 49 3 3 3" xfId="4257" xr:uid="{00000000-0005-0000-0000-0000B2450000}"/>
    <cellStyle name="Migliaia 49 3 3 3 2" xfId="14651" xr:uid="{00000000-0005-0000-0000-0000B3450000}"/>
    <cellStyle name="Migliaia 49 3 3 3 2 2" xfId="20469" xr:uid="{00000000-0005-0000-0000-0000B4450000}"/>
    <cellStyle name="Migliaia 49 3 3 3 2 3" xfId="25771" xr:uid="{00000000-0005-0000-0000-0000B5450000}"/>
    <cellStyle name="Migliaia 49 3 3 3 3" xfId="17818" xr:uid="{00000000-0005-0000-0000-0000B6450000}"/>
    <cellStyle name="Migliaia 49 3 3 3 4" xfId="23120" xr:uid="{00000000-0005-0000-0000-0000B7450000}"/>
    <cellStyle name="Migliaia 49 3 3 4" xfId="4258" xr:uid="{00000000-0005-0000-0000-0000B8450000}"/>
    <cellStyle name="Migliaia 49 3 3 4 2" xfId="14652" xr:uid="{00000000-0005-0000-0000-0000B9450000}"/>
    <cellStyle name="Migliaia 49 3 3 4 2 2" xfId="20470" xr:uid="{00000000-0005-0000-0000-0000BA450000}"/>
    <cellStyle name="Migliaia 49 3 3 4 2 3" xfId="25772" xr:uid="{00000000-0005-0000-0000-0000BB450000}"/>
    <cellStyle name="Migliaia 49 3 3 4 3" xfId="17819" xr:uid="{00000000-0005-0000-0000-0000BC450000}"/>
    <cellStyle name="Migliaia 49 3 3 4 4" xfId="23121" xr:uid="{00000000-0005-0000-0000-0000BD450000}"/>
    <cellStyle name="Migliaia 49 3 3 5" xfId="4259" xr:uid="{00000000-0005-0000-0000-0000BE450000}"/>
    <cellStyle name="Migliaia 49 3 3 5 2" xfId="14653" xr:uid="{00000000-0005-0000-0000-0000BF450000}"/>
    <cellStyle name="Migliaia 49 3 3 5 2 2" xfId="20471" xr:uid="{00000000-0005-0000-0000-0000C0450000}"/>
    <cellStyle name="Migliaia 49 3 3 5 2 3" xfId="25773" xr:uid="{00000000-0005-0000-0000-0000C1450000}"/>
    <cellStyle name="Migliaia 49 3 3 5 3" xfId="17820" xr:uid="{00000000-0005-0000-0000-0000C2450000}"/>
    <cellStyle name="Migliaia 49 3 3 5 4" xfId="23122" xr:uid="{00000000-0005-0000-0000-0000C3450000}"/>
    <cellStyle name="Migliaia 49 3 3 6" xfId="14649" xr:uid="{00000000-0005-0000-0000-0000C4450000}"/>
    <cellStyle name="Migliaia 49 3 3 6 2" xfId="20467" xr:uid="{00000000-0005-0000-0000-0000C5450000}"/>
    <cellStyle name="Migliaia 49 3 3 6 3" xfId="25769" xr:uid="{00000000-0005-0000-0000-0000C6450000}"/>
    <cellStyle name="Migliaia 49 3 3 7" xfId="17816" xr:uid="{00000000-0005-0000-0000-0000C7450000}"/>
    <cellStyle name="Migliaia 49 3 3 8" xfId="23118" xr:uid="{00000000-0005-0000-0000-0000C8450000}"/>
    <cellStyle name="Migliaia 49 3 4" xfId="4260" xr:uid="{00000000-0005-0000-0000-0000C9450000}"/>
    <cellStyle name="Migliaia 49 3 4 2" xfId="12285" xr:uid="{00000000-0005-0000-0000-0000CA450000}"/>
    <cellStyle name="Migliaia 49 3 4 3" xfId="12286" xr:uid="{00000000-0005-0000-0000-0000CB450000}"/>
    <cellStyle name="Migliaia 49 3 4 3 2" xfId="15764" xr:uid="{00000000-0005-0000-0000-0000CC450000}"/>
    <cellStyle name="Migliaia 49 3 4 3 2 2" xfId="21110" xr:uid="{00000000-0005-0000-0000-0000CD450000}"/>
    <cellStyle name="Migliaia 49 3 4 3 2 3" xfId="26412" xr:uid="{00000000-0005-0000-0000-0000CE450000}"/>
    <cellStyle name="Migliaia 49 3 4 3 3" xfId="18459" xr:uid="{00000000-0005-0000-0000-0000CF450000}"/>
    <cellStyle name="Migliaia 49 3 4 3 4" xfId="23761" xr:uid="{00000000-0005-0000-0000-0000D0450000}"/>
    <cellStyle name="Migliaia 49 3 4 4" xfId="14654" xr:uid="{00000000-0005-0000-0000-0000D1450000}"/>
    <cellStyle name="Migliaia 49 3 4 4 2" xfId="20472" xr:uid="{00000000-0005-0000-0000-0000D2450000}"/>
    <cellStyle name="Migliaia 49 3 4 4 3" xfId="25774" xr:uid="{00000000-0005-0000-0000-0000D3450000}"/>
    <cellStyle name="Migliaia 49 3 4 5" xfId="17821" xr:uid="{00000000-0005-0000-0000-0000D4450000}"/>
    <cellStyle name="Migliaia 49 3 4 6" xfId="23123" xr:uid="{00000000-0005-0000-0000-0000D5450000}"/>
    <cellStyle name="Migliaia 49 3 5" xfId="4261" xr:uid="{00000000-0005-0000-0000-0000D6450000}"/>
    <cellStyle name="Migliaia 49 3 5 2" xfId="12287" xr:uid="{00000000-0005-0000-0000-0000D7450000}"/>
    <cellStyle name="Migliaia 49 3 5 2 2" xfId="15765" xr:uid="{00000000-0005-0000-0000-0000D8450000}"/>
    <cellStyle name="Migliaia 49 3 5 2 2 2" xfId="21111" xr:uid="{00000000-0005-0000-0000-0000D9450000}"/>
    <cellStyle name="Migliaia 49 3 5 2 2 3" xfId="26413" xr:uid="{00000000-0005-0000-0000-0000DA450000}"/>
    <cellStyle name="Migliaia 49 3 5 2 3" xfId="18460" xr:uid="{00000000-0005-0000-0000-0000DB450000}"/>
    <cellStyle name="Migliaia 49 3 5 2 4" xfId="23762" xr:uid="{00000000-0005-0000-0000-0000DC450000}"/>
    <cellStyle name="Migliaia 49 3 5 3" xfId="14655" xr:uid="{00000000-0005-0000-0000-0000DD450000}"/>
    <cellStyle name="Migliaia 49 3 5 3 2" xfId="20473" xr:uid="{00000000-0005-0000-0000-0000DE450000}"/>
    <cellStyle name="Migliaia 49 3 5 3 3" xfId="25775" xr:uid="{00000000-0005-0000-0000-0000DF450000}"/>
    <cellStyle name="Migliaia 49 3 5 4" xfId="17822" xr:uid="{00000000-0005-0000-0000-0000E0450000}"/>
    <cellStyle name="Migliaia 49 3 5 5" xfId="23124" xr:uid="{00000000-0005-0000-0000-0000E1450000}"/>
    <cellStyle name="Migliaia 49 3 6" xfId="4262" xr:uid="{00000000-0005-0000-0000-0000E2450000}"/>
    <cellStyle name="Migliaia 49 3 6 2" xfId="14656" xr:uid="{00000000-0005-0000-0000-0000E3450000}"/>
    <cellStyle name="Migliaia 49 3 6 2 2" xfId="20474" xr:uid="{00000000-0005-0000-0000-0000E4450000}"/>
    <cellStyle name="Migliaia 49 3 6 2 3" xfId="25776" xr:uid="{00000000-0005-0000-0000-0000E5450000}"/>
    <cellStyle name="Migliaia 49 3 6 3" xfId="17823" xr:uid="{00000000-0005-0000-0000-0000E6450000}"/>
    <cellStyle name="Migliaia 49 3 6 4" xfId="23125" xr:uid="{00000000-0005-0000-0000-0000E7450000}"/>
    <cellStyle name="Migliaia 49 3 7" xfId="4263" xr:uid="{00000000-0005-0000-0000-0000E8450000}"/>
    <cellStyle name="Migliaia 49 3 7 2" xfId="14657" xr:uid="{00000000-0005-0000-0000-0000E9450000}"/>
    <cellStyle name="Migliaia 49 3 7 2 2" xfId="20475" xr:uid="{00000000-0005-0000-0000-0000EA450000}"/>
    <cellStyle name="Migliaia 49 3 7 2 3" xfId="25777" xr:uid="{00000000-0005-0000-0000-0000EB450000}"/>
    <cellStyle name="Migliaia 49 3 7 3" xfId="17824" xr:uid="{00000000-0005-0000-0000-0000EC450000}"/>
    <cellStyle name="Migliaia 49 3 7 4" xfId="23126" xr:uid="{00000000-0005-0000-0000-0000ED450000}"/>
    <cellStyle name="Migliaia 49 3 8" xfId="4264" xr:uid="{00000000-0005-0000-0000-0000EE450000}"/>
    <cellStyle name="Migliaia 49 3 8 2" xfId="14658" xr:uid="{00000000-0005-0000-0000-0000EF450000}"/>
    <cellStyle name="Migliaia 49 3 8 2 2" xfId="20476" xr:uid="{00000000-0005-0000-0000-0000F0450000}"/>
    <cellStyle name="Migliaia 49 3 8 2 3" xfId="25778" xr:uid="{00000000-0005-0000-0000-0000F1450000}"/>
    <cellStyle name="Migliaia 49 3 8 3" xfId="17825" xr:uid="{00000000-0005-0000-0000-0000F2450000}"/>
    <cellStyle name="Migliaia 49 3 8 4" xfId="23127"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9" xr:uid="{00000000-0005-0000-0000-0000F7450000}"/>
    <cellStyle name="Migliaia 49 4 2 2 2 2" xfId="20477" xr:uid="{00000000-0005-0000-0000-0000F8450000}"/>
    <cellStyle name="Migliaia 49 4 2 2 2 3" xfId="25779" xr:uid="{00000000-0005-0000-0000-0000F9450000}"/>
    <cellStyle name="Migliaia 49 4 2 2 3" xfId="17826" xr:uid="{00000000-0005-0000-0000-0000FA450000}"/>
    <cellStyle name="Migliaia 49 4 2 2 4" xfId="23128" xr:uid="{00000000-0005-0000-0000-0000FB450000}"/>
    <cellStyle name="Migliaia 49 4 2 3" xfId="4268" xr:uid="{00000000-0005-0000-0000-0000FC450000}"/>
    <cellStyle name="Migliaia 49 4 2 3 2" xfId="14660" xr:uid="{00000000-0005-0000-0000-0000FD450000}"/>
    <cellStyle name="Migliaia 49 4 2 3 2 2" xfId="20478" xr:uid="{00000000-0005-0000-0000-0000FE450000}"/>
    <cellStyle name="Migliaia 49 4 2 3 2 3" xfId="25780" xr:uid="{00000000-0005-0000-0000-0000FF450000}"/>
    <cellStyle name="Migliaia 49 4 2 3 3" xfId="17827" xr:uid="{00000000-0005-0000-0000-000000460000}"/>
    <cellStyle name="Migliaia 49 4 2 3 4" xfId="23129" xr:uid="{00000000-0005-0000-0000-000001460000}"/>
    <cellStyle name="Migliaia 49 4 3" xfId="4269" xr:uid="{00000000-0005-0000-0000-000002460000}"/>
    <cellStyle name="Migliaia 49 4 3 2" xfId="14661" xr:uid="{00000000-0005-0000-0000-000003460000}"/>
    <cellStyle name="Migliaia 49 4 3 2 2" xfId="20479" xr:uid="{00000000-0005-0000-0000-000004460000}"/>
    <cellStyle name="Migliaia 49 4 3 2 3" xfId="25781" xr:uid="{00000000-0005-0000-0000-000005460000}"/>
    <cellStyle name="Migliaia 49 4 3 3" xfId="17828" xr:uid="{00000000-0005-0000-0000-000006460000}"/>
    <cellStyle name="Migliaia 49 4 3 4" xfId="23130" xr:uid="{00000000-0005-0000-0000-000007460000}"/>
    <cellStyle name="Migliaia 49 4 4" xfId="4270" xr:uid="{00000000-0005-0000-0000-000008460000}"/>
    <cellStyle name="Migliaia 49 4 4 2" xfId="14662" xr:uid="{00000000-0005-0000-0000-000009460000}"/>
    <cellStyle name="Migliaia 49 4 4 2 2" xfId="20480" xr:uid="{00000000-0005-0000-0000-00000A460000}"/>
    <cellStyle name="Migliaia 49 4 4 2 3" xfId="25782" xr:uid="{00000000-0005-0000-0000-00000B460000}"/>
    <cellStyle name="Migliaia 49 4 4 3" xfId="17829" xr:uid="{00000000-0005-0000-0000-00000C460000}"/>
    <cellStyle name="Migliaia 49 4 4 4" xfId="23131" xr:uid="{00000000-0005-0000-0000-00000D460000}"/>
    <cellStyle name="Migliaia 49 4 5" xfId="4271" xr:uid="{00000000-0005-0000-0000-00000E460000}"/>
    <cellStyle name="Migliaia 49 4 5 2" xfId="14663" xr:uid="{00000000-0005-0000-0000-00000F460000}"/>
    <cellStyle name="Migliaia 49 4 5 2 2" xfId="20481" xr:uid="{00000000-0005-0000-0000-000010460000}"/>
    <cellStyle name="Migliaia 49 4 5 2 3" xfId="25783" xr:uid="{00000000-0005-0000-0000-000011460000}"/>
    <cellStyle name="Migliaia 49 4 5 3" xfId="17830" xr:uid="{00000000-0005-0000-0000-000012460000}"/>
    <cellStyle name="Migliaia 49 4 5 4" xfId="23132" xr:uid="{00000000-0005-0000-0000-000013460000}"/>
    <cellStyle name="Migliaia 49 4 6" xfId="4272" xr:uid="{00000000-0005-0000-0000-000014460000}"/>
    <cellStyle name="Migliaia 49 4 6 2" xfId="14664" xr:uid="{00000000-0005-0000-0000-000015460000}"/>
    <cellStyle name="Migliaia 49 4 6 2 2" xfId="20482" xr:uid="{00000000-0005-0000-0000-000016460000}"/>
    <cellStyle name="Migliaia 49 4 6 2 3" xfId="25784" xr:uid="{00000000-0005-0000-0000-000017460000}"/>
    <cellStyle name="Migliaia 49 4 6 3" xfId="17831" xr:uid="{00000000-0005-0000-0000-000018460000}"/>
    <cellStyle name="Migliaia 49 4 6 4" xfId="23133" xr:uid="{00000000-0005-0000-0000-000019460000}"/>
    <cellStyle name="Migliaia 49 4 7" xfId="4273" xr:uid="{00000000-0005-0000-0000-00001A460000}"/>
    <cellStyle name="Migliaia 49 4 7 2" xfId="14665" xr:uid="{00000000-0005-0000-0000-00001B460000}"/>
    <cellStyle name="Migliaia 49 4 7 2 2" xfId="20483" xr:uid="{00000000-0005-0000-0000-00001C460000}"/>
    <cellStyle name="Migliaia 49 4 7 2 3" xfId="25785" xr:uid="{00000000-0005-0000-0000-00001D460000}"/>
    <cellStyle name="Migliaia 49 4 7 3" xfId="17832" xr:uid="{00000000-0005-0000-0000-00001E460000}"/>
    <cellStyle name="Migliaia 49 4 7 4" xfId="23134" xr:uid="{00000000-0005-0000-0000-00001F460000}"/>
    <cellStyle name="Migliaia 49 5" xfId="4274" xr:uid="{00000000-0005-0000-0000-000020460000}"/>
    <cellStyle name="Migliaia 49 5 2" xfId="4275" xr:uid="{00000000-0005-0000-0000-000021460000}"/>
    <cellStyle name="Migliaia 49 5 2 2" xfId="14666" xr:uid="{00000000-0005-0000-0000-000022460000}"/>
    <cellStyle name="Migliaia 49 5 2 2 2" xfId="20484" xr:uid="{00000000-0005-0000-0000-000023460000}"/>
    <cellStyle name="Migliaia 49 5 2 2 3" xfId="25786" xr:uid="{00000000-0005-0000-0000-000024460000}"/>
    <cellStyle name="Migliaia 49 5 2 3" xfId="17833" xr:uid="{00000000-0005-0000-0000-000025460000}"/>
    <cellStyle name="Migliaia 49 5 2 4" xfId="23135" xr:uid="{00000000-0005-0000-0000-000026460000}"/>
    <cellStyle name="Migliaia 49 5 3" xfId="4276" xr:uid="{00000000-0005-0000-0000-000027460000}"/>
    <cellStyle name="Migliaia 49 5 3 2" xfId="14667" xr:uid="{00000000-0005-0000-0000-000028460000}"/>
    <cellStyle name="Migliaia 49 5 3 2 2" xfId="20485" xr:uid="{00000000-0005-0000-0000-000029460000}"/>
    <cellStyle name="Migliaia 49 5 3 2 3" xfId="25787" xr:uid="{00000000-0005-0000-0000-00002A460000}"/>
    <cellStyle name="Migliaia 49 5 3 3" xfId="17834" xr:uid="{00000000-0005-0000-0000-00002B460000}"/>
    <cellStyle name="Migliaia 49 5 3 4" xfId="23136" xr:uid="{00000000-0005-0000-0000-00002C460000}"/>
    <cellStyle name="Migliaia 49 5 4" xfId="4277" xr:uid="{00000000-0005-0000-0000-00002D460000}"/>
    <cellStyle name="Migliaia 49 5 4 2" xfId="14668" xr:uid="{00000000-0005-0000-0000-00002E460000}"/>
    <cellStyle name="Migliaia 49 5 4 2 2" xfId="20486" xr:uid="{00000000-0005-0000-0000-00002F460000}"/>
    <cellStyle name="Migliaia 49 5 4 2 3" xfId="25788" xr:uid="{00000000-0005-0000-0000-000030460000}"/>
    <cellStyle name="Migliaia 49 5 4 3" xfId="17835" xr:uid="{00000000-0005-0000-0000-000031460000}"/>
    <cellStyle name="Migliaia 49 5 4 4" xfId="23137" xr:uid="{00000000-0005-0000-0000-000032460000}"/>
    <cellStyle name="Migliaia 49 5 5" xfId="4278" xr:uid="{00000000-0005-0000-0000-000033460000}"/>
    <cellStyle name="Migliaia 49 5 5 2" xfId="14669" xr:uid="{00000000-0005-0000-0000-000034460000}"/>
    <cellStyle name="Migliaia 49 5 5 2 2" xfId="20487" xr:uid="{00000000-0005-0000-0000-000035460000}"/>
    <cellStyle name="Migliaia 49 5 5 2 3" xfId="25789" xr:uid="{00000000-0005-0000-0000-000036460000}"/>
    <cellStyle name="Migliaia 49 5 5 3" xfId="17836" xr:uid="{00000000-0005-0000-0000-000037460000}"/>
    <cellStyle name="Migliaia 49 5 5 4" xfId="23138" xr:uid="{00000000-0005-0000-0000-000038460000}"/>
    <cellStyle name="Migliaia 49 5 6" xfId="4279" xr:uid="{00000000-0005-0000-0000-000039460000}"/>
    <cellStyle name="Migliaia 49 5 6 2" xfId="14670" xr:uid="{00000000-0005-0000-0000-00003A460000}"/>
    <cellStyle name="Migliaia 49 5 6 2 2" xfId="20488" xr:uid="{00000000-0005-0000-0000-00003B460000}"/>
    <cellStyle name="Migliaia 49 5 6 2 3" xfId="25790" xr:uid="{00000000-0005-0000-0000-00003C460000}"/>
    <cellStyle name="Migliaia 49 5 6 3" xfId="17837" xr:uid="{00000000-0005-0000-0000-00003D460000}"/>
    <cellStyle name="Migliaia 49 5 6 4" xfId="23139" xr:uid="{00000000-0005-0000-0000-00003E460000}"/>
    <cellStyle name="Migliaia 49 6" xfId="4280" xr:uid="{00000000-0005-0000-0000-00003F460000}"/>
    <cellStyle name="Migliaia 49 6 2" xfId="12288" xr:uid="{00000000-0005-0000-0000-000040460000}"/>
    <cellStyle name="Migliaia 49 6 3" xfId="12289" xr:uid="{00000000-0005-0000-0000-000041460000}"/>
    <cellStyle name="Migliaia 49 6 3 2" xfId="15766" xr:uid="{00000000-0005-0000-0000-000042460000}"/>
    <cellStyle name="Migliaia 49 6 3 2 2" xfId="21112" xr:uid="{00000000-0005-0000-0000-000043460000}"/>
    <cellStyle name="Migliaia 49 6 3 2 3" xfId="26414" xr:uid="{00000000-0005-0000-0000-000044460000}"/>
    <cellStyle name="Migliaia 49 6 3 3" xfId="18461" xr:uid="{00000000-0005-0000-0000-000045460000}"/>
    <cellStyle name="Migliaia 49 6 3 4" xfId="23763" xr:uid="{00000000-0005-0000-0000-000046460000}"/>
    <cellStyle name="Migliaia 49 6 4" xfId="14671" xr:uid="{00000000-0005-0000-0000-000047460000}"/>
    <cellStyle name="Migliaia 49 6 4 2" xfId="20489" xr:uid="{00000000-0005-0000-0000-000048460000}"/>
    <cellStyle name="Migliaia 49 6 4 3" xfId="25791" xr:uid="{00000000-0005-0000-0000-000049460000}"/>
    <cellStyle name="Migliaia 49 6 5" xfId="17838" xr:uid="{00000000-0005-0000-0000-00004A460000}"/>
    <cellStyle name="Migliaia 49 6 6" xfId="23140" xr:uid="{00000000-0005-0000-0000-00004B460000}"/>
    <cellStyle name="Migliaia 49 7" xfId="4281" xr:uid="{00000000-0005-0000-0000-00004C460000}"/>
    <cellStyle name="Migliaia 49 7 2" xfId="12290" xr:uid="{00000000-0005-0000-0000-00004D460000}"/>
    <cellStyle name="Migliaia 49 7 2 2" xfId="15767" xr:uid="{00000000-0005-0000-0000-00004E460000}"/>
    <cellStyle name="Migliaia 49 7 2 2 2" xfId="21113" xr:uid="{00000000-0005-0000-0000-00004F460000}"/>
    <cellStyle name="Migliaia 49 7 2 2 3" xfId="26415" xr:uid="{00000000-0005-0000-0000-000050460000}"/>
    <cellStyle name="Migliaia 49 7 2 3" xfId="18462" xr:uid="{00000000-0005-0000-0000-000051460000}"/>
    <cellStyle name="Migliaia 49 7 2 4" xfId="23764" xr:uid="{00000000-0005-0000-0000-000052460000}"/>
    <cellStyle name="Migliaia 49 7 3" xfId="14672" xr:uid="{00000000-0005-0000-0000-000053460000}"/>
    <cellStyle name="Migliaia 49 7 3 2" xfId="20490" xr:uid="{00000000-0005-0000-0000-000054460000}"/>
    <cellStyle name="Migliaia 49 7 3 3" xfId="25792" xr:uid="{00000000-0005-0000-0000-000055460000}"/>
    <cellStyle name="Migliaia 49 7 4" xfId="17839" xr:uid="{00000000-0005-0000-0000-000056460000}"/>
    <cellStyle name="Migliaia 49 7 5" xfId="23141" xr:uid="{00000000-0005-0000-0000-000057460000}"/>
    <cellStyle name="Migliaia 49 8" xfId="4282" xr:uid="{00000000-0005-0000-0000-000058460000}"/>
    <cellStyle name="Migliaia 49 8 2" xfId="12291" xr:uid="{00000000-0005-0000-0000-000059460000}"/>
    <cellStyle name="Migliaia 49 8 2 2" xfId="15768" xr:uid="{00000000-0005-0000-0000-00005A460000}"/>
    <cellStyle name="Migliaia 49 8 2 2 2" xfId="21114" xr:uid="{00000000-0005-0000-0000-00005B460000}"/>
    <cellStyle name="Migliaia 49 8 2 2 3" xfId="26416" xr:uid="{00000000-0005-0000-0000-00005C460000}"/>
    <cellStyle name="Migliaia 49 8 2 3" xfId="18463" xr:uid="{00000000-0005-0000-0000-00005D460000}"/>
    <cellStyle name="Migliaia 49 8 2 4" xfId="23765" xr:uid="{00000000-0005-0000-0000-00005E460000}"/>
    <cellStyle name="Migliaia 49 8 3" xfId="14673" xr:uid="{00000000-0005-0000-0000-00005F460000}"/>
    <cellStyle name="Migliaia 49 8 3 2" xfId="20491" xr:uid="{00000000-0005-0000-0000-000060460000}"/>
    <cellStyle name="Migliaia 49 8 3 3" xfId="25793" xr:uid="{00000000-0005-0000-0000-000061460000}"/>
    <cellStyle name="Migliaia 49 8 4" xfId="17840" xr:uid="{00000000-0005-0000-0000-000062460000}"/>
    <cellStyle name="Migliaia 49 8 5" xfId="23142" xr:uid="{00000000-0005-0000-0000-000063460000}"/>
    <cellStyle name="Migliaia 49 9" xfId="4283" xr:uid="{00000000-0005-0000-0000-000064460000}"/>
    <cellStyle name="Migliaia 49 9 2" xfId="14674" xr:uid="{00000000-0005-0000-0000-000065460000}"/>
    <cellStyle name="Migliaia 49 9 2 2" xfId="20492" xr:uid="{00000000-0005-0000-0000-000066460000}"/>
    <cellStyle name="Migliaia 49 9 2 3" xfId="25794" xr:uid="{00000000-0005-0000-0000-000067460000}"/>
    <cellStyle name="Migliaia 49 9 3" xfId="17841" xr:uid="{00000000-0005-0000-0000-000068460000}"/>
    <cellStyle name="Migliaia 49 9 4" xfId="23143" xr:uid="{00000000-0005-0000-0000-000069460000}"/>
    <cellStyle name="Migliaia 5" xfId="338" xr:uid="{00000000-0005-0000-0000-00006A460000}"/>
    <cellStyle name="Migliaia 5 10" xfId="14675" xr:uid="{00000000-0005-0000-0000-00006B460000}"/>
    <cellStyle name="Migliaia 5 10 2" xfId="20493" xr:uid="{00000000-0005-0000-0000-00006C460000}"/>
    <cellStyle name="Migliaia 5 10 3" xfId="25795" xr:uid="{00000000-0005-0000-0000-00006D460000}"/>
    <cellStyle name="Migliaia 5 11" xfId="17842" xr:uid="{00000000-0005-0000-0000-00006E460000}"/>
    <cellStyle name="Migliaia 5 12" xfId="23144"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6" xr:uid="{00000000-0005-0000-0000-000074460000}"/>
    <cellStyle name="Migliaia 5 2 2 2 2 2" xfId="20494" xr:uid="{00000000-0005-0000-0000-000075460000}"/>
    <cellStyle name="Migliaia 5 2 2 2 2 3" xfId="25796" xr:uid="{00000000-0005-0000-0000-000076460000}"/>
    <cellStyle name="Migliaia 5 2 2 2 3" xfId="17843" xr:uid="{00000000-0005-0000-0000-000077460000}"/>
    <cellStyle name="Migliaia 5 2 2 2 4" xfId="23145" xr:uid="{00000000-0005-0000-0000-000078460000}"/>
    <cellStyle name="Migliaia 5 2 2 3" xfId="12292" xr:uid="{00000000-0005-0000-0000-000079460000}"/>
    <cellStyle name="Migliaia 5 2 2 3 2" xfId="15769" xr:uid="{00000000-0005-0000-0000-00007A460000}"/>
    <cellStyle name="Migliaia 5 2 2 3 2 2" xfId="21115" xr:uid="{00000000-0005-0000-0000-00007B460000}"/>
    <cellStyle name="Migliaia 5 2 2 3 2 3" xfId="26417" xr:uid="{00000000-0005-0000-0000-00007C460000}"/>
    <cellStyle name="Migliaia 5 2 2 3 3" xfId="18464" xr:uid="{00000000-0005-0000-0000-00007D460000}"/>
    <cellStyle name="Migliaia 5 2 2 3 4" xfId="23766" xr:uid="{00000000-0005-0000-0000-00007E460000}"/>
    <cellStyle name="Migliaia 5 2 3" xfId="4288" xr:uid="{00000000-0005-0000-0000-00007F460000}"/>
    <cellStyle name="Migliaia 5 2 3 2" xfId="12293" xr:uid="{00000000-0005-0000-0000-000080460000}"/>
    <cellStyle name="Migliaia 5 2 3 2 2" xfId="15770" xr:uid="{00000000-0005-0000-0000-000081460000}"/>
    <cellStyle name="Migliaia 5 2 3 2 2 2" xfId="21116" xr:uid="{00000000-0005-0000-0000-000082460000}"/>
    <cellStyle name="Migliaia 5 2 3 2 2 3" xfId="26418" xr:uid="{00000000-0005-0000-0000-000083460000}"/>
    <cellStyle name="Migliaia 5 2 3 2 3" xfId="18465" xr:uid="{00000000-0005-0000-0000-000084460000}"/>
    <cellStyle name="Migliaia 5 2 3 2 4" xfId="23767" xr:uid="{00000000-0005-0000-0000-000085460000}"/>
    <cellStyle name="Migliaia 5 2 3 3" xfId="14677" xr:uid="{00000000-0005-0000-0000-000086460000}"/>
    <cellStyle name="Migliaia 5 2 3 3 2" xfId="20495" xr:uid="{00000000-0005-0000-0000-000087460000}"/>
    <cellStyle name="Migliaia 5 2 3 3 3" xfId="25797" xr:uid="{00000000-0005-0000-0000-000088460000}"/>
    <cellStyle name="Migliaia 5 2 3 4" xfId="17844" xr:uid="{00000000-0005-0000-0000-000089460000}"/>
    <cellStyle name="Migliaia 5 2 3 5" xfId="23146" xr:uid="{00000000-0005-0000-0000-00008A460000}"/>
    <cellStyle name="Migliaia 5 2 4" xfId="4289" xr:uid="{00000000-0005-0000-0000-00008B460000}"/>
    <cellStyle name="Migliaia 5 2 4 2" xfId="14678" xr:uid="{00000000-0005-0000-0000-00008C460000}"/>
    <cellStyle name="Migliaia 5 2 4 2 2" xfId="20496" xr:uid="{00000000-0005-0000-0000-00008D460000}"/>
    <cellStyle name="Migliaia 5 2 4 2 3" xfId="25798" xr:uid="{00000000-0005-0000-0000-00008E460000}"/>
    <cellStyle name="Migliaia 5 2 4 3" xfId="17845" xr:uid="{00000000-0005-0000-0000-00008F460000}"/>
    <cellStyle name="Migliaia 5 2 4 4" xfId="23147" xr:uid="{00000000-0005-0000-0000-000090460000}"/>
    <cellStyle name="Migliaia 5 2 5" xfId="4290" xr:uid="{00000000-0005-0000-0000-000091460000}"/>
    <cellStyle name="Migliaia 5 2 5 2" xfId="14679" xr:uid="{00000000-0005-0000-0000-000092460000}"/>
    <cellStyle name="Migliaia 5 2 5 2 2" xfId="20497" xr:uid="{00000000-0005-0000-0000-000093460000}"/>
    <cellStyle name="Migliaia 5 2 5 2 3" xfId="25799" xr:uid="{00000000-0005-0000-0000-000094460000}"/>
    <cellStyle name="Migliaia 5 2 5 3" xfId="17846" xr:uid="{00000000-0005-0000-0000-000095460000}"/>
    <cellStyle name="Migliaia 5 2 5 4" xfId="23148" xr:uid="{00000000-0005-0000-0000-000096460000}"/>
    <cellStyle name="Migliaia 5 2 6" xfId="4291" xr:uid="{00000000-0005-0000-0000-000097460000}"/>
    <cellStyle name="Migliaia 5 2 6 2" xfId="14680" xr:uid="{00000000-0005-0000-0000-000098460000}"/>
    <cellStyle name="Migliaia 5 2 6 2 2" xfId="20498" xr:uid="{00000000-0005-0000-0000-000099460000}"/>
    <cellStyle name="Migliaia 5 2 6 2 3" xfId="25800" xr:uid="{00000000-0005-0000-0000-00009A460000}"/>
    <cellStyle name="Migliaia 5 2 6 3" xfId="17847" xr:uid="{00000000-0005-0000-0000-00009B460000}"/>
    <cellStyle name="Migliaia 5 2 6 4" xfId="23149"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1" xr:uid="{00000000-0005-0000-0000-0000A2460000}"/>
    <cellStyle name="Migliaia 5 3 2 2 2 2 2" xfId="20499" xr:uid="{00000000-0005-0000-0000-0000A3460000}"/>
    <cellStyle name="Migliaia 5 3 2 2 2 2 3" xfId="25801" xr:uid="{00000000-0005-0000-0000-0000A4460000}"/>
    <cellStyle name="Migliaia 5 3 2 2 2 3" xfId="17848" xr:uid="{00000000-0005-0000-0000-0000A5460000}"/>
    <cellStyle name="Migliaia 5 3 2 2 2 4" xfId="23150" xr:uid="{00000000-0005-0000-0000-0000A6460000}"/>
    <cellStyle name="Migliaia 5 3 2 3" xfId="4296" xr:uid="{00000000-0005-0000-0000-0000A7460000}"/>
    <cellStyle name="Migliaia 5 3 2 3 2" xfId="14682" xr:uid="{00000000-0005-0000-0000-0000A8460000}"/>
    <cellStyle name="Migliaia 5 3 2 3 2 2" xfId="20500" xr:uid="{00000000-0005-0000-0000-0000A9460000}"/>
    <cellStyle name="Migliaia 5 3 2 3 2 3" xfId="25802" xr:uid="{00000000-0005-0000-0000-0000AA460000}"/>
    <cellStyle name="Migliaia 5 3 2 3 3" xfId="17849" xr:uid="{00000000-0005-0000-0000-0000AB460000}"/>
    <cellStyle name="Migliaia 5 3 2 3 4" xfId="23151" xr:uid="{00000000-0005-0000-0000-0000AC460000}"/>
    <cellStyle name="Migliaia 5 3 2 4" xfId="4297" xr:uid="{00000000-0005-0000-0000-0000AD460000}"/>
    <cellStyle name="Migliaia 5 3 2 4 2" xfId="14683" xr:uid="{00000000-0005-0000-0000-0000AE460000}"/>
    <cellStyle name="Migliaia 5 3 2 4 2 2" xfId="20501" xr:uid="{00000000-0005-0000-0000-0000AF460000}"/>
    <cellStyle name="Migliaia 5 3 2 4 2 3" xfId="25803" xr:uid="{00000000-0005-0000-0000-0000B0460000}"/>
    <cellStyle name="Migliaia 5 3 2 4 3" xfId="17850" xr:uid="{00000000-0005-0000-0000-0000B1460000}"/>
    <cellStyle name="Migliaia 5 3 2 4 4" xfId="23152" xr:uid="{00000000-0005-0000-0000-0000B2460000}"/>
    <cellStyle name="Migliaia 5 3 2 5" xfId="4298" xr:uid="{00000000-0005-0000-0000-0000B3460000}"/>
    <cellStyle name="Migliaia 5 3 2 5 2" xfId="14684" xr:uid="{00000000-0005-0000-0000-0000B4460000}"/>
    <cellStyle name="Migliaia 5 3 2 5 2 2" xfId="20502" xr:uid="{00000000-0005-0000-0000-0000B5460000}"/>
    <cellStyle name="Migliaia 5 3 2 5 2 3" xfId="25804" xr:uid="{00000000-0005-0000-0000-0000B6460000}"/>
    <cellStyle name="Migliaia 5 3 2 5 3" xfId="17851" xr:uid="{00000000-0005-0000-0000-0000B7460000}"/>
    <cellStyle name="Migliaia 5 3 2 5 4" xfId="23153" xr:uid="{00000000-0005-0000-0000-0000B8460000}"/>
    <cellStyle name="Migliaia 5 3 2 6" xfId="4299" xr:uid="{00000000-0005-0000-0000-0000B9460000}"/>
    <cellStyle name="Migliaia 5 3 2 6 2" xfId="14685" xr:uid="{00000000-0005-0000-0000-0000BA460000}"/>
    <cellStyle name="Migliaia 5 3 2 6 2 2" xfId="20503" xr:uid="{00000000-0005-0000-0000-0000BB460000}"/>
    <cellStyle name="Migliaia 5 3 2 6 2 3" xfId="25805" xr:uid="{00000000-0005-0000-0000-0000BC460000}"/>
    <cellStyle name="Migliaia 5 3 2 6 3" xfId="17852" xr:uid="{00000000-0005-0000-0000-0000BD460000}"/>
    <cellStyle name="Migliaia 5 3 2 6 4" xfId="23154" xr:uid="{00000000-0005-0000-0000-0000BE460000}"/>
    <cellStyle name="Migliaia 5 3 3" xfId="4300" xr:uid="{00000000-0005-0000-0000-0000BF460000}"/>
    <cellStyle name="Migliaia 5 3 3 2" xfId="4301" xr:uid="{00000000-0005-0000-0000-0000C0460000}"/>
    <cellStyle name="Migliaia 5 3 3 2 2" xfId="14687" xr:uid="{00000000-0005-0000-0000-0000C1460000}"/>
    <cellStyle name="Migliaia 5 3 3 2 2 2" xfId="20505" xr:uid="{00000000-0005-0000-0000-0000C2460000}"/>
    <cellStyle name="Migliaia 5 3 3 2 2 3" xfId="25807" xr:uid="{00000000-0005-0000-0000-0000C3460000}"/>
    <cellStyle name="Migliaia 5 3 3 2 3" xfId="17854" xr:uid="{00000000-0005-0000-0000-0000C4460000}"/>
    <cellStyle name="Migliaia 5 3 3 2 4" xfId="23156" xr:uid="{00000000-0005-0000-0000-0000C5460000}"/>
    <cellStyle name="Migliaia 5 3 3 3" xfId="4302" xr:uid="{00000000-0005-0000-0000-0000C6460000}"/>
    <cellStyle name="Migliaia 5 3 3 3 2" xfId="14688" xr:uid="{00000000-0005-0000-0000-0000C7460000}"/>
    <cellStyle name="Migliaia 5 3 3 3 2 2" xfId="20506" xr:uid="{00000000-0005-0000-0000-0000C8460000}"/>
    <cellStyle name="Migliaia 5 3 3 3 2 3" xfId="25808" xr:uid="{00000000-0005-0000-0000-0000C9460000}"/>
    <cellStyle name="Migliaia 5 3 3 3 3" xfId="17855" xr:uid="{00000000-0005-0000-0000-0000CA460000}"/>
    <cellStyle name="Migliaia 5 3 3 3 4" xfId="23157" xr:uid="{00000000-0005-0000-0000-0000CB460000}"/>
    <cellStyle name="Migliaia 5 3 3 4" xfId="4303" xr:uid="{00000000-0005-0000-0000-0000CC460000}"/>
    <cellStyle name="Migliaia 5 3 3 4 2" xfId="14689" xr:uid="{00000000-0005-0000-0000-0000CD460000}"/>
    <cellStyle name="Migliaia 5 3 3 4 2 2" xfId="20507" xr:uid="{00000000-0005-0000-0000-0000CE460000}"/>
    <cellStyle name="Migliaia 5 3 3 4 2 3" xfId="25809" xr:uid="{00000000-0005-0000-0000-0000CF460000}"/>
    <cellStyle name="Migliaia 5 3 3 4 3" xfId="17856" xr:uid="{00000000-0005-0000-0000-0000D0460000}"/>
    <cellStyle name="Migliaia 5 3 3 4 4" xfId="23158" xr:uid="{00000000-0005-0000-0000-0000D1460000}"/>
    <cellStyle name="Migliaia 5 3 3 5" xfId="4304" xr:uid="{00000000-0005-0000-0000-0000D2460000}"/>
    <cellStyle name="Migliaia 5 3 3 5 2" xfId="14690" xr:uid="{00000000-0005-0000-0000-0000D3460000}"/>
    <cellStyle name="Migliaia 5 3 3 5 2 2" xfId="20508" xr:uid="{00000000-0005-0000-0000-0000D4460000}"/>
    <cellStyle name="Migliaia 5 3 3 5 2 3" xfId="25810" xr:uid="{00000000-0005-0000-0000-0000D5460000}"/>
    <cellStyle name="Migliaia 5 3 3 5 3" xfId="17857" xr:uid="{00000000-0005-0000-0000-0000D6460000}"/>
    <cellStyle name="Migliaia 5 3 3 5 4" xfId="23159" xr:uid="{00000000-0005-0000-0000-0000D7460000}"/>
    <cellStyle name="Migliaia 5 3 3 6" xfId="14686" xr:uid="{00000000-0005-0000-0000-0000D8460000}"/>
    <cellStyle name="Migliaia 5 3 3 6 2" xfId="20504" xr:uid="{00000000-0005-0000-0000-0000D9460000}"/>
    <cellStyle name="Migliaia 5 3 3 6 3" xfId="25806" xr:uid="{00000000-0005-0000-0000-0000DA460000}"/>
    <cellStyle name="Migliaia 5 3 3 7" xfId="17853" xr:uid="{00000000-0005-0000-0000-0000DB460000}"/>
    <cellStyle name="Migliaia 5 3 3 8" xfId="23155" xr:uid="{00000000-0005-0000-0000-0000DC460000}"/>
    <cellStyle name="Migliaia 5 3 4" xfId="4305" xr:uid="{00000000-0005-0000-0000-0000DD460000}"/>
    <cellStyle name="Migliaia 5 3 4 2" xfId="12294" xr:uid="{00000000-0005-0000-0000-0000DE460000}"/>
    <cellStyle name="Migliaia 5 3 4 3" xfId="12295" xr:uid="{00000000-0005-0000-0000-0000DF460000}"/>
    <cellStyle name="Migliaia 5 3 4 3 2" xfId="15771" xr:uid="{00000000-0005-0000-0000-0000E0460000}"/>
    <cellStyle name="Migliaia 5 3 4 3 2 2" xfId="21117" xr:uid="{00000000-0005-0000-0000-0000E1460000}"/>
    <cellStyle name="Migliaia 5 3 4 3 2 3" xfId="26419" xr:uid="{00000000-0005-0000-0000-0000E2460000}"/>
    <cellStyle name="Migliaia 5 3 4 3 3" xfId="18466" xr:uid="{00000000-0005-0000-0000-0000E3460000}"/>
    <cellStyle name="Migliaia 5 3 4 3 4" xfId="23768" xr:uid="{00000000-0005-0000-0000-0000E4460000}"/>
    <cellStyle name="Migliaia 5 3 4 4" xfId="14691" xr:uid="{00000000-0005-0000-0000-0000E5460000}"/>
    <cellStyle name="Migliaia 5 3 4 4 2" xfId="20509" xr:uid="{00000000-0005-0000-0000-0000E6460000}"/>
    <cellStyle name="Migliaia 5 3 4 4 3" xfId="25811" xr:uid="{00000000-0005-0000-0000-0000E7460000}"/>
    <cellStyle name="Migliaia 5 3 4 5" xfId="17858" xr:uid="{00000000-0005-0000-0000-0000E8460000}"/>
    <cellStyle name="Migliaia 5 3 4 6" xfId="23160" xr:uid="{00000000-0005-0000-0000-0000E9460000}"/>
    <cellStyle name="Migliaia 5 3 5" xfId="4306" xr:uid="{00000000-0005-0000-0000-0000EA460000}"/>
    <cellStyle name="Migliaia 5 3 5 2" xfId="12296" xr:uid="{00000000-0005-0000-0000-0000EB460000}"/>
    <cellStyle name="Migliaia 5 3 5 2 2" xfId="15772" xr:uid="{00000000-0005-0000-0000-0000EC460000}"/>
    <cellStyle name="Migliaia 5 3 5 2 2 2" xfId="21118" xr:uid="{00000000-0005-0000-0000-0000ED460000}"/>
    <cellStyle name="Migliaia 5 3 5 2 2 3" xfId="26420" xr:uid="{00000000-0005-0000-0000-0000EE460000}"/>
    <cellStyle name="Migliaia 5 3 5 2 3" xfId="18467" xr:uid="{00000000-0005-0000-0000-0000EF460000}"/>
    <cellStyle name="Migliaia 5 3 5 2 4" xfId="23769" xr:uid="{00000000-0005-0000-0000-0000F0460000}"/>
    <cellStyle name="Migliaia 5 3 5 3" xfId="14692" xr:uid="{00000000-0005-0000-0000-0000F1460000}"/>
    <cellStyle name="Migliaia 5 3 5 3 2" xfId="20510" xr:uid="{00000000-0005-0000-0000-0000F2460000}"/>
    <cellStyle name="Migliaia 5 3 5 3 3" xfId="25812" xr:uid="{00000000-0005-0000-0000-0000F3460000}"/>
    <cellStyle name="Migliaia 5 3 5 4" xfId="17859" xr:uid="{00000000-0005-0000-0000-0000F4460000}"/>
    <cellStyle name="Migliaia 5 3 5 5" xfId="23161" xr:uid="{00000000-0005-0000-0000-0000F5460000}"/>
    <cellStyle name="Migliaia 5 3 6" xfId="4307" xr:uid="{00000000-0005-0000-0000-0000F6460000}"/>
    <cellStyle name="Migliaia 5 3 6 2" xfId="14693" xr:uid="{00000000-0005-0000-0000-0000F7460000}"/>
    <cellStyle name="Migliaia 5 3 6 2 2" xfId="20511" xr:uid="{00000000-0005-0000-0000-0000F8460000}"/>
    <cellStyle name="Migliaia 5 3 6 2 3" xfId="25813" xr:uid="{00000000-0005-0000-0000-0000F9460000}"/>
    <cellStyle name="Migliaia 5 3 6 3" xfId="17860" xr:uid="{00000000-0005-0000-0000-0000FA460000}"/>
    <cellStyle name="Migliaia 5 3 6 4" xfId="23162" xr:uid="{00000000-0005-0000-0000-0000FB460000}"/>
    <cellStyle name="Migliaia 5 3 7" xfId="4308" xr:uid="{00000000-0005-0000-0000-0000FC460000}"/>
    <cellStyle name="Migliaia 5 3 7 2" xfId="14694" xr:uid="{00000000-0005-0000-0000-0000FD460000}"/>
    <cellStyle name="Migliaia 5 3 7 2 2" xfId="20512" xr:uid="{00000000-0005-0000-0000-0000FE460000}"/>
    <cellStyle name="Migliaia 5 3 7 2 3" xfId="25814" xr:uid="{00000000-0005-0000-0000-0000FF460000}"/>
    <cellStyle name="Migliaia 5 3 7 3" xfId="17861" xr:uid="{00000000-0005-0000-0000-000000470000}"/>
    <cellStyle name="Migliaia 5 3 7 4" xfId="23163" xr:uid="{00000000-0005-0000-0000-000001470000}"/>
    <cellStyle name="Migliaia 5 3 8" xfId="4309" xr:uid="{00000000-0005-0000-0000-000002470000}"/>
    <cellStyle name="Migliaia 5 3 8 2" xfId="14695" xr:uid="{00000000-0005-0000-0000-000003470000}"/>
    <cellStyle name="Migliaia 5 3 8 2 2" xfId="20513" xr:uid="{00000000-0005-0000-0000-000004470000}"/>
    <cellStyle name="Migliaia 5 3 8 2 3" xfId="25815" xr:uid="{00000000-0005-0000-0000-000005470000}"/>
    <cellStyle name="Migliaia 5 3 8 3" xfId="17862" xr:uid="{00000000-0005-0000-0000-000006470000}"/>
    <cellStyle name="Migliaia 5 3 8 4" xfId="23164"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6" xr:uid="{00000000-0005-0000-0000-00000B470000}"/>
    <cellStyle name="Migliaia 5 4 2 2 2 2" xfId="20514" xr:uid="{00000000-0005-0000-0000-00000C470000}"/>
    <cellStyle name="Migliaia 5 4 2 2 2 3" xfId="25816" xr:uid="{00000000-0005-0000-0000-00000D470000}"/>
    <cellStyle name="Migliaia 5 4 2 2 3" xfId="17863" xr:uid="{00000000-0005-0000-0000-00000E470000}"/>
    <cellStyle name="Migliaia 5 4 2 2 4" xfId="23165" xr:uid="{00000000-0005-0000-0000-00000F470000}"/>
    <cellStyle name="Migliaia 5 4 2 3" xfId="4313" xr:uid="{00000000-0005-0000-0000-000010470000}"/>
    <cellStyle name="Migliaia 5 4 2 3 2" xfId="14697" xr:uid="{00000000-0005-0000-0000-000011470000}"/>
    <cellStyle name="Migliaia 5 4 2 3 2 2" xfId="20515" xr:uid="{00000000-0005-0000-0000-000012470000}"/>
    <cellStyle name="Migliaia 5 4 2 3 2 3" xfId="25817" xr:uid="{00000000-0005-0000-0000-000013470000}"/>
    <cellStyle name="Migliaia 5 4 2 3 3" xfId="17864" xr:uid="{00000000-0005-0000-0000-000014470000}"/>
    <cellStyle name="Migliaia 5 4 2 3 4" xfId="23166" xr:uid="{00000000-0005-0000-0000-000015470000}"/>
    <cellStyle name="Migliaia 5 4 3" xfId="4314" xr:uid="{00000000-0005-0000-0000-000016470000}"/>
    <cellStyle name="Migliaia 5 4 3 2" xfId="14698" xr:uid="{00000000-0005-0000-0000-000017470000}"/>
    <cellStyle name="Migliaia 5 4 3 2 2" xfId="20516" xr:uid="{00000000-0005-0000-0000-000018470000}"/>
    <cellStyle name="Migliaia 5 4 3 2 3" xfId="25818" xr:uid="{00000000-0005-0000-0000-000019470000}"/>
    <cellStyle name="Migliaia 5 4 3 3" xfId="17865" xr:uid="{00000000-0005-0000-0000-00001A470000}"/>
    <cellStyle name="Migliaia 5 4 3 4" xfId="23167" xr:uid="{00000000-0005-0000-0000-00001B470000}"/>
    <cellStyle name="Migliaia 5 4 4" xfId="4315" xr:uid="{00000000-0005-0000-0000-00001C470000}"/>
    <cellStyle name="Migliaia 5 4 4 2" xfId="14699" xr:uid="{00000000-0005-0000-0000-00001D470000}"/>
    <cellStyle name="Migliaia 5 4 4 2 2" xfId="20517" xr:uid="{00000000-0005-0000-0000-00001E470000}"/>
    <cellStyle name="Migliaia 5 4 4 2 3" xfId="25819" xr:uid="{00000000-0005-0000-0000-00001F470000}"/>
    <cellStyle name="Migliaia 5 4 4 3" xfId="17866" xr:uid="{00000000-0005-0000-0000-000020470000}"/>
    <cellStyle name="Migliaia 5 4 4 4" xfId="23168" xr:uid="{00000000-0005-0000-0000-000021470000}"/>
    <cellStyle name="Migliaia 5 4 5" xfId="4316" xr:uid="{00000000-0005-0000-0000-000022470000}"/>
    <cellStyle name="Migliaia 5 4 5 2" xfId="14700" xr:uid="{00000000-0005-0000-0000-000023470000}"/>
    <cellStyle name="Migliaia 5 4 5 2 2" xfId="20518" xr:uid="{00000000-0005-0000-0000-000024470000}"/>
    <cellStyle name="Migliaia 5 4 5 2 3" xfId="25820" xr:uid="{00000000-0005-0000-0000-000025470000}"/>
    <cellStyle name="Migliaia 5 4 5 3" xfId="17867" xr:uid="{00000000-0005-0000-0000-000026470000}"/>
    <cellStyle name="Migliaia 5 4 5 4" xfId="23169" xr:uid="{00000000-0005-0000-0000-000027470000}"/>
    <cellStyle name="Migliaia 5 4 6" xfId="4317" xr:uid="{00000000-0005-0000-0000-000028470000}"/>
    <cellStyle name="Migliaia 5 4 6 2" xfId="14701" xr:uid="{00000000-0005-0000-0000-000029470000}"/>
    <cellStyle name="Migliaia 5 4 6 2 2" xfId="20519" xr:uid="{00000000-0005-0000-0000-00002A470000}"/>
    <cellStyle name="Migliaia 5 4 6 2 3" xfId="25821" xr:uid="{00000000-0005-0000-0000-00002B470000}"/>
    <cellStyle name="Migliaia 5 4 6 3" xfId="17868" xr:uid="{00000000-0005-0000-0000-00002C470000}"/>
    <cellStyle name="Migliaia 5 4 6 4" xfId="23170" xr:uid="{00000000-0005-0000-0000-00002D470000}"/>
    <cellStyle name="Migliaia 5 4 7" xfId="4318" xr:uid="{00000000-0005-0000-0000-00002E470000}"/>
    <cellStyle name="Migliaia 5 4 7 2" xfId="14702" xr:uid="{00000000-0005-0000-0000-00002F470000}"/>
    <cellStyle name="Migliaia 5 4 7 2 2" xfId="20520" xr:uid="{00000000-0005-0000-0000-000030470000}"/>
    <cellStyle name="Migliaia 5 4 7 2 3" xfId="25822" xr:uid="{00000000-0005-0000-0000-000031470000}"/>
    <cellStyle name="Migliaia 5 4 7 3" xfId="17869" xr:uid="{00000000-0005-0000-0000-000032470000}"/>
    <cellStyle name="Migliaia 5 4 7 4" xfId="23171" xr:uid="{00000000-0005-0000-0000-000033470000}"/>
    <cellStyle name="Migliaia 5 5" xfId="4319" xr:uid="{00000000-0005-0000-0000-000034470000}"/>
    <cellStyle name="Migliaia 5 5 2" xfId="4320" xr:uid="{00000000-0005-0000-0000-000035470000}"/>
    <cellStyle name="Migliaia 5 5 2 2" xfId="14703" xr:uid="{00000000-0005-0000-0000-000036470000}"/>
    <cellStyle name="Migliaia 5 5 2 2 2" xfId="20521" xr:uid="{00000000-0005-0000-0000-000037470000}"/>
    <cellStyle name="Migliaia 5 5 2 2 3" xfId="25823" xr:uid="{00000000-0005-0000-0000-000038470000}"/>
    <cellStyle name="Migliaia 5 5 2 3" xfId="17870" xr:uid="{00000000-0005-0000-0000-000039470000}"/>
    <cellStyle name="Migliaia 5 5 2 4" xfId="23172" xr:uid="{00000000-0005-0000-0000-00003A470000}"/>
    <cellStyle name="Migliaia 5 5 3" xfId="4321" xr:uid="{00000000-0005-0000-0000-00003B470000}"/>
    <cellStyle name="Migliaia 5 5 3 2" xfId="14704" xr:uid="{00000000-0005-0000-0000-00003C470000}"/>
    <cellStyle name="Migliaia 5 5 3 2 2" xfId="20522" xr:uid="{00000000-0005-0000-0000-00003D470000}"/>
    <cellStyle name="Migliaia 5 5 3 2 3" xfId="25824" xr:uid="{00000000-0005-0000-0000-00003E470000}"/>
    <cellStyle name="Migliaia 5 5 3 3" xfId="17871" xr:uid="{00000000-0005-0000-0000-00003F470000}"/>
    <cellStyle name="Migliaia 5 5 3 4" xfId="23173" xr:uid="{00000000-0005-0000-0000-000040470000}"/>
    <cellStyle name="Migliaia 5 5 4" xfId="4322" xr:uid="{00000000-0005-0000-0000-000041470000}"/>
    <cellStyle name="Migliaia 5 5 4 2" xfId="14705" xr:uid="{00000000-0005-0000-0000-000042470000}"/>
    <cellStyle name="Migliaia 5 5 4 2 2" xfId="20523" xr:uid="{00000000-0005-0000-0000-000043470000}"/>
    <cellStyle name="Migliaia 5 5 4 2 3" xfId="25825" xr:uid="{00000000-0005-0000-0000-000044470000}"/>
    <cellStyle name="Migliaia 5 5 4 3" xfId="17872" xr:uid="{00000000-0005-0000-0000-000045470000}"/>
    <cellStyle name="Migliaia 5 5 4 4" xfId="23174" xr:uid="{00000000-0005-0000-0000-000046470000}"/>
    <cellStyle name="Migliaia 5 5 5" xfId="4323" xr:uid="{00000000-0005-0000-0000-000047470000}"/>
    <cellStyle name="Migliaia 5 5 5 2" xfId="14706" xr:uid="{00000000-0005-0000-0000-000048470000}"/>
    <cellStyle name="Migliaia 5 5 5 2 2" xfId="20524" xr:uid="{00000000-0005-0000-0000-000049470000}"/>
    <cellStyle name="Migliaia 5 5 5 2 3" xfId="25826" xr:uid="{00000000-0005-0000-0000-00004A470000}"/>
    <cellStyle name="Migliaia 5 5 5 3" xfId="17873" xr:uid="{00000000-0005-0000-0000-00004B470000}"/>
    <cellStyle name="Migliaia 5 5 5 4" xfId="23175" xr:uid="{00000000-0005-0000-0000-00004C470000}"/>
    <cellStyle name="Migliaia 5 5 6" xfId="4324" xr:uid="{00000000-0005-0000-0000-00004D470000}"/>
    <cellStyle name="Migliaia 5 5 6 2" xfId="14707" xr:uid="{00000000-0005-0000-0000-00004E470000}"/>
    <cellStyle name="Migliaia 5 5 6 2 2" xfId="20525" xr:uid="{00000000-0005-0000-0000-00004F470000}"/>
    <cellStyle name="Migliaia 5 5 6 2 3" xfId="25827" xr:uid="{00000000-0005-0000-0000-000050470000}"/>
    <cellStyle name="Migliaia 5 5 6 3" xfId="17874" xr:uid="{00000000-0005-0000-0000-000051470000}"/>
    <cellStyle name="Migliaia 5 5 6 4" xfId="23176" xr:uid="{00000000-0005-0000-0000-000052470000}"/>
    <cellStyle name="Migliaia 5 6" xfId="4325" xr:uid="{00000000-0005-0000-0000-000053470000}"/>
    <cellStyle name="Migliaia 5 6 2" xfId="12297" xr:uid="{00000000-0005-0000-0000-000054470000}"/>
    <cellStyle name="Migliaia 5 6 3" xfId="12298" xr:uid="{00000000-0005-0000-0000-000055470000}"/>
    <cellStyle name="Migliaia 5 6 3 2" xfId="15773" xr:uid="{00000000-0005-0000-0000-000056470000}"/>
    <cellStyle name="Migliaia 5 6 3 2 2" xfId="21119" xr:uid="{00000000-0005-0000-0000-000057470000}"/>
    <cellStyle name="Migliaia 5 6 3 2 3" xfId="26421" xr:uid="{00000000-0005-0000-0000-000058470000}"/>
    <cellStyle name="Migliaia 5 6 3 3" xfId="18468" xr:uid="{00000000-0005-0000-0000-000059470000}"/>
    <cellStyle name="Migliaia 5 6 3 4" xfId="23770" xr:uid="{00000000-0005-0000-0000-00005A470000}"/>
    <cellStyle name="Migliaia 5 6 4" xfId="14708" xr:uid="{00000000-0005-0000-0000-00005B470000}"/>
    <cellStyle name="Migliaia 5 6 4 2" xfId="20526" xr:uid="{00000000-0005-0000-0000-00005C470000}"/>
    <cellStyle name="Migliaia 5 6 4 3" xfId="25828" xr:uid="{00000000-0005-0000-0000-00005D470000}"/>
    <cellStyle name="Migliaia 5 6 5" xfId="17875" xr:uid="{00000000-0005-0000-0000-00005E470000}"/>
    <cellStyle name="Migliaia 5 6 6" xfId="23177" xr:uid="{00000000-0005-0000-0000-00005F470000}"/>
    <cellStyle name="Migliaia 5 7" xfId="4326" xr:uid="{00000000-0005-0000-0000-000060470000}"/>
    <cellStyle name="Migliaia 5 7 2" xfId="12299" xr:uid="{00000000-0005-0000-0000-000061470000}"/>
    <cellStyle name="Migliaia 5 7 2 2" xfId="15774" xr:uid="{00000000-0005-0000-0000-000062470000}"/>
    <cellStyle name="Migliaia 5 7 2 2 2" xfId="21120" xr:uid="{00000000-0005-0000-0000-000063470000}"/>
    <cellStyle name="Migliaia 5 7 2 2 3" xfId="26422" xr:uid="{00000000-0005-0000-0000-000064470000}"/>
    <cellStyle name="Migliaia 5 7 2 3" xfId="18469" xr:uid="{00000000-0005-0000-0000-000065470000}"/>
    <cellStyle name="Migliaia 5 7 2 4" xfId="23771" xr:uid="{00000000-0005-0000-0000-000066470000}"/>
    <cellStyle name="Migliaia 5 7 3" xfId="14709" xr:uid="{00000000-0005-0000-0000-000067470000}"/>
    <cellStyle name="Migliaia 5 7 3 2" xfId="20527" xr:uid="{00000000-0005-0000-0000-000068470000}"/>
    <cellStyle name="Migliaia 5 7 3 3" xfId="25829" xr:uid="{00000000-0005-0000-0000-000069470000}"/>
    <cellStyle name="Migliaia 5 7 4" xfId="17876" xr:uid="{00000000-0005-0000-0000-00006A470000}"/>
    <cellStyle name="Migliaia 5 7 5" xfId="23178" xr:uid="{00000000-0005-0000-0000-00006B470000}"/>
    <cellStyle name="Migliaia 5 8" xfId="4327" xr:uid="{00000000-0005-0000-0000-00006C470000}"/>
    <cellStyle name="Migliaia 5 8 2" xfId="12300" xr:uid="{00000000-0005-0000-0000-00006D470000}"/>
    <cellStyle name="Migliaia 5 8 2 2" xfId="15775" xr:uid="{00000000-0005-0000-0000-00006E470000}"/>
    <cellStyle name="Migliaia 5 8 2 2 2" xfId="21121" xr:uid="{00000000-0005-0000-0000-00006F470000}"/>
    <cellStyle name="Migliaia 5 8 2 2 3" xfId="26423" xr:uid="{00000000-0005-0000-0000-000070470000}"/>
    <cellStyle name="Migliaia 5 8 2 3" xfId="18470" xr:uid="{00000000-0005-0000-0000-000071470000}"/>
    <cellStyle name="Migliaia 5 8 2 4" xfId="23772" xr:uid="{00000000-0005-0000-0000-000072470000}"/>
    <cellStyle name="Migliaia 5 8 3" xfId="14710" xr:uid="{00000000-0005-0000-0000-000073470000}"/>
    <cellStyle name="Migliaia 5 8 3 2" xfId="20528" xr:uid="{00000000-0005-0000-0000-000074470000}"/>
    <cellStyle name="Migliaia 5 8 3 3" xfId="25830" xr:uid="{00000000-0005-0000-0000-000075470000}"/>
    <cellStyle name="Migliaia 5 8 4" xfId="17877" xr:uid="{00000000-0005-0000-0000-000076470000}"/>
    <cellStyle name="Migliaia 5 8 5" xfId="23179" xr:uid="{00000000-0005-0000-0000-000077470000}"/>
    <cellStyle name="Migliaia 5 9" xfId="4328" xr:uid="{00000000-0005-0000-0000-000078470000}"/>
    <cellStyle name="Migliaia 5 9 2" xfId="14711" xr:uid="{00000000-0005-0000-0000-000079470000}"/>
    <cellStyle name="Migliaia 5 9 2 2" xfId="20529" xr:uid="{00000000-0005-0000-0000-00007A470000}"/>
    <cellStyle name="Migliaia 5 9 2 3" xfId="25831" xr:uid="{00000000-0005-0000-0000-00007B470000}"/>
    <cellStyle name="Migliaia 5 9 3" xfId="17878" xr:uid="{00000000-0005-0000-0000-00007C470000}"/>
    <cellStyle name="Migliaia 5 9 4" xfId="23180" xr:uid="{00000000-0005-0000-0000-00007D470000}"/>
    <cellStyle name="Migliaia 50" xfId="340" xr:uid="{00000000-0005-0000-0000-00007E470000}"/>
    <cellStyle name="Migliaia 50 10" xfId="14712" xr:uid="{00000000-0005-0000-0000-00007F470000}"/>
    <cellStyle name="Migliaia 50 10 2" xfId="20530" xr:uid="{00000000-0005-0000-0000-000080470000}"/>
    <cellStyle name="Migliaia 50 10 3" xfId="25832" xr:uid="{00000000-0005-0000-0000-000081470000}"/>
    <cellStyle name="Migliaia 50 11" xfId="17879" xr:uid="{00000000-0005-0000-0000-000082470000}"/>
    <cellStyle name="Migliaia 50 12" xfId="23181"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3" xr:uid="{00000000-0005-0000-0000-000088470000}"/>
    <cellStyle name="Migliaia 50 2 2 2 2 2" xfId="20531" xr:uid="{00000000-0005-0000-0000-000089470000}"/>
    <cellStyle name="Migliaia 50 2 2 2 2 3" xfId="25833" xr:uid="{00000000-0005-0000-0000-00008A470000}"/>
    <cellStyle name="Migliaia 50 2 2 2 3" xfId="17880" xr:uid="{00000000-0005-0000-0000-00008B470000}"/>
    <cellStyle name="Migliaia 50 2 2 2 4" xfId="23182" xr:uid="{00000000-0005-0000-0000-00008C470000}"/>
    <cellStyle name="Migliaia 50 2 2 3" xfId="12301" xr:uid="{00000000-0005-0000-0000-00008D470000}"/>
    <cellStyle name="Migliaia 50 2 2 3 2" xfId="15776" xr:uid="{00000000-0005-0000-0000-00008E470000}"/>
    <cellStyle name="Migliaia 50 2 2 3 2 2" xfId="21122" xr:uid="{00000000-0005-0000-0000-00008F470000}"/>
    <cellStyle name="Migliaia 50 2 2 3 2 3" xfId="26424" xr:uid="{00000000-0005-0000-0000-000090470000}"/>
    <cellStyle name="Migliaia 50 2 2 3 3" xfId="18471" xr:uid="{00000000-0005-0000-0000-000091470000}"/>
    <cellStyle name="Migliaia 50 2 2 3 4" xfId="23773" xr:uid="{00000000-0005-0000-0000-000092470000}"/>
    <cellStyle name="Migliaia 50 2 3" xfId="4333" xr:uid="{00000000-0005-0000-0000-000093470000}"/>
    <cellStyle name="Migliaia 50 2 3 2" xfId="12302" xr:uid="{00000000-0005-0000-0000-000094470000}"/>
    <cellStyle name="Migliaia 50 2 3 2 2" xfId="15777" xr:uid="{00000000-0005-0000-0000-000095470000}"/>
    <cellStyle name="Migliaia 50 2 3 2 2 2" xfId="21123" xr:uid="{00000000-0005-0000-0000-000096470000}"/>
    <cellStyle name="Migliaia 50 2 3 2 2 3" xfId="26425" xr:uid="{00000000-0005-0000-0000-000097470000}"/>
    <cellStyle name="Migliaia 50 2 3 2 3" xfId="18472" xr:uid="{00000000-0005-0000-0000-000098470000}"/>
    <cellStyle name="Migliaia 50 2 3 2 4" xfId="23774" xr:uid="{00000000-0005-0000-0000-000099470000}"/>
    <cellStyle name="Migliaia 50 2 3 3" xfId="14714" xr:uid="{00000000-0005-0000-0000-00009A470000}"/>
    <cellStyle name="Migliaia 50 2 3 3 2" xfId="20532" xr:uid="{00000000-0005-0000-0000-00009B470000}"/>
    <cellStyle name="Migliaia 50 2 3 3 3" xfId="25834" xr:uid="{00000000-0005-0000-0000-00009C470000}"/>
    <cellStyle name="Migliaia 50 2 3 4" xfId="17881" xr:uid="{00000000-0005-0000-0000-00009D470000}"/>
    <cellStyle name="Migliaia 50 2 3 5" xfId="23183" xr:uid="{00000000-0005-0000-0000-00009E470000}"/>
    <cellStyle name="Migliaia 50 2 4" xfId="4334" xr:uid="{00000000-0005-0000-0000-00009F470000}"/>
    <cellStyle name="Migliaia 50 2 4 2" xfId="14715" xr:uid="{00000000-0005-0000-0000-0000A0470000}"/>
    <cellStyle name="Migliaia 50 2 4 2 2" xfId="20533" xr:uid="{00000000-0005-0000-0000-0000A1470000}"/>
    <cellStyle name="Migliaia 50 2 4 2 3" xfId="25835" xr:uid="{00000000-0005-0000-0000-0000A2470000}"/>
    <cellStyle name="Migliaia 50 2 4 3" xfId="17882" xr:uid="{00000000-0005-0000-0000-0000A3470000}"/>
    <cellStyle name="Migliaia 50 2 4 4" xfId="23184" xr:uid="{00000000-0005-0000-0000-0000A4470000}"/>
    <cellStyle name="Migliaia 50 2 5" xfId="4335" xr:uid="{00000000-0005-0000-0000-0000A5470000}"/>
    <cellStyle name="Migliaia 50 2 5 2" xfId="14716" xr:uid="{00000000-0005-0000-0000-0000A6470000}"/>
    <cellStyle name="Migliaia 50 2 5 2 2" xfId="20534" xr:uid="{00000000-0005-0000-0000-0000A7470000}"/>
    <cellStyle name="Migliaia 50 2 5 2 3" xfId="25836" xr:uid="{00000000-0005-0000-0000-0000A8470000}"/>
    <cellStyle name="Migliaia 50 2 5 3" xfId="17883" xr:uid="{00000000-0005-0000-0000-0000A9470000}"/>
    <cellStyle name="Migliaia 50 2 5 4" xfId="23185" xr:uid="{00000000-0005-0000-0000-0000AA470000}"/>
    <cellStyle name="Migliaia 50 2 6" xfId="4336" xr:uid="{00000000-0005-0000-0000-0000AB470000}"/>
    <cellStyle name="Migliaia 50 2 6 2" xfId="14717" xr:uid="{00000000-0005-0000-0000-0000AC470000}"/>
    <cellStyle name="Migliaia 50 2 6 2 2" xfId="20535" xr:uid="{00000000-0005-0000-0000-0000AD470000}"/>
    <cellStyle name="Migliaia 50 2 6 2 3" xfId="25837" xr:uid="{00000000-0005-0000-0000-0000AE470000}"/>
    <cellStyle name="Migliaia 50 2 6 3" xfId="17884" xr:uid="{00000000-0005-0000-0000-0000AF470000}"/>
    <cellStyle name="Migliaia 50 2 6 4" xfId="23186"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8" xr:uid="{00000000-0005-0000-0000-0000B6470000}"/>
    <cellStyle name="Migliaia 50 3 2 2 2 2 2" xfId="20536" xr:uid="{00000000-0005-0000-0000-0000B7470000}"/>
    <cellStyle name="Migliaia 50 3 2 2 2 2 3" xfId="25838" xr:uid="{00000000-0005-0000-0000-0000B8470000}"/>
    <cellStyle name="Migliaia 50 3 2 2 2 3" xfId="17885" xr:uid="{00000000-0005-0000-0000-0000B9470000}"/>
    <cellStyle name="Migliaia 50 3 2 2 2 4" xfId="23187" xr:uid="{00000000-0005-0000-0000-0000BA470000}"/>
    <cellStyle name="Migliaia 50 3 2 3" xfId="4341" xr:uid="{00000000-0005-0000-0000-0000BB470000}"/>
    <cellStyle name="Migliaia 50 3 2 3 2" xfId="14719" xr:uid="{00000000-0005-0000-0000-0000BC470000}"/>
    <cellStyle name="Migliaia 50 3 2 3 2 2" xfId="20537" xr:uid="{00000000-0005-0000-0000-0000BD470000}"/>
    <cellStyle name="Migliaia 50 3 2 3 2 3" xfId="25839" xr:uid="{00000000-0005-0000-0000-0000BE470000}"/>
    <cellStyle name="Migliaia 50 3 2 3 3" xfId="17886" xr:uid="{00000000-0005-0000-0000-0000BF470000}"/>
    <cellStyle name="Migliaia 50 3 2 3 4" xfId="23188" xr:uid="{00000000-0005-0000-0000-0000C0470000}"/>
    <cellStyle name="Migliaia 50 3 2 4" xfId="4342" xr:uid="{00000000-0005-0000-0000-0000C1470000}"/>
    <cellStyle name="Migliaia 50 3 2 4 2" xfId="14720" xr:uid="{00000000-0005-0000-0000-0000C2470000}"/>
    <cellStyle name="Migliaia 50 3 2 4 2 2" xfId="20538" xr:uid="{00000000-0005-0000-0000-0000C3470000}"/>
    <cellStyle name="Migliaia 50 3 2 4 2 3" xfId="25840" xr:uid="{00000000-0005-0000-0000-0000C4470000}"/>
    <cellStyle name="Migliaia 50 3 2 4 3" xfId="17887" xr:uid="{00000000-0005-0000-0000-0000C5470000}"/>
    <cellStyle name="Migliaia 50 3 2 4 4" xfId="23189" xr:uid="{00000000-0005-0000-0000-0000C6470000}"/>
    <cellStyle name="Migliaia 50 3 2 5" xfId="4343" xr:uid="{00000000-0005-0000-0000-0000C7470000}"/>
    <cellStyle name="Migliaia 50 3 2 5 2" xfId="14721" xr:uid="{00000000-0005-0000-0000-0000C8470000}"/>
    <cellStyle name="Migliaia 50 3 2 5 2 2" xfId="20539" xr:uid="{00000000-0005-0000-0000-0000C9470000}"/>
    <cellStyle name="Migliaia 50 3 2 5 2 3" xfId="25841" xr:uid="{00000000-0005-0000-0000-0000CA470000}"/>
    <cellStyle name="Migliaia 50 3 2 5 3" xfId="17888" xr:uid="{00000000-0005-0000-0000-0000CB470000}"/>
    <cellStyle name="Migliaia 50 3 2 5 4" xfId="23190" xr:uid="{00000000-0005-0000-0000-0000CC470000}"/>
    <cellStyle name="Migliaia 50 3 2 6" xfId="4344" xr:uid="{00000000-0005-0000-0000-0000CD470000}"/>
    <cellStyle name="Migliaia 50 3 2 6 2" xfId="14722" xr:uid="{00000000-0005-0000-0000-0000CE470000}"/>
    <cellStyle name="Migliaia 50 3 2 6 2 2" xfId="20540" xr:uid="{00000000-0005-0000-0000-0000CF470000}"/>
    <cellStyle name="Migliaia 50 3 2 6 2 3" xfId="25842" xr:uid="{00000000-0005-0000-0000-0000D0470000}"/>
    <cellStyle name="Migliaia 50 3 2 6 3" xfId="17889" xr:uid="{00000000-0005-0000-0000-0000D1470000}"/>
    <cellStyle name="Migliaia 50 3 2 6 4" xfId="23191" xr:uid="{00000000-0005-0000-0000-0000D2470000}"/>
    <cellStyle name="Migliaia 50 3 3" xfId="4345" xr:uid="{00000000-0005-0000-0000-0000D3470000}"/>
    <cellStyle name="Migliaia 50 3 3 2" xfId="4346" xr:uid="{00000000-0005-0000-0000-0000D4470000}"/>
    <cellStyle name="Migliaia 50 3 3 2 2" xfId="14724" xr:uid="{00000000-0005-0000-0000-0000D5470000}"/>
    <cellStyle name="Migliaia 50 3 3 2 2 2" xfId="20542" xr:uid="{00000000-0005-0000-0000-0000D6470000}"/>
    <cellStyle name="Migliaia 50 3 3 2 2 3" xfId="25844" xr:uid="{00000000-0005-0000-0000-0000D7470000}"/>
    <cellStyle name="Migliaia 50 3 3 2 3" xfId="17891" xr:uid="{00000000-0005-0000-0000-0000D8470000}"/>
    <cellStyle name="Migliaia 50 3 3 2 4" xfId="23193" xr:uid="{00000000-0005-0000-0000-0000D9470000}"/>
    <cellStyle name="Migliaia 50 3 3 3" xfId="4347" xr:uid="{00000000-0005-0000-0000-0000DA470000}"/>
    <cellStyle name="Migliaia 50 3 3 3 2" xfId="14725" xr:uid="{00000000-0005-0000-0000-0000DB470000}"/>
    <cellStyle name="Migliaia 50 3 3 3 2 2" xfId="20543" xr:uid="{00000000-0005-0000-0000-0000DC470000}"/>
    <cellStyle name="Migliaia 50 3 3 3 2 3" xfId="25845" xr:uid="{00000000-0005-0000-0000-0000DD470000}"/>
    <cellStyle name="Migliaia 50 3 3 3 3" xfId="17892" xr:uid="{00000000-0005-0000-0000-0000DE470000}"/>
    <cellStyle name="Migliaia 50 3 3 3 4" xfId="23194" xr:uid="{00000000-0005-0000-0000-0000DF470000}"/>
    <cellStyle name="Migliaia 50 3 3 4" xfId="4348" xr:uid="{00000000-0005-0000-0000-0000E0470000}"/>
    <cellStyle name="Migliaia 50 3 3 4 2" xfId="14726" xr:uid="{00000000-0005-0000-0000-0000E1470000}"/>
    <cellStyle name="Migliaia 50 3 3 4 2 2" xfId="20544" xr:uid="{00000000-0005-0000-0000-0000E2470000}"/>
    <cellStyle name="Migliaia 50 3 3 4 2 3" xfId="25846" xr:uid="{00000000-0005-0000-0000-0000E3470000}"/>
    <cellStyle name="Migliaia 50 3 3 4 3" xfId="17893" xr:uid="{00000000-0005-0000-0000-0000E4470000}"/>
    <cellStyle name="Migliaia 50 3 3 4 4" xfId="23195" xr:uid="{00000000-0005-0000-0000-0000E5470000}"/>
    <cellStyle name="Migliaia 50 3 3 5" xfId="4349" xr:uid="{00000000-0005-0000-0000-0000E6470000}"/>
    <cellStyle name="Migliaia 50 3 3 5 2" xfId="14727" xr:uid="{00000000-0005-0000-0000-0000E7470000}"/>
    <cellStyle name="Migliaia 50 3 3 5 2 2" xfId="20545" xr:uid="{00000000-0005-0000-0000-0000E8470000}"/>
    <cellStyle name="Migliaia 50 3 3 5 2 3" xfId="25847" xr:uid="{00000000-0005-0000-0000-0000E9470000}"/>
    <cellStyle name="Migliaia 50 3 3 5 3" xfId="17894" xr:uid="{00000000-0005-0000-0000-0000EA470000}"/>
    <cellStyle name="Migliaia 50 3 3 5 4" xfId="23196" xr:uid="{00000000-0005-0000-0000-0000EB470000}"/>
    <cellStyle name="Migliaia 50 3 3 6" xfId="14723" xr:uid="{00000000-0005-0000-0000-0000EC470000}"/>
    <cellStyle name="Migliaia 50 3 3 6 2" xfId="20541" xr:uid="{00000000-0005-0000-0000-0000ED470000}"/>
    <cellStyle name="Migliaia 50 3 3 6 3" xfId="25843" xr:uid="{00000000-0005-0000-0000-0000EE470000}"/>
    <cellStyle name="Migliaia 50 3 3 7" xfId="17890" xr:uid="{00000000-0005-0000-0000-0000EF470000}"/>
    <cellStyle name="Migliaia 50 3 3 8" xfId="23192" xr:uid="{00000000-0005-0000-0000-0000F0470000}"/>
    <cellStyle name="Migliaia 50 3 4" xfId="4350" xr:uid="{00000000-0005-0000-0000-0000F1470000}"/>
    <cellStyle name="Migliaia 50 3 4 2" xfId="12303" xr:uid="{00000000-0005-0000-0000-0000F2470000}"/>
    <cellStyle name="Migliaia 50 3 4 3" xfId="12304" xr:uid="{00000000-0005-0000-0000-0000F3470000}"/>
    <cellStyle name="Migliaia 50 3 4 3 2" xfId="15778" xr:uid="{00000000-0005-0000-0000-0000F4470000}"/>
    <cellStyle name="Migliaia 50 3 4 3 2 2" xfId="21124" xr:uid="{00000000-0005-0000-0000-0000F5470000}"/>
    <cellStyle name="Migliaia 50 3 4 3 2 3" xfId="26426" xr:uid="{00000000-0005-0000-0000-0000F6470000}"/>
    <cellStyle name="Migliaia 50 3 4 3 3" xfId="18473" xr:uid="{00000000-0005-0000-0000-0000F7470000}"/>
    <cellStyle name="Migliaia 50 3 4 3 4" xfId="23775" xr:uid="{00000000-0005-0000-0000-0000F8470000}"/>
    <cellStyle name="Migliaia 50 3 4 4" xfId="14728" xr:uid="{00000000-0005-0000-0000-0000F9470000}"/>
    <cellStyle name="Migliaia 50 3 4 4 2" xfId="20546" xr:uid="{00000000-0005-0000-0000-0000FA470000}"/>
    <cellStyle name="Migliaia 50 3 4 4 3" xfId="25848" xr:uid="{00000000-0005-0000-0000-0000FB470000}"/>
    <cellStyle name="Migliaia 50 3 4 5" xfId="17895" xr:uid="{00000000-0005-0000-0000-0000FC470000}"/>
    <cellStyle name="Migliaia 50 3 4 6" xfId="23197" xr:uid="{00000000-0005-0000-0000-0000FD470000}"/>
    <cellStyle name="Migliaia 50 3 5" xfId="4351" xr:uid="{00000000-0005-0000-0000-0000FE470000}"/>
    <cellStyle name="Migliaia 50 3 5 2" xfId="12305" xr:uid="{00000000-0005-0000-0000-0000FF470000}"/>
    <cellStyle name="Migliaia 50 3 5 2 2" xfId="15779" xr:uid="{00000000-0005-0000-0000-000000480000}"/>
    <cellStyle name="Migliaia 50 3 5 2 2 2" xfId="21125" xr:uid="{00000000-0005-0000-0000-000001480000}"/>
    <cellStyle name="Migliaia 50 3 5 2 2 3" xfId="26427" xr:uid="{00000000-0005-0000-0000-000002480000}"/>
    <cellStyle name="Migliaia 50 3 5 2 3" xfId="18474" xr:uid="{00000000-0005-0000-0000-000003480000}"/>
    <cellStyle name="Migliaia 50 3 5 2 4" xfId="23776" xr:uid="{00000000-0005-0000-0000-000004480000}"/>
    <cellStyle name="Migliaia 50 3 5 3" xfId="14729" xr:uid="{00000000-0005-0000-0000-000005480000}"/>
    <cellStyle name="Migliaia 50 3 5 3 2" xfId="20547" xr:uid="{00000000-0005-0000-0000-000006480000}"/>
    <cellStyle name="Migliaia 50 3 5 3 3" xfId="25849" xr:uid="{00000000-0005-0000-0000-000007480000}"/>
    <cellStyle name="Migliaia 50 3 5 4" xfId="17896" xr:uid="{00000000-0005-0000-0000-000008480000}"/>
    <cellStyle name="Migliaia 50 3 5 5" xfId="23198" xr:uid="{00000000-0005-0000-0000-000009480000}"/>
    <cellStyle name="Migliaia 50 3 6" xfId="4352" xr:uid="{00000000-0005-0000-0000-00000A480000}"/>
    <cellStyle name="Migliaia 50 3 6 2" xfId="14730" xr:uid="{00000000-0005-0000-0000-00000B480000}"/>
    <cellStyle name="Migliaia 50 3 6 2 2" xfId="20548" xr:uid="{00000000-0005-0000-0000-00000C480000}"/>
    <cellStyle name="Migliaia 50 3 6 2 3" xfId="25850" xr:uid="{00000000-0005-0000-0000-00000D480000}"/>
    <cellStyle name="Migliaia 50 3 6 3" xfId="17897" xr:uid="{00000000-0005-0000-0000-00000E480000}"/>
    <cellStyle name="Migliaia 50 3 6 4" xfId="23199" xr:uid="{00000000-0005-0000-0000-00000F480000}"/>
    <cellStyle name="Migliaia 50 3 7" xfId="4353" xr:uid="{00000000-0005-0000-0000-000010480000}"/>
    <cellStyle name="Migliaia 50 3 7 2" xfId="14731" xr:uid="{00000000-0005-0000-0000-000011480000}"/>
    <cellStyle name="Migliaia 50 3 7 2 2" xfId="20549" xr:uid="{00000000-0005-0000-0000-000012480000}"/>
    <cellStyle name="Migliaia 50 3 7 2 3" xfId="25851" xr:uid="{00000000-0005-0000-0000-000013480000}"/>
    <cellStyle name="Migliaia 50 3 7 3" xfId="17898" xr:uid="{00000000-0005-0000-0000-000014480000}"/>
    <cellStyle name="Migliaia 50 3 7 4" xfId="23200" xr:uid="{00000000-0005-0000-0000-000015480000}"/>
    <cellStyle name="Migliaia 50 3 8" xfId="4354" xr:uid="{00000000-0005-0000-0000-000016480000}"/>
    <cellStyle name="Migliaia 50 3 8 2" xfId="14732" xr:uid="{00000000-0005-0000-0000-000017480000}"/>
    <cellStyle name="Migliaia 50 3 8 2 2" xfId="20550" xr:uid="{00000000-0005-0000-0000-000018480000}"/>
    <cellStyle name="Migliaia 50 3 8 2 3" xfId="25852" xr:uid="{00000000-0005-0000-0000-000019480000}"/>
    <cellStyle name="Migliaia 50 3 8 3" xfId="17899" xr:uid="{00000000-0005-0000-0000-00001A480000}"/>
    <cellStyle name="Migliaia 50 3 8 4" xfId="23201"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3" xr:uid="{00000000-0005-0000-0000-00001F480000}"/>
    <cellStyle name="Migliaia 50 4 2 2 2 2" xfId="20551" xr:uid="{00000000-0005-0000-0000-000020480000}"/>
    <cellStyle name="Migliaia 50 4 2 2 2 3" xfId="25853" xr:uid="{00000000-0005-0000-0000-000021480000}"/>
    <cellStyle name="Migliaia 50 4 2 2 3" xfId="17900" xr:uid="{00000000-0005-0000-0000-000022480000}"/>
    <cellStyle name="Migliaia 50 4 2 2 4" xfId="23202" xr:uid="{00000000-0005-0000-0000-000023480000}"/>
    <cellStyle name="Migliaia 50 4 2 3" xfId="4358" xr:uid="{00000000-0005-0000-0000-000024480000}"/>
    <cellStyle name="Migliaia 50 4 2 3 2" xfId="14734" xr:uid="{00000000-0005-0000-0000-000025480000}"/>
    <cellStyle name="Migliaia 50 4 2 3 2 2" xfId="20552" xr:uid="{00000000-0005-0000-0000-000026480000}"/>
    <cellStyle name="Migliaia 50 4 2 3 2 3" xfId="25854" xr:uid="{00000000-0005-0000-0000-000027480000}"/>
    <cellStyle name="Migliaia 50 4 2 3 3" xfId="17901" xr:uid="{00000000-0005-0000-0000-000028480000}"/>
    <cellStyle name="Migliaia 50 4 2 3 4" xfId="23203" xr:uid="{00000000-0005-0000-0000-000029480000}"/>
    <cellStyle name="Migliaia 50 4 3" xfId="4359" xr:uid="{00000000-0005-0000-0000-00002A480000}"/>
    <cellStyle name="Migliaia 50 4 3 2" xfId="14735" xr:uid="{00000000-0005-0000-0000-00002B480000}"/>
    <cellStyle name="Migliaia 50 4 3 2 2" xfId="20553" xr:uid="{00000000-0005-0000-0000-00002C480000}"/>
    <cellStyle name="Migliaia 50 4 3 2 3" xfId="25855" xr:uid="{00000000-0005-0000-0000-00002D480000}"/>
    <cellStyle name="Migliaia 50 4 3 3" xfId="17902" xr:uid="{00000000-0005-0000-0000-00002E480000}"/>
    <cellStyle name="Migliaia 50 4 3 4" xfId="23204" xr:uid="{00000000-0005-0000-0000-00002F480000}"/>
    <cellStyle name="Migliaia 50 4 4" xfId="4360" xr:uid="{00000000-0005-0000-0000-000030480000}"/>
    <cellStyle name="Migliaia 50 4 4 2" xfId="14736" xr:uid="{00000000-0005-0000-0000-000031480000}"/>
    <cellStyle name="Migliaia 50 4 4 2 2" xfId="20554" xr:uid="{00000000-0005-0000-0000-000032480000}"/>
    <cellStyle name="Migliaia 50 4 4 2 3" xfId="25856" xr:uid="{00000000-0005-0000-0000-000033480000}"/>
    <cellStyle name="Migliaia 50 4 4 3" xfId="17903" xr:uid="{00000000-0005-0000-0000-000034480000}"/>
    <cellStyle name="Migliaia 50 4 4 4" xfId="23205" xr:uid="{00000000-0005-0000-0000-000035480000}"/>
    <cellStyle name="Migliaia 50 4 5" xfId="4361" xr:uid="{00000000-0005-0000-0000-000036480000}"/>
    <cellStyle name="Migliaia 50 4 5 2" xfId="14737" xr:uid="{00000000-0005-0000-0000-000037480000}"/>
    <cellStyle name="Migliaia 50 4 5 2 2" xfId="20555" xr:uid="{00000000-0005-0000-0000-000038480000}"/>
    <cellStyle name="Migliaia 50 4 5 2 3" xfId="25857" xr:uid="{00000000-0005-0000-0000-000039480000}"/>
    <cellStyle name="Migliaia 50 4 5 3" xfId="17904" xr:uid="{00000000-0005-0000-0000-00003A480000}"/>
    <cellStyle name="Migliaia 50 4 5 4" xfId="23206" xr:uid="{00000000-0005-0000-0000-00003B480000}"/>
    <cellStyle name="Migliaia 50 4 6" xfId="4362" xr:uid="{00000000-0005-0000-0000-00003C480000}"/>
    <cellStyle name="Migliaia 50 4 6 2" xfId="14738" xr:uid="{00000000-0005-0000-0000-00003D480000}"/>
    <cellStyle name="Migliaia 50 4 6 2 2" xfId="20556" xr:uid="{00000000-0005-0000-0000-00003E480000}"/>
    <cellStyle name="Migliaia 50 4 6 2 3" xfId="25858" xr:uid="{00000000-0005-0000-0000-00003F480000}"/>
    <cellStyle name="Migliaia 50 4 6 3" xfId="17905" xr:uid="{00000000-0005-0000-0000-000040480000}"/>
    <cellStyle name="Migliaia 50 4 6 4" xfId="23207" xr:uid="{00000000-0005-0000-0000-000041480000}"/>
    <cellStyle name="Migliaia 50 4 7" xfId="4363" xr:uid="{00000000-0005-0000-0000-000042480000}"/>
    <cellStyle name="Migliaia 50 4 7 2" xfId="14739" xr:uid="{00000000-0005-0000-0000-000043480000}"/>
    <cellStyle name="Migliaia 50 4 7 2 2" xfId="20557" xr:uid="{00000000-0005-0000-0000-000044480000}"/>
    <cellStyle name="Migliaia 50 4 7 2 3" xfId="25859" xr:uid="{00000000-0005-0000-0000-000045480000}"/>
    <cellStyle name="Migliaia 50 4 7 3" xfId="17906" xr:uid="{00000000-0005-0000-0000-000046480000}"/>
    <cellStyle name="Migliaia 50 4 7 4" xfId="23208" xr:uid="{00000000-0005-0000-0000-000047480000}"/>
    <cellStyle name="Migliaia 50 5" xfId="4364" xr:uid="{00000000-0005-0000-0000-000048480000}"/>
    <cellStyle name="Migliaia 50 5 2" xfId="4365" xr:uid="{00000000-0005-0000-0000-000049480000}"/>
    <cellStyle name="Migliaia 50 5 2 2" xfId="14740" xr:uid="{00000000-0005-0000-0000-00004A480000}"/>
    <cellStyle name="Migliaia 50 5 2 2 2" xfId="20558" xr:uid="{00000000-0005-0000-0000-00004B480000}"/>
    <cellStyle name="Migliaia 50 5 2 2 3" xfId="25860" xr:uid="{00000000-0005-0000-0000-00004C480000}"/>
    <cellStyle name="Migliaia 50 5 2 3" xfId="17907" xr:uid="{00000000-0005-0000-0000-00004D480000}"/>
    <cellStyle name="Migliaia 50 5 2 4" xfId="23209" xr:uid="{00000000-0005-0000-0000-00004E480000}"/>
    <cellStyle name="Migliaia 50 5 3" xfId="4366" xr:uid="{00000000-0005-0000-0000-00004F480000}"/>
    <cellStyle name="Migliaia 50 5 3 2" xfId="14741" xr:uid="{00000000-0005-0000-0000-000050480000}"/>
    <cellStyle name="Migliaia 50 5 3 2 2" xfId="20559" xr:uid="{00000000-0005-0000-0000-000051480000}"/>
    <cellStyle name="Migliaia 50 5 3 2 3" xfId="25861" xr:uid="{00000000-0005-0000-0000-000052480000}"/>
    <cellStyle name="Migliaia 50 5 3 3" xfId="17908" xr:uid="{00000000-0005-0000-0000-000053480000}"/>
    <cellStyle name="Migliaia 50 5 3 4" xfId="23210" xr:uid="{00000000-0005-0000-0000-000054480000}"/>
    <cellStyle name="Migliaia 50 5 4" xfId="4367" xr:uid="{00000000-0005-0000-0000-000055480000}"/>
    <cellStyle name="Migliaia 50 5 4 2" xfId="14742" xr:uid="{00000000-0005-0000-0000-000056480000}"/>
    <cellStyle name="Migliaia 50 5 4 2 2" xfId="20560" xr:uid="{00000000-0005-0000-0000-000057480000}"/>
    <cellStyle name="Migliaia 50 5 4 2 3" xfId="25862" xr:uid="{00000000-0005-0000-0000-000058480000}"/>
    <cellStyle name="Migliaia 50 5 4 3" xfId="17909" xr:uid="{00000000-0005-0000-0000-000059480000}"/>
    <cellStyle name="Migliaia 50 5 4 4" xfId="23211" xr:uid="{00000000-0005-0000-0000-00005A480000}"/>
    <cellStyle name="Migliaia 50 5 5" xfId="4368" xr:uid="{00000000-0005-0000-0000-00005B480000}"/>
    <cellStyle name="Migliaia 50 5 5 2" xfId="14743" xr:uid="{00000000-0005-0000-0000-00005C480000}"/>
    <cellStyle name="Migliaia 50 5 5 2 2" xfId="20561" xr:uid="{00000000-0005-0000-0000-00005D480000}"/>
    <cellStyle name="Migliaia 50 5 5 2 3" xfId="25863" xr:uid="{00000000-0005-0000-0000-00005E480000}"/>
    <cellStyle name="Migliaia 50 5 5 3" xfId="17910" xr:uid="{00000000-0005-0000-0000-00005F480000}"/>
    <cellStyle name="Migliaia 50 5 5 4" xfId="23212" xr:uid="{00000000-0005-0000-0000-000060480000}"/>
    <cellStyle name="Migliaia 50 5 6" xfId="4369" xr:uid="{00000000-0005-0000-0000-000061480000}"/>
    <cellStyle name="Migliaia 50 5 6 2" xfId="14744" xr:uid="{00000000-0005-0000-0000-000062480000}"/>
    <cellStyle name="Migliaia 50 5 6 2 2" xfId="20562" xr:uid="{00000000-0005-0000-0000-000063480000}"/>
    <cellStyle name="Migliaia 50 5 6 2 3" xfId="25864" xr:uid="{00000000-0005-0000-0000-000064480000}"/>
    <cellStyle name="Migliaia 50 5 6 3" xfId="17911" xr:uid="{00000000-0005-0000-0000-000065480000}"/>
    <cellStyle name="Migliaia 50 5 6 4" xfId="23213" xr:uid="{00000000-0005-0000-0000-000066480000}"/>
    <cellStyle name="Migliaia 50 6" xfId="4370" xr:uid="{00000000-0005-0000-0000-000067480000}"/>
    <cellStyle name="Migliaia 50 6 2" xfId="12306" xr:uid="{00000000-0005-0000-0000-000068480000}"/>
    <cellStyle name="Migliaia 50 6 3" xfId="12307" xr:uid="{00000000-0005-0000-0000-000069480000}"/>
    <cellStyle name="Migliaia 50 6 3 2" xfId="15780" xr:uid="{00000000-0005-0000-0000-00006A480000}"/>
    <cellStyle name="Migliaia 50 6 3 2 2" xfId="21126" xr:uid="{00000000-0005-0000-0000-00006B480000}"/>
    <cellStyle name="Migliaia 50 6 3 2 3" xfId="26428" xr:uid="{00000000-0005-0000-0000-00006C480000}"/>
    <cellStyle name="Migliaia 50 6 3 3" xfId="18475" xr:uid="{00000000-0005-0000-0000-00006D480000}"/>
    <cellStyle name="Migliaia 50 6 3 4" xfId="23777" xr:uid="{00000000-0005-0000-0000-00006E480000}"/>
    <cellStyle name="Migliaia 50 6 4" xfId="14745" xr:uid="{00000000-0005-0000-0000-00006F480000}"/>
    <cellStyle name="Migliaia 50 6 4 2" xfId="20563" xr:uid="{00000000-0005-0000-0000-000070480000}"/>
    <cellStyle name="Migliaia 50 6 4 3" xfId="25865" xr:uid="{00000000-0005-0000-0000-000071480000}"/>
    <cellStyle name="Migliaia 50 6 5" xfId="17912" xr:uid="{00000000-0005-0000-0000-000072480000}"/>
    <cellStyle name="Migliaia 50 6 6" xfId="23214" xr:uid="{00000000-0005-0000-0000-000073480000}"/>
    <cellStyle name="Migliaia 50 7" xfId="4371" xr:uid="{00000000-0005-0000-0000-000074480000}"/>
    <cellStyle name="Migliaia 50 7 2" xfId="12308" xr:uid="{00000000-0005-0000-0000-000075480000}"/>
    <cellStyle name="Migliaia 50 7 2 2" xfId="15781" xr:uid="{00000000-0005-0000-0000-000076480000}"/>
    <cellStyle name="Migliaia 50 7 2 2 2" xfId="21127" xr:uid="{00000000-0005-0000-0000-000077480000}"/>
    <cellStyle name="Migliaia 50 7 2 2 3" xfId="26429" xr:uid="{00000000-0005-0000-0000-000078480000}"/>
    <cellStyle name="Migliaia 50 7 2 3" xfId="18476" xr:uid="{00000000-0005-0000-0000-000079480000}"/>
    <cellStyle name="Migliaia 50 7 2 4" xfId="23778" xr:uid="{00000000-0005-0000-0000-00007A480000}"/>
    <cellStyle name="Migliaia 50 7 3" xfId="14746" xr:uid="{00000000-0005-0000-0000-00007B480000}"/>
    <cellStyle name="Migliaia 50 7 3 2" xfId="20564" xr:uid="{00000000-0005-0000-0000-00007C480000}"/>
    <cellStyle name="Migliaia 50 7 3 3" xfId="25866" xr:uid="{00000000-0005-0000-0000-00007D480000}"/>
    <cellStyle name="Migliaia 50 7 4" xfId="17913" xr:uid="{00000000-0005-0000-0000-00007E480000}"/>
    <cellStyle name="Migliaia 50 7 5" xfId="23215" xr:uid="{00000000-0005-0000-0000-00007F480000}"/>
    <cellStyle name="Migliaia 50 8" xfId="4372" xr:uid="{00000000-0005-0000-0000-000080480000}"/>
    <cellStyle name="Migliaia 50 8 2" xfId="12309" xr:uid="{00000000-0005-0000-0000-000081480000}"/>
    <cellStyle name="Migliaia 50 8 2 2" xfId="15782" xr:uid="{00000000-0005-0000-0000-000082480000}"/>
    <cellStyle name="Migliaia 50 8 2 2 2" xfId="21128" xr:uid="{00000000-0005-0000-0000-000083480000}"/>
    <cellStyle name="Migliaia 50 8 2 2 3" xfId="26430" xr:uid="{00000000-0005-0000-0000-000084480000}"/>
    <cellStyle name="Migliaia 50 8 2 3" xfId="18477" xr:uid="{00000000-0005-0000-0000-000085480000}"/>
    <cellStyle name="Migliaia 50 8 2 4" xfId="23779" xr:uid="{00000000-0005-0000-0000-000086480000}"/>
    <cellStyle name="Migliaia 50 8 3" xfId="14747" xr:uid="{00000000-0005-0000-0000-000087480000}"/>
    <cellStyle name="Migliaia 50 8 3 2" xfId="20565" xr:uid="{00000000-0005-0000-0000-000088480000}"/>
    <cellStyle name="Migliaia 50 8 3 3" xfId="25867" xr:uid="{00000000-0005-0000-0000-000089480000}"/>
    <cellStyle name="Migliaia 50 8 4" xfId="17914" xr:uid="{00000000-0005-0000-0000-00008A480000}"/>
    <cellStyle name="Migliaia 50 8 5" xfId="23216" xr:uid="{00000000-0005-0000-0000-00008B480000}"/>
    <cellStyle name="Migliaia 50 9" xfId="4373" xr:uid="{00000000-0005-0000-0000-00008C480000}"/>
    <cellStyle name="Migliaia 50 9 2" xfId="14748" xr:uid="{00000000-0005-0000-0000-00008D480000}"/>
    <cellStyle name="Migliaia 50 9 2 2" xfId="20566" xr:uid="{00000000-0005-0000-0000-00008E480000}"/>
    <cellStyle name="Migliaia 50 9 2 3" xfId="25868" xr:uid="{00000000-0005-0000-0000-00008F480000}"/>
    <cellStyle name="Migliaia 50 9 3" xfId="17915" xr:uid="{00000000-0005-0000-0000-000090480000}"/>
    <cellStyle name="Migliaia 50 9 4" xfId="23217" xr:uid="{00000000-0005-0000-0000-000091480000}"/>
    <cellStyle name="Migliaia 51" xfId="342" xr:uid="{00000000-0005-0000-0000-000092480000}"/>
    <cellStyle name="Migliaia 51 10" xfId="14749" xr:uid="{00000000-0005-0000-0000-000093480000}"/>
    <cellStyle name="Migliaia 51 10 2" xfId="20567" xr:uid="{00000000-0005-0000-0000-000094480000}"/>
    <cellStyle name="Migliaia 51 10 3" xfId="25869" xr:uid="{00000000-0005-0000-0000-000095480000}"/>
    <cellStyle name="Migliaia 51 11" xfId="17916" xr:uid="{00000000-0005-0000-0000-000096480000}"/>
    <cellStyle name="Migliaia 51 12" xfId="23218"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50" xr:uid="{00000000-0005-0000-0000-00009C480000}"/>
    <cellStyle name="Migliaia 51 2 2 2 2 2" xfId="20568" xr:uid="{00000000-0005-0000-0000-00009D480000}"/>
    <cellStyle name="Migliaia 51 2 2 2 2 3" xfId="25870" xr:uid="{00000000-0005-0000-0000-00009E480000}"/>
    <cellStyle name="Migliaia 51 2 2 2 3" xfId="17917" xr:uid="{00000000-0005-0000-0000-00009F480000}"/>
    <cellStyle name="Migliaia 51 2 2 2 4" xfId="23219" xr:uid="{00000000-0005-0000-0000-0000A0480000}"/>
    <cellStyle name="Migliaia 51 2 2 3" xfId="12310" xr:uid="{00000000-0005-0000-0000-0000A1480000}"/>
    <cellStyle name="Migliaia 51 2 2 3 2" xfId="15783" xr:uid="{00000000-0005-0000-0000-0000A2480000}"/>
    <cellStyle name="Migliaia 51 2 2 3 2 2" xfId="21129" xr:uid="{00000000-0005-0000-0000-0000A3480000}"/>
    <cellStyle name="Migliaia 51 2 2 3 2 3" xfId="26431" xr:uid="{00000000-0005-0000-0000-0000A4480000}"/>
    <cellStyle name="Migliaia 51 2 2 3 3" xfId="18478" xr:uid="{00000000-0005-0000-0000-0000A5480000}"/>
    <cellStyle name="Migliaia 51 2 2 3 4" xfId="23780" xr:uid="{00000000-0005-0000-0000-0000A6480000}"/>
    <cellStyle name="Migliaia 51 2 3" xfId="4378" xr:uid="{00000000-0005-0000-0000-0000A7480000}"/>
    <cellStyle name="Migliaia 51 2 3 2" xfId="12311" xr:uid="{00000000-0005-0000-0000-0000A8480000}"/>
    <cellStyle name="Migliaia 51 2 3 2 2" xfId="15784" xr:uid="{00000000-0005-0000-0000-0000A9480000}"/>
    <cellStyle name="Migliaia 51 2 3 2 2 2" xfId="21130" xr:uid="{00000000-0005-0000-0000-0000AA480000}"/>
    <cellStyle name="Migliaia 51 2 3 2 2 3" xfId="26432" xr:uid="{00000000-0005-0000-0000-0000AB480000}"/>
    <cellStyle name="Migliaia 51 2 3 2 3" xfId="18479" xr:uid="{00000000-0005-0000-0000-0000AC480000}"/>
    <cellStyle name="Migliaia 51 2 3 2 4" xfId="23781" xr:uid="{00000000-0005-0000-0000-0000AD480000}"/>
    <cellStyle name="Migliaia 51 2 3 3" xfId="14751" xr:uid="{00000000-0005-0000-0000-0000AE480000}"/>
    <cellStyle name="Migliaia 51 2 3 3 2" xfId="20569" xr:uid="{00000000-0005-0000-0000-0000AF480000}"/>
    <cellStyle name="Migliaia 51 2 3 3 3" xfId="25871" xr:uid="{00000000-0005-0000-0000-0000B0480000}"/>
    <cellStyle name="Migliaia 51 2 3 4" xfId="17918" xr:uid="{00000000-0005-0000-0000-0000B1480000}"/>
    <cellStyle name="Migliaia 51 2 3 5" xfId="23220" xr:uid="{00000000-0005-0000-0000-0000B2480000}"/>
    <cellStyle name="Migliaia 51 2 4" xfId="4379" xr:uid="{00000000-0005-0000-0000-0000B3480000}"/>
    <cellStyle name="Migliaia 51 2 4 2" xfId="14752" xr:uid="{00000000-0005-0000-0000-0000B4480000}"/>
    <cellStyle name="Migliaia 51 2 4 2 2" xfId="20570" xr:uid="{00000000-0005-0000-0000-0000B5480000}"/>
    <cellStyle name="Migliaia 51 2 4 2 3" xfId="25872" xr:uid="{00000000-0005-0000-0000-0000B6480000}"/>
    <cellStyle name="Migliaia 51 2 4 3" xfId="17919" xr:uid="{00000000-0005-0000-0000-0000B7480000}"/>
    <cellStyle name="Migliaia 51 2 4 4" xfId="23221" xr:uid="{00000000-0005-0000-0000-0000B8480000}"/>
    <cellStyle name="Migliaia 51 2 5" xfId="4380" xr:uid="{00000000-0005-0000-0000-0000B9480000}"/>
    <cellStyle name="Migliaia 51 2 5 2" xfId="14753" xr:uid="{00000000-0005-0000-0000-0000BA480000}"/>
    <cellStyle name="Migliaia 51 2 5 2 2" xfId="20571" xr:uid="{00000000-0005-0000-0000-0000BB480000}"/>
    <cellStyle name="Migliaia 51 2 5 2 3" xfId="25873" xr:uid="{00000000-0005-0000-0000-0000BC480000}"/>
    <cellStyle name="Migliaia 51 2 5 3" xfId="17920" xr:uid="{00000000-0005-0000-0000-0000BD480000}"/>
    <cellStyle name="Migliaia 51 2 5 4" xfId="23222" xr:uid="{00000000-0005-0000-0000-0000BE480000}"/>
    <cellStyle name="Migliaia 51 2 6" xfId="4381" xr:uid="{00000000-0005-0000-0000-0000BF480000}"/>
    <cellStyle name="Migliaia 51 2 6 2" xfId="14754" xr:uid="{00000000-0005-0000-0000-0000C0480000}"/>
    <cellStyle name="Migliaia 51 2 6 2 2" xfId="20572" xr:uid="{00000000-0005-0000-0000-0000C1480000}"/>
    <cellStyle name="Migliaia 51 2 6 2 3" xfId="25874" xr:uid="{00000000-0005-0000-0000-0000C2480000}"/>
    <cellStyle name="Migliaia 51 2 6 3" xfId="17921" xr:uid="{00000000-0005-0000-0000-0000C3480000}"/>
    <cellStyle name="Migliaia 51 2 6 4" xfId="23223"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5" xr:uid="{00000000-0005-0000-0000-0000CA480000}"/>
    <cellStyle name="Migliaia 51 3 2 2 2 2 2" xfId="20573" xr:uid="{00000000-0005-0000-0000-0000CB480000}"/>
    <cellStyle name="Migliaia 51 3 2 2 2 2 3" xfId="25875" xr:uid="{00000000-0005-0000-0000-0000CC480000}"/>
    <cellStyle name="Migliaia 51 3 2 2 2 3" xfId="17922" xr:uid="{00000000-0005-0000-0000-0000CD480000}"/>
    <cellStyle name="Migliaia 51 3 2 2 2 4" xfId="23224" xr:uid="{00000000-0005-0000-0000-0000CE480000}"/>
    <cellStyle name="Migliaia 51 3 2 3" xfId="4386" xr:uid="{00000000-0005-0000-0000-0000CF480000}"/>
    <cellStyle name="Migliaia 51 3 2 3 2" xfId="14756" xr:uid="{00000000-0005-0000-0000-0000D0480000}"/>
    <cellStyle name="Migliaia 51 3 2 3 2 2" xfId="20574" xr:uid="{00000000-0005-0000-0000-0000D1480000}"/>
    <cellStyle name="Migliaia 51 3 2 3 2 3" xfId="25876" xr:uid="{00000000-0005-0000-0000-0000D2480000}"/>
    <cellStyle name="Migliaia 51 3 2 3 3" xfId="17923" xr:uid="{00000000-0005-0000-0000-0000D3480000}"/>
    <cellStyle name="Migliaia 51 3 2 3 4" xfId="23225" xr:uid="{00000000-0005-0000-0000-0000D4480000}"/>
    <cellStyle name="Migliaia 51 3 2 4" xfId="4387" xr:uid="{00000000-0005-0000-0000-0000D5480000}"/>
    <cellStyle name="Migliaia 51 3 2 4 2" xfId="14757" xr:uid="{00000000-0005-0000-0000-0000D6480000}"/>
    <cellStyle name="Migliaia 51 3 2 4 2 2" xfId="20575" xr:uid="{00000000-0005-0000-0000-0000D7480000}"/>
    <cellStyle name="Migliaia 51 3 2 4 2 3" xfId="25877" xr:uid="{00000000-0005-0000-0000-0000D8480000}"/>
    <cellStyle name="Migliaia 51 3 2 4 3" xfId="17924" xr:uid="{00000000-0005-0000-0000-0000D9480000}"/>
    <cellStyle name="Migliaia 51 3 2 4 4" xfId="23226" xr:uid="{00000000-0005-0000-0000-0000DA480000}"/>
    <cellStyle name="Migliaia 51 3 2 5" xfId="4388" xr:uid="{00000000-0005-0000-0000-0000DB480000}"/>
    <cellStyle name="Migliaia 51 3 2 5 2" xfId="14758" xr:uid="{00000000-0005-0000-0000-0000DC480000}"/>
    <cellStyle name="Migliaia 51 3 2 5 2 2" xfId="20576" xr:uid="{00000000-0005-0000-0000-0000DD480000}"/>
    <cellStyle name="Migliaia 51 3 2 5 2 3" xfId="25878" xr:uid="{00000000-0005-0000-0000-0000DE480000}"/>
    <cellStyle name="Migliaia 51 3 2 5 3" xfId="17925" xr:uid="{00000000-0005-0000-0000-0000DF480000}"/>
    <cellStyle name="Migliaia 51 3 2 5 4" xfId="23227" xr:uid="{00000000-0005-0000-0000-0000E0480000}"/>
    <cellStyle name="Migliaia 51 3 2 6" xfId="4389" xr:uid="{00000000-0005-0000-0000-0000E1480000}"/>
    <cellStyle name="Migliaia 51 3 2 6 2" xfId="14759" xr:uid="{00000000-0005-0000-0000-0000E2480000}"/>
    <cellStyle name="Migliaia 51 3 2 6 2 2" xfId="20577" xr:uid="{00000000-0005-0000-0000-0000E3480000}"/>
    <cellStyle name="Migliaia 51 3 2 6 2 3" xfId="25879" xr:uid="{00000000-0005-0000-0000-0000E4480000}"/>
    <cellStyle name="Migliaia 51 3 2 6 3" xfId="17926" xr:uid="{00000000-0005-0000-0000-0000E5480000}"/>
    <cellStyle name="Migliaia 51 3 2 6 4" xfId="23228" xr:uid="{00000000-0005-0000-0000-0000E6480000}"/>
    <cellStyle name="Migliaia 51 3 3" xfId="4390" xr:uid="{00000000-0005-0000-0000-0000E7480000}"/>
    <cellStyle name="Migliaia 51 3 3 2" xfId="4391" xr:uid="{00000000-0005-0000-0000-0000E8480000}"/>
    <cellStyle name="Migliaia 51 3 3 2 2" xfId="14761" xr:uid="{00000000-0005-0000-0000-0000E9480000}"/>
    <cellStyle name="Migliaia 51 3 3 2 2 2" xfId="20579" xr:uid="{00000000-0005-0000-0000-0000EA480000}"/>
    <cellStyle name="Migliaia 51 3 3 2 2 3" xfId="25881" xr:uid="{00000000-0005-0000-0000-0000EB480000}"/>
    <cellStyle name="Migliaia 51 3 3 2 3" xfId="17928" xr:uid="{00000000-0005-0000-0000-0000EC480000}"/>
    <cellStyle name="Migliaia 51 3 3 2 4" xfId="23230" xr:uid="{00000000-0005-0000-0000-0000ED480000}"/>
    <cellStyle name="Migliaia 51 3 3 3" xfId="4392" xr:uid="{00000000-0005-0000-0000-0000EE480000}"/>
    <cellStyle name="Migliaia 51 3 3 3 2" xfId="14762" xr:uid="{00000000-0005-0000-0000-0000EF480000}"/>
    <cellStyle name="Migliaia 51 3 3 3 2 2" xfId="20580" xr:uid="{00000000-0005-0000-0000-0000F0480000}"/>
    <cellStyle name="Migliaia 51 3 3 3 2 3" xfId="25882" xr:uid="{00000000-0005-0000-0000-0000F1480000}"/>
    <cellStyle name="Migliaia 51 3 3 3 3" xfId="17929" xr:uid="{00000000-0005-0000-0000-0000F2480000}"/>
    <cellStyle name="Migliaia 51 3 3 3 4" xfId="23231" xr:uid="{00000000-0005-0000-0000-0000F3480000}"/>
    <cellStyle name="Migliaia 51 3 3 4" xfId="4393" xr:uid="{00000000-0005-0000-0000-0000F4480000}"/>
    <cellStyle name="Migliaia 51 3 3 4 2" xfId="14763" xr:uid="{00000000-0005-0000-0000-0000F5480000}"/>
    <cellStyle name="Migliaia 51 3 3 4 2 2" xfId="20581" xr:uid="{00000000-0005-0000-0000-0000F6480000}"/>
    <cellStyle name="Migliaia 51 3 3 4 2 3" xfId="25883" xr:uid="{00000000-0005-0000-0000-0000F7480000}"/>
    <cellStyle name="Migliaia 51 3 3 4 3" xfId="17930" xr:uid="{00000000-0005-0000-0000-0000F8480000}"/>
    <cellStyle name="Migliaia 51 3 3 4 4" xfId="23232" xr:uid="{00000000-0005-0000-0000-0000F9480000}"/>
    <cellStyle name="Migliaia 51 3 3 5" xfId="4394" xr:uid="{00000000-0005-0000-0000-0000FA480000}"/>
    <cellStyle name="Migliaia 51 3 3 5 2" xfId="14764" xr:uid="{00000000-0005-0000-0000-0000FB480000}"/>
    <cellStyle name="Migliaia 51 3 3 5 2 2" xfId="20582" xr:uid="{00000000-0005-0000-0000-0000FC480000}"/>
    <cellStyle name="Migliaia 51 3 3 5 2 3" xfId="25884" xr:uid="{00000000-0005-0000-0000-0000FD480000}"/>
    <cellStyle name="Migliaia 51 3 3 5 3" xfId="17931" xr:uid="{00000000-0005-0000-0000-0000FE480000}"/>
    <cellStyle name="Migliaia 51 3 3 5 4" xfId="23233" xr:uid="{00000000-0005-0000-0000-0000FF480000}"/>
    <cellStyle name="Migliaia 51 3 3 6" xfId="14760" xr:uid="{00000000-0005-0000-0000-000000490000}"/>
    <cellStyle name="Migliaia 51 3 3 6 2" xfId="20578" xr:uid="{00000000-0005-0000-0000-000001490000}"/>
    <cellStyle name="Migliaia 51 3 3 6 3" xfId="25880" xr:uid="{00000000-0005-0000-0000-000002490000}"/>
    <cellStyle name="Migliaia 51 3 3 7" xfId="17927" xr:uid="{00000000-0005-0000-0000-000003490000}"/>
    <cellStyle name="Migliaia 51 3 3 8" xfId="23229" xr:uid="{00000000-0005-0000-0000-000004490000}"/>
    <cellStyle name="Migliaia 51 3 4" xfId="4395" xr:uid="{00000000-0005-0000-0000-000005490000}"/>
    <cellStyle name="Migliaia 51 3 4 2" xfId="12312" xr:uid="{00000000-0005-0000-0000-000006490000}"/>
    <cellStyle name="Migliaia 51 3 4 3" xfId="12313" xr:uid="{00000000-0005-0000-0000-000007490000}"/>
    <cellStyle name="Migliaia 51 3 4 3 2" xfId="15785" xr:uid="{00000000-0005-0000-0000-000008490000}"/>
    <cellStyle name="Migliaia 51 3 4 3 2 2" xfId="21131" xr:uid="{00000000-0005-0000-0000-000009490000}"/>
    <cellStyle name="Migliaia 51 3 4 3 2 3" xfId="26433" xr:uid="{00000000-0005-0000-0000-00000A490000}"/>
    <cellStyle name="Migliaia 51 3 4 3 3" xfId="18480" xr:uid="{00000000-0005-0000-0000-00000B490000}"/>
    <cellStyle name="Migliaia 51 3 4 3 4" xfId="23782" xr:uid="{00000000-0005-0000-0000-00000C490000}"/>
    <cellStyle name="Migliaia 51 3 4 4" xfId="14765" xr:uid="{00000000-0005-0000-0000-00000D490000}"/>
    <cellStyle name="Migliaia 51 3 4 4 2" xfId="20583" xr:uid="{00000000-0005-0000-0000-00000E490000}"/>
    <cellStyle name="Migliaia 51 3 4 4 3" xfId="25885" xr:uid="{00000000-0005-0000-0000-00000F490000}"/>
    <cellStyle name="Migliaia 51 3 4 5" xfId="17932" xr:uid="{00000000-0005-0000-0000-000010490000}"/>
    <cellStyle name="Migliaia 51 3 4 6" xfId="23234" xr:uid="{00000000-0005-0000-0000-000011490000}"/>
    <cellStyle name="Migliaia 51 3 5" xfId="4396" xr:uid="{00000000-0005-0000-0000-000012490000}"/>
    <cellStyle name="Migliaia 51 3 5 2" xfId="12314" xr:uid="{00000000-0005-0000-0000-000013490000}"/>
    <cellStyle name="Migliaia 51 3 5 2 2" xfId="15786" xr:uid="{00000000-0005-0000-0000-000014490000}"/>
    <cellStyle name="Migliaia 51 3 5 2 2 2" xfId="21132" xr:uid="{00000000-0005-0000-0000-000015490000}"/>
    <cellStyle name="Migliaia 51 3 5 2 2 3" xfId="26434" xr:uid="{00000000-0005-0000-0000-000016490000}"/>
    <cellStyle name="Migliaia 51 3 5 2 3" xfId="18481" xr:uid="{00000000-0005-0000-0000-000017490000}"/>
    <cellStyle name="Migliaia 51 3 5 2 4" xfId="23783" xr:uid="{00000000-0005-0000-0000-000018490000}"/>
    <cellStyle name="Migliaia 51 3 5 3" xfId="14766" xr:uid="{00000000-0005-0000-0000-000019490000}"/>
    <cellStyle name="Migliaia 51 3 5 3 2" xfId="20584" xr:uid="{00000000-0005-0000-0000-00001A490000}"/>
    <cellStyle name="Migliaia 51 3 5 3 3" xfId="25886" xr:uid="{00000000-0005-0000-0000-00001B490000}"/>
    <cellStyle name="Migliaia 51 3 5 4" xfId="17933" xr:uid="{00000000-0005-0000-0000-00001C490000}"/>
    <cellStyle name="Migliaia 51 3 5 5" xfId="23235" xr:uid="{00000000-0005-0000-0000-00001D490000}"/>
    <cellStyle name="Migliaia 51 3 6" xfId="4397" xr:uid="{00000000-0005-0000-0000-00001E490000}"/>
    <cellStyle name="Migliaia 51 3 6 2" xfId="14767" xr:uid="{00000000-0005-0000-0000-00001F490000}"/>
    <cellStyle name="Migliaia 51 3 6 2 2" xfId="20585" xr:uid="{00000000-0005-0000-0000-000020490000}"/>
    <cellStyle name="Migliaia 51 3 6 2 3" xfId="25887" xr:uid="{00000000-0005-0000-0000-000021490000}"/>
    <cellStyle name="Migliaia 51 3 6 3" xfId="17934" xr:uid="{00000000-0005-0000-0000-000022490000}"/>
    <cellStyle name="Migliaia 51 3 6 4" xfId="23236" xr:uid="{00000000-0005-0000-0000-000023490000}"/>
    <cellStyle name="Migliaia 51 3 7" xfId="4398" xr:uid="{00000000-0005-0000-0000-000024490000}"/>
    <cellStyle name="Migliaia 51 3 7 2" xfId="14768" xr:uid="{00000000-0005-0000-0000-000025490000}"/>
    <cellStyle name="Migliaia 51 3 7 2 2" xfId="20586" xr:uid="{00000000-0005-0000-0000-000026490000}"/>
    <cellStyle name="Migliaia 51 3 7 2 3" xfId="25888" xr:uid="{00000000-0005-0000-0000-000027490000}"/>
    <cellStyle name="Migliaia 51 3 7 3" xfId="17935" xr:uid="{00000000-0005-0000-0000-000028490000}"/>
    <cellStyle name="Migliaia 51 3 7 4" xfId="23237" xr:uid="{00000000-0005-0000-0000-000029490000}"/>
    <cellStyle name="Migliaia 51 3 8" xfId="4399" xr:uid="{00000000-0005-0000-0000-00002A490000}"/>
    <cellStyle name="Migliaia 51 3 8 2" xfId="14769" xr:uid="{00000000-0005-0000-0000-00002B490000}"/>
    <cellStyle name="Migliaia 51 3 8 2 2" xfId="20587" xr:uid="{00000000-0005-0000-0000-00002C490000}"/>
    <cellStyle name="Migliaia 51 3 8 2 3" xfId="25889" xr:uid="{00000000-0005-0000-0000-00002D490000}"/>
    <cellStyle name="Migliaia 51 3 8 3" xfId="17936" xr:uid="{00000000-0005-0000-0000-00002E490000}"/>
    <cellStyle name="Migliaia 51 3 8 4" xfId="23238"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70" xr:uid="{00000000-0005-0000-0000-000033490000}"/>
    <cellStyle name="Migliaia 51 4 2 2 2 2" xfId="20588" xr:uid="{00000000-0005-0000-0000-000034490000}"/>
    <cellStyle name="Migliaia 51 4 2 2 2 3" xfId="25890" xr:uid="{00000000-0005-0000-0000-000035490000}"/>
    <cellStyle name="Migliaia 51 4 2 2 3" xfId="17937" xr:uid="{00000000-0005-0000-0000-000036490000}"/>
    <cellStyle name="Migliaia 51 4 2 2 4" xfId="23239" xr:uid="{00000000-0005-0000-0000-000037490000}"/>
    <cellStyle name="Migliaia 51 4 2 3" xfId="4403" xr:uid="{00000000-0005-0000-0000-000038490000}"/>
    <cellStyle name="Migliaia 51 4 2 3 2" xfId="14771" xr:uid="{00000000-0005-0000-0000-000039490000}"/>
    <cellStyle name="Migliaia 51 4 2 3 2 2" xfId="20589" xr:uid="{00000000-0005-0000-0000-00003A490000}"/>
    <cellStyle name="Migliaia 51 4 2 3 2 3" xfId="25891" xr:uid="{00000000-0005-0000-0000-00003B490000}"/>
    <cellStyle name="Migliaia 51 4 2 3 3" xfId="17938" xr:uid="{00000000-0005-0000-0000-00003C490000}"/>
    <cellStyle name="Migliaia 51 4 2 3 4" xfId="23240" xr:uid="{00000000-0005-0000-0000-00003D490000}"/>
    <cellStyle name="Migliaia 51 4 3" xfId="4404" xr:uid="{00000000-0005-0000-0000-00003E490000}"/>
    <cellStyle name="Migliaia 51 4 3 2" xfId="14772" xr:uid="{00000000-0005-0000-0000-00003F490000}"/>
    <cellStyle name="Migliaia 51 4 3 2 2" xfId="20590" xr:uid="{00000000-0005-0000-0000-000040490000}"/>
    <cellStyle name="Migliaia 51 4 3 2 3" xfId="25892" xr:uid="{00000000-0005-0000-0000-000041490000}"/>
    <cellStyle name="Migliaia 51 4 3 3" xfId="17939" xr:uid="{00000000-0005-0000-0000-000042490000}"/>
    <cellStyle name="Migliaia 51 4 3 4" xfId="23241" xr:uid="{00000000-0005-0000-0000-000043490000}"/>
    <cellStyle name="Migliaia 51 4 4" xfId="4405" xr:uid="{00000000-0005-0000-0000-000044490000}"/>
    <cellStyle name="Migliaia 51 4 4 2" xfId="14773" xr:uid="{00000000-0005-0000-0000-000045490000}"/>
    <cellStyle name="Migliaia 51 4 4 2 2" xfId="20591" xr:uid="{00000000-0005-0000-0000-000046490000}"/>
    <cellStyle name="Migliaia 51 4 4 2 3" xfId="25893" xr:uid="{00000000-0005-0000-0000-000047490000}"/>
    <cellStyle name="Migliaia 51 4 4 3" xfId="17940" xr:uid="{00000000-0005-0000-0000-000048490000}"/>
    <cellStyle name="Migliaia 51 4 4 4" xfId="23242" xr:uid="{00000000-0005-0000-0000-000049490000}"/>
    <cellStyle name="Migliaia 51 4 5" xfId="4406" xr:uid="{00000000-0005-0000-0000-00004A490000}"/>
    <cellStyle name="Migliaia 51 4 5 2" xfId="14774" xr:uid="{00000000-0005-0000-0000-00004B490000}"/>
    <cellStyle name="Migliaia 51 4 5 2 2" xfId="20592" xr:uid="{00000000-0005-0000-0000-00004C490000}"/>
    <cellStyle name="Migliaia 51 4 5 2 3" xfId="25894" xr:uid="{00000000-0005-0000-0000-00004D490000}"/>
    <cellStyle name="Migliaia 51 4 5 3" xfId="17941" xr:uid="{00000000-0005-0000-0000-00004E490000}"/>
    <cellStyle name="Migliaia 51 4 5 4" xfId="23243" xr:uid="{00000000-0005-0000-0000-00004F490000}"/>
    <cellStyle name="Migliaia 51 4 6" xfId="4407" xr:uid="{00000000-0005-0000-0000-000050490000}"/>
    <cellStyle name="Migliaia 51 4 6 2" xfId="14775" xr:uid="{00000000-0005-0000-0000-000051490000}"/>
    <cellStyle name="Migliaia 51 4 6 2 2" xfId="20593" xr:uid="{00000000-0005-0000-0000-000052490000}"/>
    <cellStyle name="Migliaia 51 4 6 2 3" xfId="25895" xr:uid="{00000000-0005-0000-0000-000053490000}"/>
    <cellStyle name="Migliaia 51 4 6 3" xfId="17942" xr:uid="{00000000-0005-0000-0000-000054490000}"/>
    <cellStyle name="Migliaia 51 4 6 4" xfId="23244" xr:uid="{00000000-0005-0000-0000-000055490000}"/>
    <cellStyle name="Migliaia 51 4 7" xfId="4408" xr:uid="{00000000-0005-0000-0000-000056490000}"/>
    <cellStyle name="Migliaia 51 4 7 2" xfId="14776" xr:uid="{00000000-0005-0000-0000-000057490000}"/>
    <cellStyle name="Migliaia 51 4 7 2 2" xfId="20594" xr:uid="{00000000-0005-0000-0000-000058490000}"/>
    <cellStyle name="Migliaia 51 4 7 2 3" xfId="25896" xr:uid="{00000000-0005-0000-0000-000059490000}"/>
    <cellStyle name="Migliaia 51 4 7 3" xfId="17943" xr:uid="{00000000-0005-0000-0000-00005A490000}"/>
    <cellStyle name="Migliaia 51 4 7 4" xfId="23245" xr:uid="{00000000-0005-0000-0000-00005B490000}"/>
    <cellStyle name="Migliaia 51 5" xfId="4409" xr:uid="{00000000-0005-0000-0000-00005C490000}"/>
    <cellStyle name="Migliaia 51 5 2" xfId="4410" xr:uid="{00000000-0005-0000-0000-00005D490000}"/>
    <cellStyle name="Migliaia 51 5 2 2" xfId="14777" xr:uid="{00000000-0005-0000-0000-00005E490000}"/>
    <cellStyle name="Migliaia 51 5 2 2 2" xfId="20595" xr:uid="{00000000-0005-0000-0000-00005F490000}"/>
    <cellStyle name="Migliaia 51 5 2 2 3" xfId="25897" xr:uid="{00000000-0005-0000-0000-000060490000}"/>
    <cellStyle name="Migliaia 51 5 2 3" xfId="17944" xr:uid="{00000000-0005-0000-0000-000061490000}"/>
    <cellStyle name="Migliaia 51 5 2 4" xfId="23246" xr:uid="{00000000-0005-0000-0000-000062490000}"/>
    <cellStyle name="Migliaia 51 5 3" xfId="4411" xr:uid="{00000000-0005-0000-0000-000063490000}"/>
    <cellStyle name="Migliaia 51 5 3 2" xfId="14778" xr:uid="{00000000-0005-0000-0000-000064490000}"/>
    <cellStyle name="Migliaia 51 5 3 2 2" xfId="20596" xr:uid="{00000000-0005-0000-0000-000065490000}"/>
    <cellStyle name="Migliaia 51 5 3 2 3" xfId="25898" xr:uid="{00000000-0005-0000-0000-000066490000}"/>
    <cellStyle name="Migliaia 51 5 3 3" xfId="17945" xr:uid="{00000000-0005-0000-0000-000067490000}"/>
    <cellStyle name="Migliaia 51 5 3 4" xfId="23247" xr:uid="{00000000-0005-0000-0000-000068490000}"/>
    <cellStyle name="Migliaia 51 5 4" xfId="4412" xr:uid="{00000000-0005-0000-0000-000069490000}"/>
    <cellStyle name="Migliaia 51 5 4 2" xfId="14779" xr:uid="{00000000-0005-0000-0000-00006A490000}"/>
    <cellStyle name="Migliaia 51 5 4 2 2" xfId="20597" xr:uid="{00000000-0005-0000-0000-00006B490000}"/>
    <cellStyle name="Migliaia 51 5 4 2 3" xfId="25899" xr:uid="{00000000-0005-0000-0000-00006C490000}"/>
    <cellStyle name="Migliaia 51 5 4 3" xfId="17946" xr:uid="{00000000-0005-0000-0000-00006D490000}"/>
    <cellStyle name="Migliaia 51 5 4 4" xfId="23248" xr:uid="{00000000-0005-0000-0000-00006E490000}"/>
    <cellStyle name="Migliaia 51 5 5" xfId="4413" xr:uid="{00000000-0005-0000-0000-00006F490000}"/>
    <cellStyle name="Migliaia 51 5 5 2" xfId="14780" xr:uid="{00000000-0005-0000-0000-000070490000}"/>
    <cellStyle name="Migliaia 51 5 5 2 2" xfId="20598" xr:uid="{00000000-0005-0000-0000-000071490000}"/>
    <cellStyle name="Migliaia 51 5 5 2 3" xfId="25900" xr:uid="{00000000-0005-0000-0000-000072490000}"/>
    <cellStyle name="Migliaia 51 5 5 3" xfId="17947" xr:uid="{00000000-0005-0000-0000-000073490000}"/>
    <cellStyle name="Migliaia 51 5 5 4" xfId="23249" xr:uid="{00000000-0005-0000-0000-000074490000}"/>
    <cellStyle name="Migliaia 51 5 6" xfId="4414" xr:uid="{00000000-0005-0000-0000-000075490000}"/>
    <cellStyle name="Migliaia 51 5 6 2" xfId="14781" xr:uid="{00000000-0005-0000-0000-000076490000}"/>
    <cellStyle name="Migliaia 51 5 6 2 2" xfId="20599" xr:uid="{00000000-0005-0000-0000-000077490000}"/>
    <cellStyle name="Migliaia 51 5 6 2 3" xfId="25901" xr:uid="{00000000-0005-0000-0000-000078490000}"/>
    <cellStyle name="Migliaia 51 5 6 3" xfId="17948" xr:uid="{00000000-0005-0000-0000-000079490000}"/>
    <cellStyle name="Migliaia 51 5 6 4" xfId="23250" xr:uid="{00000000-0005-0000-0000-00007A490000}"/>
    <cellStyle name="Migliaia 51 6" xfId="4415" xr:uid="{00000000-0005-0000-0000-00007B490000}"/>
    <cellStyle name="Migliaia 51 6 2" xfId="12315" xr:uid="{00000000-0005-0000-0000-00007C490000}"/>
    <cellStyle name="Migliaia 51 6 3" xfId="12316" xr:uid="{00000000-0005-0000-0000-00007D490000}"/>
    <cellStyle name="Migliaia 51 6 3 2" xfId="15787" xr:uid="{00000000-0005-0000-0000-00007E490000}"/>
    <cellStyle name="Migliaia 51 6 3 2 2" xfId="21133" xr:uid="{00000000-0005-0000-0000-00007F490000}"/>
    <cellStyle name="Migliaia 51 6 3 2 3" xfId="26435" xr:uid="{00000000-0005-0000-0000-000080490000}"/>
    <cellStyle name="Migliaia 51 6 3 3" xfId="18482" xr:uid="{00000000-0005-0000-0000-000081490000}"/>
    <cellStyle name="Migliaia 51 6 3 4" xfId="23784" xr:uid="{00000000-0005-0000-0000-000082490000}"/>
    <cellStyle name="Migliaia 51 6 4" xfId="14782" xr:uid="{00000000-0005-0000-0000-000083490000}"/>
    <cellStyle name="Migliaia 51 6 4 2" xfId="20600" xr:uid="{00000000-0005-0000-0000-000084490000}"/>
    <cellStyle name="Migliaia 51 6 4 3" xfId="25902" xr:uid="{00000000-0005-0000-0000-000085490000}"/>
    <cellStyle name="Migliaia 51 6 5" xfId="17949" xr:uid="{00000000-0005-0000-0000-000086490000}"/>
    <cellStyle name="Migliaia 51 6 6" xfId="23251" xr:uid="{00000000-0005-0000-0000-000087490000}"/>
    <cellStyle name="Migliaia 51 7" xfId="4416" xr:uid="{00000000-0005-0000-0000-000088490000}"/>
    <cellStyle name="Migliaia 51 7 2" xfId="12317" xr:uid="{00000000-0005-0000-0000-000089490000}"/>
    <cellStyle name="Migliaia 51 7 2 2" xfId="15788" xr:uid="{00000000-0005-0000-0000-00008A490000}"/>
    <cellStyle name="Migliaia 51 7 2 2 2" xfId="21134" xr:uid="{00000000-0005-0000-0000-00008B490000}"/>
    <cellStyle name="Migliaia 51 7 2 2 3" xfId="26436" xr:uid="{00000000-0005-0000-0000-00008C490000}"/>
    <cellStyle name="Migliaia 51 7 2 3" xfId="18483" xr:uid="{00000000-0005-0000-0000-00008D490000}"/>
    <cellStyle name="Migliaia 51 7 2 4" xfId="23785" xr:uid="{00000000-0005-0000-0000-00008E490000}"/>
    <cellStyle name="Migliaia 51 7 3" xfId="14783" xr:uid="{00000000-0005-0000-0000-00008F490000}"/>
    <cellStyle name="Migliaia 51 7 3 2" xfId="20601" xr:uid="{00000000-0005-0000-0000-000090490000}"/>
    <cellStyle name="Migliaia 51 7 3 3" xfId="25903" xr:uid="{00000000-0005-0000-0000-000091490000}"/>
    <cellStyle name="Migliaia 51 7 4" xfId="17950" xr:uid="{00000000-0005-0000-0000-000092490000}"/>
    <cellStyle name="Migliaia 51 7 5" xfId="23252" xr:uid="{00000000-0005-0000-0000-000093490000}"/>
    <cellStyle name="Migliaia 51 8" xfId="4417" xr:uid="{00000000-0005-0000-0000-000094490000}"/>
    <cellStyle name="Migliaia 51 8 2" xfId="12318" xr:uid="{00000000-0005-0000-0000-000095490000}"/>
    <cellStyle name="Migliaia 51 8 2 2" xfId="15789" xr:uid="{00000000-0005-0000-0000-000096490000}"/>
    <cellStyle name="Migliaia 51 8 2 2 2" xfId="21135" xr:uid="{00000000-0005-0000-0000-000097490000}"/>
    <cellStyle name="Migliaia 51 8 2 2 3" xfId="26437" xr:uid="{00000000-0005-0000-0000-000098490000}"/>
    <cellStyle name="Migliaia 51 8 2 3" xfId="18484" xr:uid="{00000000-0005-0000-0000-000099490000}"/>
    <cellStyle name="Migliaia 51 8 2 4" xfId="23786" xr:uid="{00000000-0005-0000-0000-00009A490000}"/>
    <cellStyle name="Migliaia 51 8 3" xfId="14784" xr:uid="{00000000-0005-0000-0000-00009B490000}"/>
    <cellStyle name="Migliaia 51 8 3 2" xfId="20602" xr:uid="{00000000-0005-0000-0000-00009C490000}"/>
    <cellStyle name="Migliaia 51 8 3 3" xfId="25904" xr:uid="{00000000-0005-0000-0000-00009D490000}"/>
    <cellStyle name="Migliaia 51 8 4" xfId="17951" xr:uid="{00000000-0005-0000-0000-00009E490000}"/>
    <cellStyle name="Migliaia 51 8 5" xfId="23253" xr:uid="{00000000-0005-0000-0000-00009F490000}"/>
    <cellStyle name="Migliaia 51 9" xfId="4418" xr:uid="{00000000-0005-0000-0000-0000A0490000}"/>
    <cellStyle name="Migliaia 51 9 2" xfId="14785" xr:uid="{00000000-0005-0000-0000-0000A1490000}"/>
    <cellStyle name="Migliaia 51 9 2 2" xfId="20603" xr:uid="{00000000-0005-0000-0000-0000A2490000}"/>
    <cellStyle name="Migliaia 51 9 2 3" xfId="25905" xr:uid="{00000000-0005-0000-0000-0000A3490000}"/>
    <cellStyle name="Migliaia 51 9 3" xfId="17952" xr:uid="{00000000-0005-0000-0000-0000A4490000}"/>
    <cellStyle name="Migliaia 51 9 4" xfId="23254" xr:uid="{00000000-0005-0000-0000-0000A5490000}"/>
    <cellStyle name="Migliaia 52" xfId="344" xr:uid="{00000000-0005-0000-0000-0000A6490000}"/>
    <cellStyle name="Migliaia 52 10" xfId="14786" xr:uid="{00000000-0005-0000-0000-0000A7490000}"/>
    <cellStyle name="Migliaia 52 10 2" xfId="20604" xr:uid="{00000000-0005-0000-0000-0000A8490000}"/>
    <cellStyle name="Migliaia 52 10 3" xfId="25906" xr:uid="{00000000-0005-0000-0000-0000A9490000}"/>
    <cellStyle name="Migliaia 52 11" xfId="17953" xr:uid="{00000000-0005-0000-0000-0000AA490000}"/>
    <cellStyle name="Migliaia 52 12" xfId="23255"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7" xr:uid="{00000000-0005-0000-0000-0000B0490000}"/>
    <cellStyle name="Migliaia 52 2 2 2 2 2" xfId="20605" xr:uid="{00000000-0005-0000-0000-0000B1490000}"/>
    <cellStyle name="Migliaia 52 2 2 2 2 3" xfId="25907" xr:uid="{00000000-0005-0000-0000-0000B2490000}"/>
    <cellStyle name="Migliaia 52 2 2 2 3" xfId="17954" xr:uid="{00000000-0005-0000-0000-0000B3490000}"/>
    <cellStyle name="Migliaia 52 2 2 2 4" xfId="23256" xr:uid="{00000000-0005-0000-0000-0000B4490000}"/>
    <cellStyle name="Migliaia 52 2 2 3" xfId="12319" xr:uid="{00000000-0005-0000-0000-0000B5490000}"/>
    <cellStyle name="Migliaia 52 2 2 3 2" xfId="15790" xr:uid="{00000000-0005-0000-0000-0000B6490000}"/>
    <cellStyle name="Migliaia 52 2 2 3 2 2" xfId="21136" xr:uid="{00000000-0005-0000-0000-0000B7490000}"/>
    <cellStyle name="Migliaia 52 2 2 3 2 3" xfId="26438" xr:uid="{00000000-0005-0000-0000-0000B8490000}"/>
    <cellStyle name="Migliaia 52 2 2 3 3" xfId="18485" xr:uid="{00000000-0005-0000-0000-0000B9490000}"/>
    <cellStyle name="Migliaia 52 2 2 3 4" xfId="23787" xr:uid="{00000000-0005-0000-0000-0000BA490000}"/>
    <cellStyle name="Migliaia 52 2 3" xfId="4423" xr:uid="{00000000-0005-0000-0000-0000BB490000}"/>
    <cellStyle name="Migliaia 52 2 3 2" xfId="12320" xr:uid="{00000000-0005-0000-0000-0000BC490000}"/>
    <cellStyle name="Migliaia 52 2 3 2 2" xfId="15791" xr:uid="{00000000-0005-0000-0000-0000BD490000}"/>
    <cellStyle name="Migliaia 52 2 3 2 2 2" xfId="21137" xr:uid="{00000000-0005-0000-0000-0000BE490000}"/>
    <cellStyle name="Migliaia 52 2 3 2 2 3" xfId="26439" xr:uid="{00000000-0005-0000-0000-0000BF490000}"/>
    <cellStyle name="Migliaia 52 2 3 2 3" xfId="18486" xr:uid="{00000000-0005-0000-0000-0000C0490000}"/>
    <cellStyle name="Migliaia 52 2 3 2 4" xfId="23788" xr:uid="{00000000-0005-0000-0000-0000C1490000}"/>
    <cellStyle name="Migliaia 52 2 3 3" xfId="14788" xr:uid="{00000000-0005-0000-0000-0000C2490000}"/>
    <cellStyle name="Migliaia 52 2 3 3 2" xfId="20606" xr:uid="{00000000-0005-0000-0000-0000C3490000}"/>
    <cellStyle name="Migliaia 52 2 3 3 3" xfId="25908" xr:uid="{00000000-0005-0000-0000-0000C4490000}"/>
    <cellStyle name="Migliaia 52 2 3 4" xfId="17955" xr:uid="{00000000-0005-0000-0000-0000C5490000}"/>
    <cellStyle name="Migliaia 52 2 3 5" xfId="23257" xr:uid="{00000000-0005-0000-0000-0000C6490000}"/>
    <cellStyle name="Migliaia 52 2 4" xfId="4424" xr:uid="{00000000-0005-0000-0000-0000C7490000}"/>
    <cellStyle name="Migliaia 52 2 4 2" xfId="14789" xr:uid="{00000000-0005-0000-0000-0000C8490000}"/>
    <cellStyle name="Migliaia 52 2 4 2 2" xfId="20607" xr:uid="{00000000-0005-0000-0000-0000C9490000}"/>
    <cellStyle name="Migliaia 52 2 4 2 3" xfId="25909" xr:uid="{00000000-0005-0000-0000-0000CA490000}"/>
    <cellStyle name="Migliaia 52 2 4 3" xfId="17956" xr:uid="{00000000-0005-0000-0000-0000CB490000}"/>
    <cellStyle name="Migliaia 52 2 4 4" xfId="23258" xr:uid="{00000000-0005-0000-0000-0000CC490000}"/>
    <cellStyle name="Migliaia 52 2 5" xfId="4425" xr:uid="{00000000-0005-0000-0000-0000CD490000}"/>
    <cellStyle name="Migliaia 52 2 5 2" xfId="14790" xr:uid="{00000000-0005-0000-0000-0000CE490000}"/>
    <cellStyle name="Migliaia 52 2 5 2 2" xfId="20608" xr:uid="{00000000-0005-0000-0000-0000CF490000}"/>
    <cellStyle name="Migliaia 52 2 5 2 3" xfId="25910" xr:uid="{00000000-0005-0000-0000-0000D0490000}"/>
    <cellStyle name="Migliaia 52 2 5 3" xfId="17957" xr:uid="{00000000-0005-0000-0000-0000D1490000}"/>
    <cellStyle name="Migliaia 52 2 5 4" xfId="23259" xr:uid="{00000000-0005-0000-0000-0000D2490000}"/>
    <cellStyle name="Migliaia 52 2 6" xfId="4426" xr:uid="{00000000-0005-0000-0000-0000D3490000}"/>
    <cellStyle name="Migliaia 52 2 6 2" xfId="14791" xr:uid="{00000000-0005-0000-0000-0000D4490000}"/>
    <cellStyle name="Migliaia 52 2 6 2 2" xfId="20609" xr:uid="{00000000-0005-0000-0000-0000D5490000}"/>
    <cellStyle name="Migliaia 52 2 6 2 3" xfId="25911" xr:uid="{00000000-0005-0000-0000-0000D6490000}"/>
    <cellStyle name="Migliaia 52 2 6 3" xfId="17958" xr:uid="{00000000-0005-0000-0000-0000D7490000}"/>
    <cellStyle name="Migliaia 52 2 6 4" xfId="23260"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2" xr:uid="{00000000-0005-0000-0000-0000DE490000}"/>
    <cellStyle name="Migliaia 52 3 2 2 2 2 2" xfId="20610" xr:uid="{00000000-0005-0000-0000-0000DF490000}"/>
    <cellStyle name="Migliaia 52 3 2 2 2 2 3" xfId="25912" xr:uid="{00000000-0005-0000-0000-0000E0490000}"/>
    <cellStyle name="Migliaia 52 3 2 2 2 3" xfId="17959" xr:uid="{00000000-0005-0000-0000-0000E1490000}"/>
    <cellStyle name="Migliaia 52 3 2 2 2 4" xfId="23261" xr:uid="{00000000-0005-0000-0000-0000E2490000}"/>
    <cellStyle name="Migliaia 52 3 2 3" xfId="4431" xr:uid="{00000000-0005-0000-0000-0000E3490000}"/>
    <cellStyle name="Migliaia 52 3 2 3 2" xfId="14793" xr:uid="{00000000-0005-0000-0000-0000E4490000}"/>
    <cellStyle name="Migliaia 52 3 2 3 2 2" xfId="20611" xr:uid="{00000000-0005-0000-0000-0000E5490000}"/>
    <cellStyle name="Migliaia 52 3 2 3 2 3" xfId="25913" xr:uid="{00000000-0005-0000-0000-0000E6490000}"/>
    <cellStyle name="Migliaia 52 3 2 3 3" xfId="17960" xr:uid="{00000000-0005-0000-0000-0000E7490000}"/>
    <cellStyle name="Migliaia 52 3 2 3 4" xfId="23262" xr:uid="{00000000-0005-0000-0000-0000E8490000}"/>
    <cellStyle name="Migliaia 52 3 2 4" xfId="4432" xr:uid="{00000000-0005-0000-0000-0000E9490000}"/>
    <cellStyle name="Migliaia 52 3 2 4 2" xfId="14794" xr:uid="{00000000-0005-0000-0000-0000EA490000}"/>
    <cellStyle name="Migliaia 52 3 2 4 2 2" xfId="20612" xr:uid="{00000000-0005-0000-0000-0000EB490000}"/>
    <cellStyle name="Migliaia 52 3 2 4 2 3" xfId="25914" xr:uid="{00000000-0005-0000-0000-0000EC490000}"/>
    <cellStyle name="Migliaia 52 3 2 4 3" xfId="17961" xr:uid="{00000000-0005-0000-0000-0000ED490000}"/>
    <cellStyle name="Migliaia 52 3 2 4 4" xfId="23263" xr:uid="{00000000-0005-0000-0000-0000EE490000}"/>
    <cellStyle name="Migliaia 52 3 2 5" xfId="4433" xr:uid="{00000000-0005-0000-0000-0000EF490000}"/>
    <cellStyle name="Migliaia 52 3 2 5 2" xfId="14795" xr:uid="{00000000-0005-0000-0000-0000F0490000}"/>
    <cellStyle name="Migliaia 52 3 2 5 2 2" xfId="20613" xr:uid="{00000000-0005-0000-0000-0000F1490000}"/>
    <cellStyle name="Migliaia 52 3 2 5 2 3" xfId="25915" xr:uid="{00000000-0005-0000-0000-0000F2490000}"/>
    <cellStyle name="Migliaia 52 3 2 5 3" xfId="17962" xr:uid="{00000000-0005-0000-0000-0000F3490000}"/>
    <cellStyle name="Migliaia 52 3 2 5 4" xfId="23264" xr:uid="{00000000-0005-0000-0000-0000F4490000}"/>
    <cellStyle name="Migliaia 52 3 2 6" xfId="4434" xr:uid="{00000000-0005-0000-0000-0000F5490000}"/>
    <cellStyle name="Migliaia 52 3 2 6 2" xfId="14796" xr:uid="{00000000-0005-0000-0000-0000F6490000}"/>
    <cellStyle name="Migliaia 52 3 2 6 2 2" xfId="20614" xr:uid="{00000000-0005-0000-0000-0000F7490000}"/>
    <cellStyle name="Migliaia 52 3 2 6 2 3" xfId="25916" xr:uid="{00000000-0005-0000-0000-0000F8490000}"/>
    <cellStyle name="Migliaia 52 3 2 6 3" xfId="17963" xr:uid="{00000000-0005-0000-0000-0000F9490000}"/>
    <cellStyle name="Migliaia 52 3 2 6 4" xfId="23265" xr:uid="{00000000-0005-0000-0000-0000FA490000}"/>
    <cellStyle name="Migliaia 52 3 3" xfId="4435" xr:uid="{00000000-0005-0000-0000-0000FB490000}"/>
    <cellStyle name="Migliaia 52 3 3 2" xfId="4436" xr:uid="{00000000-0005-0000-0000-0000FC490000}"/>
    <cellStyle name="Migliaia 52 3 3 2 2" xfId="14798" xr:uid="{00000000-0005-0000-0000-0000FD490000}"/>
    <cellStyle name="Migliaia 52 3 3 2 2 2" xfId="20616" xr:uid="{00000000-0005-0000-0000-0000FE490000}"/>
    <cellStyle name="Migliaia 52 3 3 2 2 3" xfId="25918" xr:uid="{00000000-0005-0000-0000-0000FF490000}"/>
    <cellStyle name="Migliaia 52 3 3 2 3" xfId="17965" xr:uid="{00000000-0005-0000-0000-0000004A0000}"/>
    <cellStyle name="Migliaia 52 3 3 2 4" xfId="23267" xr:uid="{00000000-0005-0000-0000-0000014A0000}"/>
    <cellStyle name="Migliaia 52 3 3 3" xfId="4437" xr:uid="{00000000-0005-0000-0000-0000024A0000}"/>
    <cellStyle name="Migliaia 52 3 3 3 2" xfId="14799" xr:uid="{00000000-0005-0000-0000-0000034A0000}"/>
    <cellStyle name="Migliaia 52 3 3 3 2 2" xfId="20617" xr:uid="{00000000-0005-0000-0000-0000044A0000}"/>
    <cellStyle name="Migliaia 52 3 3 3 2 3" xfId="25919" xr:uid="{00000000-0005-0000-0000-0000054A0000}"/>
    <cellStyle name="Migliaia 52 3 3 3 3" xfId="17966" xr:uid="{00000000-0005-0000-0000-0000064A0000}"/>
    <cellStyle name="Migliaia 52 3 3 3 4" xfId="23268" xr:uid="{00000000-0005-0000-0000-0000074A0000}"/>
    <cellStyle name="Migliaia 52 3 3 4" xfId="4438" xr:uid="{00000000-0005-0000-0000-0000084A0000}"/>
    <cellStyle name="Migliaia 52 3 3 4 2" xfId="14800" xr:uid="{00000000-0005-0000-0000-0000094A0000}"/>
    <cellStyle name="Migliaia 52 3 3 4 2 2" xfId="20618" xr:uid="{00000000-0005-0000-0000-00000A4A0000}"/>
    <cellStyle name="Migliaia 52 3 3 4 2 3" xfId="25920" xr:uid="{00000000-0005-0000-0000-00000B4A0000}"/>
    <cellStyle name="Migliaia 52 3 3 4 3" xfId="17967" xr:uid="{00000000-0005-0000-0000-00000C4A0000}"/>
    <cellStyle name="Migliaia 52 3 3 4 4" xfId="23269" xr:uid="{00000000-0005-0000-0000-00000D4A0000}"/>
    <cellStyle name="Migliaia 52 3 3 5" xfId="4439" xr:uid="{00000000-0005-0000-0000-00000E4A0000}"/>
    <cellStyle name="Migliaia 52 3 3 5 2" xfId="14801" xr:uid="{00000000-0005-0000-0000-00000F4A0000}"/>
    <cellStyle name="Migliaia 52 3 3 5 2 2" xfId="20619" xr:uid="{00000000-0005-0000-0000-0000104A0000}"/>
    <cellStyle name="Migliaia 52 3 3 5 2 3" xfId="25921" xr:uid="{00000000-0005-0000-0000-0000114A0000}"/>
    <cellStyle name="Migliaia 52 3 3 5 3" xfId="17968" xr:uid="{00000000-0005-0000-0000-0000124A0000}"/>
    <cellStyle name="Migliaia 52 3 3 5 4" xfId="23270" xr:uid="{00000000-0005-0000-0000-0000134A0000}"/>
    <cellStyle name="Migliaia 52 3 3 6" xfId="14797" xr:uid="{00000000-0005-0000-0000-0000144A0000}"/>
    <cellStyle name="Migliaia 52 3 3 6 2" xfId="20615" xr:uid="{00000000-0005-0000-0000-0000154A0000}"/>
    <cellStyle name="Migliaia 52 3 3 6 3" xfId="25917" xr:uid="{00000000-0005-0000-0000-0000164A0000}"/>
    <cellStyle name="Migliaia 52 3 3 7" xfId="17964" xr:uid="{00000000-0005-0000-0000-0000174A0000}"/>
    <cellStyle name="Migliaia 52 3 3 8" xfId="23266" xr:uid="{00000000-0005-0000-0000-0000184A0000}"/>
    <cellStyle name="Migliaia 52 3 4" xfId="4440" xr:uid="{00000000-0005-0000-0000-0000194A0000}"/>
    <cellStyle name="Migliaia 52 3 4 2" xfId="12321" xr:uid="{00000000-0005-0000-0000-00001A4A0000}"/>
    <cellStyle name="Migliaia 52 3 4 3" xfId="12322" xr:uid="{00000000-0005-0000-0000-00001B4A0000}"/>
    <cellStyle name="Migliaia 52 3 4 3 2" xfId="15792" xr:uid="{00000000-0005-0000-0000-00001C4A0000}"/>
    <cellStyle name="Migliaia 52 3 4 3 2 2" xfId="21138" xr:uid="{00000000-0005-0000-0000-00001D4A0000}"/>
    <cellStyle name="Migliaia 52 3 4 3 2 3" xfId="26440" xr:uid="{00000000-0005-0000-0000-00001E4A0000}"/>
    <cellStyle name="Migliaia 52 3 4 3 3" xfId="18487" xr:uid="{00000000-0005-0000-0000-00001F4A0000}"/>
    <cellStyle name="Migliaia 52 3 4 3 4" xfId="23789" xr:uid="{00000000-0005-0000-0000-0000204A0000}"/>
    <cellStyle name="Migliaia 52 3 4 4" xfId="14802" xr:uid="{00000000-0005-0000-0000-0000214A0000}"/>
    <cellStyle name="Migliaia 52 3 4 4 2" xfId="20620" xr:uid="{00000000-0005-0000-0000-0000224A0000}"/>
    <cellStyle name="Migliaia 52 3 4 4 3" xfId="25922" xr:uid="{00000000-0005-0000-0000-0000234A0000}"/>
    <cellStyle name="Migliaia 52 3 4 5" xfId="17969" xr:uid="{00000000-0005-0000-0000-0000244A0000}"/>
    <cellStyle name="Migliaia 52 3 4 6" xfId="23271" xr:uid="{00000000-0005-0000-0000-0000254A0000}"/>
    <cellStyle name="Migliaia 52 3 5" xfId="4441" xr:uid="{00000000-0005-0000-0000-0000264A0000}"/>
    <cellStyle name="Migliaia 52 3 5 2" xfId="12323" xr:uid="{00000000-0005-0000-0000-0000274A0000}"/>
    <cellStyle name="Migliaia 52 3 5 2 2" xfId="15793" xr:uid="{00000000-0005-0000-0000-0000284A0000}"/>
    <cellStyle name="Migliaia 52 3 5 2 2 2" xfId="21139" xr:uid="{00000000-0005-0000-0000-0000294A0000}"/>
    <cellStyle name="Migliaia 52 3 5 2 2 3" xfId="26441" xr:uid="{00000000-0005-0000-0000-00002A4A0000}"/>
    <cellStyle name="Migliaia 52 3 5 2 3" xfId="18488" xr:uid="{00000000-0005-0000-0000-00002B4A0000}"/>
    <cellStyle name="Migliaia 52 3 5 2 4" xfId="23790" xr:uid="{00000000-0005-0000-0000-00002C4A0000}"/>
    <cellStyle name="Migliaia 52 3 5 3" xfId="14803" xr:uid="{00000000-0005-0000-0000-00002D4A0000}"/>
    <cellStyle name="Migliaia 52 3 5 3 2" xfId="20621" xr:uid="{00000000-0005-0000-0000-00002E4A0000}"/>
    <cellStyle name="Migliaia 52 3 5 3 3" xfId="25923" xr:uid="{00000000-0005-0000-0000-00002F4A0000}"/>
    <cellStyle name="Migliaia 52 3 5 4" xfId="17970" xr:uid="{00000000-0005-0000-0000-0000304A0000}"/>
    <cellStyle name="Migliaia 52 3 5 5" xfId="23272" xr:uid="{00000000-0005-0000-0000-0000314A0000}"/>
    <cellStyle name="Migliaia 52 3 6" xfId="4442" xr:uid="{00000000-0005-0000-0000-0000324A0000}"/>
    <cellStyle name="Migliaia 52 3 6 2" xfId="14804" xr:uid="{00000000-0005-0000-0000-0000334A0000}"/>
    <cellStyle name="Migliaia 52 3 6 2 2" xfId="20622" xr:uid="{00000000-0005-0000-0000-0000344A0000}"/>
    <cellStyle name="Migliaia 52 3 6 2 3" xfId="25924" xr:uid="{00000000-0005-0000-0000-0000354A0000}"/>
    <cellStyle name="Migliaia 52 3 6 3" xfId="17971" xr:uid="{00000000-0005-0000-0000-0000364A0000}"/>
    <cellStyle name="Migliaia 52 3 6 4" xfId="23273" xr:uid="{00000000-0005-0000-0000-0000374A0000}"/>
    <cellStyle name="Migliaia 52 3 7" xfId="4443" xr:uid="{00000000-0005-0000-0000-0000384A0000}"/>
    <cellStyle name="Migliaia 52 3 7 2" xfId="14805" xr:uid="{00000000-0005-0000-0000-0000394A0000}"/>
    <cellStyle name="Migliaia 52 3 7 2 2" xfId="20623" xr:uid="{00000000-0005-0000-0000-00003A4A0000}"/>
    <cellStyle name="Migliaia 52 3 7 2 3" xfId="25925" xr:uid="{00000000-0005-0000-0000-00003B4A0000}"/>
    <cellStyle name="Migliaia 52 3 7 3" xfId="17972" xr:uid="{00000000-0005-0000-0000-00003C4A0000}"/>
    <cellStyle name="Migliaia 52 3 7 4" xfId="23274" xr:uid="{00000000-0005-0000-0000-00003D4A0000}"/>
    <cellStyle name="Migliaia 52 3 8" xfId="4444" xr:uid="{00000000-0005-0000-0000-00003E4A0000}"/>
    <cellStyle name="Migliaia 52 3 8 2" xfId="14806" xr:uid="{00000000-0005-0000-0000-00003F4A0000}"/>
    <cellStyle name="Migliaia 52 3 8 2 2" xfId="20624" xr:uid="{00000000-0005-0000-0000-0000404A0000}"/>
    <cellStyle name="Migliaia 52 3 8 2 3" xfId="25926" xr:uid="{00000000-0005-0000-0000-0000414A0000}"/>
    <cellStyle name="Migliaia 52 3 8 3" xfId="17973" xr:uid="{00000000-0005-0000-0000-0000424A0000}"/>
    <cellStyle name="Migliaia 52 3 8 4" xfId="23275"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7" xr:uid="{00000000-0005-0000-0000-0000474A0000}"/>
    <cellStyle name="Migliaia 52 4 2 2 2 2" xfId="20625" xr:uid="{00000000-0005-0000-0000-0000484A0000}"/>
    <cellStyle name="Migliaia 52 4 2 2 2 3" xfId="25927" xr:uid="{00000000-0005-0000-0000-0000494A0000}"/>
    <cellStyle name="Migliaia 52 4 2 2 3" xfId="17974" xr:uid="{00000000-0005-0000-0000-00004A4A0000}"/>
    <cellStyle name="Migliaia 52 4 2 2 4" xfId="23276" xr:uid="{00000000-0005-0000-0000-00004B4A0000}"/>
    <cellStyle name="Migliaia 52 4 2 3" xfId="4448" xr:uid="{00000000-0005-0000-0000-00004C4A0000}"/>
    <cellStyle name="Migliaia 52 4 2 3 2" xfId="14808" xr:uid="{00000000-0005-0000-0000-00004D4A0000}"/>
    <cellStyle name="Migliaia 52 4 2 3 2 2" xfId="20626" xr:uid="{00000000-0005-0000-0000-00004E4A0000}"/>
    <cellStyle name="Migliaia 52 4 2 3 2 3" xfId="25928" xr:uid="{00000000-0005-0000-0000-00004F4A0000}"/>
    <cellStyle name="Migliaia 52 4 2 3 3" xfId="17975" xr:uid="{00000000-0005-0000-0000-0000504A0000}"/>
    <cellStyle name="Migliaia 52 4 2 3 4" xfId="23277" xr:uid="{00000000-0005-0000-0000-0000514A0000}"/>
    <cellStyle name="Migliaia 52 4 3" xfId="4449" xr:uid="{00000000-0005-0000-0000-0000524A0000}"/>
    <cellStyle name="Migliaia 52 4 3 2" xfId="14809" xr:uid="{00000000-0005-0000-0000-0000534A0000}"/>
    <cellStyle name="Migliaia 52 4 3 2 2" xfId="20627" xr:uid="{00000000-0005-0000-0000-0000544A0000}"/>
    <cellStyle name="Migliaia 52 4 3 2 3" xfId="25929" xr:uid="{00000000-0005-0000-0000-0000554A0000}"/>
    <cellStyle name="Migliaia 52 4 3 3" xfId="17976" xr:uid="{00000000-0005-0000-0000-0000564A0000}"/>
    <cellStyle name="Migliaia 52 4 3 4" xfId="23278" xr:uid="{00000000-0005-0000-0000-0000574A0000}"/>
    <cellStyle name="Migliaia 52 4 4" xfId="4450" xr:uid="{00000000-0005-0000-0000-0000584A0000}"/>
    <cellStyle name="Migliaia 52 4 4 2" xfId="14810" xr:uid="{00000000-0005-0000-0000-0000594A0000}"/>
    <cellStyle name="Migliaia 52 4 4 2 2" xfId="20628" xr:uid="{00000000-0005-0000-0000-00005A4A0000}"/>
    <cellStyle name="Migliaia 52 4 4 2 3" xfId="25930" xr:uid="{00000000-0005-0000-0000-00005B4A0000}"/>
    <cellStyle name="Migliaia 52 4 4 3" xfId="17977" xr:uid="{00000000-0005-0000-0000-00005C4A0000}"/>
    <cellStyle name="Migliaia 52 4 4 4" xfId="23279" xr:uid="{00000000-0005-0000-0000-00005D4A0000}"/>
    <cellStyle name="Migliaia 52 4 5" xfId="4451" xr:uid="{00000000-0005-0000-0000-00005E4A0000}"/>
    <cellStyle name="Migliaia 52 4 5 2" xfId="14811" xr:uid="{00000000-0005-0000-0000-00005F4A0000}"/>
    <cellStyle name="Migliaia 52 4 5 2 2" xfId="20629" xr:uid="{00000000-0005-0000-0000-0000604A0000}"/>
    <cellStyle name="Migliaia 52 4 5 2 3" xfId="25931" xr:uid="{00000000-0005-0000-0000-0000614A0000}"/>
    <cellStyle name="Migliaia 52 4 5 3" xfId="17978" xr:uid="{00000000-0005-0000-0000-0000624A0000}"/>
    <cellStyle name="Migliaia 52 4 5 4" xfId="23280" xr:uid="{00000000-0005-0000-0000-0000634A0000}"/>
    <cellStyle name="Migliaia 52 4 6" xfId="4452" xr:uid="{00000000-0005-0000-0000-0000644A0000}"/>
    <cellStyle name="Migliaia 52 4 6 2" xfId="14812" xr:uid="{00000000-0005-0000-0000-0000654A0000}"/>
    <cellStyle name="Migliaia 52 4 6 2 2" xfId="20630" xr:uid="{00000000-0005-0000-0000-0000664A0000}"/>
    <cellStyle name="Migliaia 52 4 6 2 3" xfId="25932" xr:uid="{00000000-0005-0000-0000-0000674A0000}"/>
    <cellStyle name="Migliaia 52 4 6 3" xfId="17979" xr:uid="{00000000-0005-0000-0000-0000684A0000}"/>
    <cellStyle name="Migliaia 52 4 6 4" xfId="23281" xr:uid="{00000000-0005-0000-0000-0000694A0000}"/>
    <cellStyle name="Migliaia 52 4 7" xfId="4453" xr:uid="{00000000-0005-0000-0000-00006A4A0000}"/>
    <cellStyle name="Migliaia 52 4 7 2" xfId="14813" xr:uid="{00000000-0005-0000-0000-00006B4A0000}"/>
    <cellStyle name="Migliaia 52 4 7 2 2" xfId="20631" xr:uid="{00000000-0005-0000-0000-00006C4A0000}"/>
    <cellStyle name="Migliaia 52 4 7 2 3" xfId="25933" xr:uid="{00000000-0005-0000-0000-00006D4A0000}"/>
    <cellStyle name="Migliaia 52 4 7 3" xfId="17980" xr:uid="{00000000-0005-0000-0000-00006E4A0000}"/>
    <cellStyle name="Migliaia 52 4 7 4" xfId="23282" xr:uid="{00000000-0005-0000-0000-00006F4A0000}"/>
    <cellStyle name="Migliaia 52 5" xfId="4454" xr:uid="{00000000-0005-0000-0000-0000704A0000}"/>
    <cellStyle name="Migliaia 52 5 2" xfId="4455" xr:uid="{00000000-0005-0000-0000-0000714A0000}"/>
    <cellStyle name="Migliaia 52 5 2 2" xfId="14814" xr:uid="{00000000-0005-0000-0000-0000724A0000}"/>
    <cellStyle name="Migliaia 52 5 2 2 2" xfId="20632" xr:uid="{00000000-0005-0000-0000-0000734A0000}"/>
    <cellStyle name="Migliaia 52 5 2 2 3" xfId="25934" xr:uid="{00000000-0005-0000-0000-0000744A0000}"/>
    <cellStyle name="Migliaia 52 5 2 3" xfId="17981" xr:uid="{00000000-0005-0000-0000-0000754A0000}"/>
    <cellStyle name="Migliaia 52 5 2 4" xfId="23283" xr:uid="{00000000-0005-0000-0000-0000764A0000}"/>
    <cellStyle name="Migliaia 52 5 3" xfId="4456" xr:uid="{00000000-0005-0000-0000-0000774A0000}"/>
    <cellStyle name="Migliaia 52 5 3 2" xfId="14815" xr:uid="{00000000-0005-0000-0000-0000784A0000}"/>
    <cellStyle name="Migliaia 52 5 3 2 2" xfId="20633" xr:uid="{00000000-0005-0000-0000-0000794A0000}"/>
    <cellStyle name="Migliaia 52 5 3 2 3" xfId="25935" xr:uid="{00000000-0005-0000-0000-00007A4A0000}"/>
    <cellStyle name="Migliaia 52 5 3 3" xfId="17982" xr:uid="{00000000-0005-0000-0000-00007B4A0000}"/>
    <cellStyle name="Migliaia 52 5 3 4" xfId="23284" xr:uid="{00000000-0005-0000-0000-00007C4A0000}"/>
    <cellStyle name="Migliaia 52 5 4" xfId="4457" xr:uid="{00000000-0005-0000-0000-00007D4A0000}"/>
    <cellStyle name="Migliaia 52 5 4 2" xfId="14816" xr:uid="{00000000-0005-0000-0000-00007E4A0000}"/>
    <cellStyle name="Migliaia 52 5 4 2 2" xfId="20634" xr:uid="{00000000-0005-0000-0000-00007F4A0000}"/>
    <cellStyle name="Migliaia 52 5 4 2 3" xfId="25936" xr:uid="{00000000-0005-0000-0000-0000804A0000}"/>
    <cellStyle name="Migliaia 52 5 4 3" xfId="17983" xr:uid="{00000000-0005-0000-0000-0000814A0000}"/>
    <cellStyle name="Migliaia 52 5 4 4" xfId="23285" xr:uid="{00000000-0005-0000-0000-0000824A0000}"/>
    <cellStyle name="Migliaia 52 5 5" xfId="4458" xr:uid="{00000000-0005-0000-0000-0000834A0000}"/>
    <cellStyle name="Migliaia 52 5 5 2" xfId="14817" xr:uid="{00000000-0005-0000-0000-0000844A0000}"/>
    <cellStyle name="Migliaia 52 5 5 2 2" xfId="20635" xr:uid="{00000000-0005-0000-0000-0000854A0000}"/>
    <cellStyle name="Migliaia 52 5 5 2 3" xfId="25937" xr:uid="{00000000-0005-0000-0000-0000864A0000}"/>
    <cellStyle name="Migliaia 52 5 5 3" xfId="17984" xr:uid="{00000000-0005-0000-0000-0000874A0000}"/>
    <cellStyle name="Migliaia 52 5 5 4" xfId="23286" xr:uid="{00000000-0005-0000-0000-0000884A0000}"/>
    <cellStyle name="Migliaia 52 5 6" xfId="4459" xr:uid="{00000000-0005-0000-0000-0000894A0000}"/>
    <cellStyle name="Migliaia 52 5 6 2" xfId="14818" xr:uid="{00000000-0005-0000-0000-00008A4A0000}"/>
    <cellStyle name="Migliaia 52 5 6 2 2" xfId="20636" xr:uid="{00000000-0005-0000-0000-00008B4A0000}"/>
    <cellStyle name="Migliaia 52 5 6 2 3" xfId="25938" xr:uid="{00000000-0005-0000-0000-00008C4A0000}"/>
    <cellStyle name="Migliaia 52 5 6 3" xfId="17985" xr:uid="{00000000-0005-0000-0000-00008D4A0000}"/>
    <cellStyle name="Migliaia 52 5 6 4" xfId="23287" xr:uid="{00000000-0005-0000-0000-00008E4A0000}"/>
    <cellStyle name="Migliaia 52 6" xfId="4460" xr:uid="{00000000-0005-0000-0000-00008F4A0000}"/>
    <cellStyle name="Migliaia 52 6 2" xfId="12324" xr:uid="{00000000-0005-0000-0000-0000904A0000}"/>
    <cellStyle name="Migliaia 52 6 3" xfId="12325" xr:uid="{00000000-0005-0000-0000-0000914A0000}"/>
    <cellStyle name="Migliaia 52 6 3 2" xfId="15794" xr:uid="{00000000-0005-0000-0000-0000924A0000}"/>
    <cellStyle name="Migliaia 52 6 3 2 2" xfId="21140" xr:uid="{00000000-0005-0000-0000-0000934A0000}"/>
    <cellStyle name="Migliaia 52 6 3 2 3" xfId="26442" xr:uid="{00000000-0005-0000-0000-0000944A0000}"/>
    <cellStyle name="Migliaia 52 6 3 3" xfId="18489" xr:uid="{00000000-0005-0000-0000-0000954A0000}"/>
    <cellStyle name="Migliaia 52 6 3 4" xfId="23791" xr:uid="{00000000-0005-0000-0000-0000964A0000}"/>
    <cellStyle name="Migliaia 52 6 4" xfId="14819" xr:uid="{00000000-0005-0000-0000-0000974A0000}"/>
    <cellStyle name="Migliaia 52 6 4 2" xfId="20637" xr:uid="{00000000-0005-0000-0000-0000984A0000}"/>
    <cellStyle name="Migliaia 52 6 4 3" xfId="25939" xr:uid="{00000000-0005-0000-0000-0000994A0000}"/>
    <cellStyle name="Migliaia 52 6 5" xfId="17986" xr:uid="{00000000-0005-0000-0000-00009A4A0000}"/>
    <cellStyle name="Migliaia 52 6 6" xfId="23288" xr:uid="{00000000-0005-0000-0000-00009B4A0000}"/>
    <cellStyle name="Migliaia 52 7" xfId="4461" xr:uid="{00000000-0005-0000-0000-00009C4A0000}"/>
    <cellStyle name="Migliaia 52 7 2" xfId="12326" xr:uid="{00000000-0005-0000-0000-00009D4A0000}"/>
    <cellStyle name="Migliaia 52 7 2 2" xfId="15795" xr:uid="{00000000-0005-0000-0000-00009E4A0000}"/>
    <cellStyle name="Migliaia 52 7 2 2 2" xfId="21141" xr:uid="{00000000-0005-0000-0000-00009F4A0000}"/>
    <cellStyle name="Migliaia 52 7 2 2 3" xfId="26443" xr:uid="{00000000-0005-0000-0000-0000A04A0000}"/>
    <cellStyle name="Migliaia 52 7 2 3" xfId="18490" xr:uid="{00000000-0005-0000-0000-0000A14A0000}"/>
    <cellStyle name="Migliaia 52 7 2 4" xfId="23792" xr:uid="{00000000-0005-0000-0000-0000A24A0000}"/>
    <cellStyle name="Migliaia 52 7 3" xfId="14820" xr:uid="{00000000-0005-0000-0000-0000A34A0000}"/>
    <cellStyle name="Migliaia 52 7 3 2" xfId="20638" xr:uid="{00000000-0005-0000-0000-0000A44A0000}"/>
    <cellStyle name="Migliaia 52 7 3 3" xfId="25940" xr:uid="{00000000-0005-0000-0000-0000A54A0000}"/>
    <cellStyle name="Migliaia 52 7 4" xfId="17987" xr:uid="{00000000-0005-0000-0000-0000A64A0000}"/>
    <cellStyle name="Migliaia 52 7 5" xfId="23289" xr:uid="{00000000-0005-0000-0000-0000A74A0000}"/>
    <cellStyle name="Migliaia 52 8" xfId="4462" xr:uid="{00000000-0005-0000-0000-0000A84A0000}"/>
    <cellStyle name="Migliaia 52 8 2" xfId="12327" xr:uid="{00000000-0005-0000-0000-0000A94A0000}"/>
    <cellStyle name="Migliaia 52 8 2 2" xfId="15796" xr:uid="{00000000-0005-0000-0000-0000AA4A0000}"/>
    <cellStyle name="Migliaia 52 8 2 2 2" xfId="21142" xr:uid="{00000000-0005-0000-0000-0000AB4A0000}"/>
    <cellStyle name="Migliaia 52 8 2 2 3" xfId="26444" xr:uid="{00000000-0005-0000-0000-0000AC4A0000}"/>
    <cellStyle name="Migliaia 52 8 2 3" xfId="18491" xr:uid="{00000000-0005-0000-0000-0000AD4A0000}"/>
    <cellStyle name="Migliaia 52 8 2 4" xfId="23793" xr:uid="{00000000-0005-0000-0000-0000AE4A0000}"/>
    <cellStyle name="Migliaia 52 8 3" xfId="14821" xr:uid="{00000000-0005-0000-0000-0000AF4A0000}"/>
    <cellStyle name="Migliaia 52 8 3 2" xfId="20639" xr:uid="{00000000-0005-0000-0000-0000B04A0000}"/>
    <cellStyle name="Migliaia 52 8 3 3" xfId="25941" xr:uid="{00000000-0005-0000-0000-0000B14A0000}"/>
    <cellStyle name="Migliaia 52 8 4" xfId="17988" xr:uid="{00000000-0005-0000-0000-0000B24A0000}"/>
    <cellStyle name="Migliaia 52 8 5" xfId="23290" xr:uid="{00000000-0005-0000-0000-0000B34A0000}"/>
    <cellStyle name="Migliaia 52 9" xfId="4463" xr:uid="{00000000-0005-0000-0000-0000B44A0000}"/>
    <cellStyle name="Migliaia 52 9 2" xfId="14822" xr:uid="{00000000-0005-0000-0000-0000B54A0000}"/>
    <cellStyle name="Migliaia 52 9 2 2" xfId="20640" xr:uid="{00000000-0005-0000-0000-0000B64A0000}"/>
    <cellStyle name="Migliaia 52 9 2 3" xfId="25942" xr:uid="{00000000-0005-0000-0000-0000B74A0000}"/>
    <cellStyle name="Migliaia 52 9 3" xfId="17989" xr:uid="{00000000-0005-0000-0000-0000B84A0000}"/>
    <cellStyle name="Migliaia 52 9 4" xfId="23291" xr:uid="{00000000-0005-0000-0000-0000B94A0000}"/>
    <cellStyle name="Migliaia 53" xfId="346" xr:uid="{00000000-0005-0000-0000-0000BA4A0000}"/>
    <cellStyle name="Migliaia 53 10" xfId="14823" xr:uid="{00000000-0005-0000-0000-0000BB4A0000}"/>
    <cellStyle name="Migliaia 53 10 2" xfId="20641" xr:uid="{00000000-0005-0000-0000-0000BC4A0000}"/>
    <cellStyle name="Migliaia 53 10 3" xfId="25943" xr:uid="{00000000-0005-0000-0000-0000BD4A0000}"/>
    <cellStyle name="Migliaia 53 11" xfId="17990" xr:uid="{00000000-0005-0000-0000-0000BE4A0000}"/>
    <cellStyle name="Migliaia 53 12" xfId="23292"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4" xr:uid="{00000000-0005-0000-0000-0000C44A0000}"/>
    <cellStyle name="Migliaia 53 2 2 2 2 2" xfId="20642" xr:uid="{00000000-0005-0000-0000-0000C54A0000}"/>
    <cellStyle name="Migliaia 53 2 2 2 2 3" xfId="25944" xr:uid="{00000000-0005-0000-0000-0000C64A0000}"/>
    <cellStyle name="Migliaia 53 2 2 2 3" xfId="17991" xr:uid="{00000000-0005-0000-0000-0000C74A0000}"/>
    <cellStyle name="Migliaia 53 2 2 2 4" xfId="23293" xr:uid="{00000000-0005-0000-0000-0000C84A0000}"/>
    <cellStyle name="Migliaia 53 2 2 3" xfId="12328" xr:uid="{00000000-0005-0000-0000-0000C94A0000}"/>
    <cellStyle name="Migliaia 53 2 2 3 2" xfId="15797" xr:uid="{00000000-0005-0000-0000-0000CA4A0000}"/>
    <cellStyle name="Migliaia 53 2 2 3 2 2" xfId="21143" xr:uid="{00000000-0005-0000-0000-0000CB4A0000}"/>
    <cellStyle name="Migliaia 53 2 2 3 2 3" xfId="26445" xr:uid="{00000000-0005-0000-0000-0000CC4A0000}"/>
    <cellStyle name="Migliaia 53 2 2 3 3" xfId="18492" xr:uid="{00000000-0005-0000-0000-0000CD4A0000}"/>
    <cellStyle name="Migliaia 53 2 2 3 4" xfId="23794" xr:uid="{00000000-0005-0000-0000-0000CE4A0000}"/>
    <cellStyle name="Migliaia 53 2 3" xfId="4468" xr:uid="{00000000-0005-0000-0000-0000CF4A0000}"/>
    <cellStyle name="Migliaia 53 2 3 2" xfId="12329" xr:uid="{00000000-0005-0000-0000-0000D04A0000}"/>
    <cellStyle name="Migliaia 53 2 3 2 2" xfId="15798" xr:uid="{00000000-0005-0000-0000-0000D14A0000}"/>
    <cellStyle name="Migliaia 53 2 3 2 2 2" xfId="21144" xr:uid="{00000000-0005-0000-0000-0000D24A0000}"/>
    <cellStyle name="Migliaia 53 2 3 2 2 3" xfId="26446" xr:uid="{00000000-0005-0000-0000-0000D34A0000}"/>
    <cellStyle name="Migliaia 53 2 3 2 3" xfId="18493" xr:uid="{00000000-0005-0000-0000-0000D44A0000}"/>
    <cellStyle name="Migliaia 53 2 3 2 4" xfId="23795" xr:uid="{00000000-0005-0000-0000-0000D54A0000}"/>
    <cellStyle name="Migliaia 53 2 3 3" xfId="14825" xr:uid="{00000000-0005-0000-0000-0000D64A0000}"/>
    <cellStyle name="Migliaia 53 2 3 3 2" xfId="20643" xr:uid="{00000000-0005-0000-0000-0000D74A0000}"/>
    <cellStyle name="Migliaia 53 2 3 3 3" xfId="25945" xr:uid="{00000000-0005-0000-0000-0000D84A0000}"/>
    <cellStyle name="Migliaia 53 2 3 4" xfId="17992" xr:uid="{00000000-0005-0000-0000-0000D94A0000}"/>
    <cellStyle name="Migliaia 53 2 3 5" xfId="23294" xr:uid="{00000000-0005-0000-0000-0000DA4A0000}"/>
    <cellStyle name="Migliaia 53 2 4" xfId="4469" xr:uid="{00000000-0005-0000-0000-0000DB4A0000}"/>
    <cellStyle name="Migliaia 53 2 4 2" xfId="14826" xr:uid="{00000000-0005-0000-0000-0000DC4A0000}"/>
    <cellStyle name="Migliaia 53 2 4 2 2" xfId="20644" xr:uid="{00000000-0005-0000-0000-0000DD4A0000}"/>
    <cellStyle name="Migliaia 53 2 4 2 3" xfId="25946" xr:uid="{00000000-0005-0000-0000-0000DE4A0000}"/>
    <cellStyle name="Migliaia 53 2 4 3" xfId="17993" xr:uid="{00000000-0005-0000-0000-0000DF4A0000}"/>
    <cellStyle name="Migliaia 53 2 4 4" xfId="23295" xr:uid="{00000000-0005-0000-0000-0000E04A0000}"/>
    <cellStyle name="Migliaia 53 2 5" xfId="4470" xr:uid="{00000000-0005-0000-0000-0000E14A0000}"/>
    <cellStyle name="Migliaia 53 2 5 2" xfId="14827" xr:uid="{00000000-0005-0000-0000-0000E24A0000}"/>
    <cellStyle name="Migliaia 53 2 5 2 2" xfId="20645" xr:uid="{00000000-0005-0000-0000-0000E34A0000}"/>
    <cellStyle name="Migliaia 53 2 5 2 3" xfId="25947" xr:uid="{00000000-0005-0000-0000-0000E44A0000}"/>
    <cellStyle name="Migliaia 53 2 5 3" xfId="17994" xr:uid="{00000000-0005-0000-0000-0000E54A0000}"/>
    <cellStyle name="Migliaia 53 2 5 4" xfId="23296" xr:uid="{00000000-0005-0000-0000-0000E64A0000}"/>
    <cellStyle name="Migliaia 53 2 6" xfId="4471" xr:uid="{00000000-0005-0000-0000-0000E74A0000}"/>
    <cellStyle name="Migliaia 53 2 6 2" xfId="14828" xr:uid="{00000000-0005-0000-0000-0000E84A0000}"/>
    <cellStyle name="Migliaia 53 2 6 2 2" xfId="20646" xr:uid="{00000000-0005-0000-0000-0000E94A0000}"/>
    <cellStyle name="Migliaia 53 2 6 2 3" xfId="25948" xr:uid="{00000000-0005-0000-0000-0000EA4A0000}"/>
    <cellStyle name="Migliaia 53 2 6 3" xfId="17995" xr:uid="{00000000-0005-0000-0000-0000EB4A0000}"/>
    <cellStyle name="Migliaia 53 2 6 4" xfId="23297"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9" xr:uid="{00000000-0005-0000-0000-0000F24A0000}"/>
    <cellStyle name="Migliaia 53 3 2 2 2 2 2" xfId="20647" xr:uid="{00000000-0005-0000-0000-0000F34A0000}"/>
    <cellStyle name="Migliaia 53 3 2 2 2 2 3" xfId="25949" xr:uid="{00000000-0005-0000-0000-0000F44A0000}"/>
    <cellStyle name="Migliaia 53 3 2 2 2 3" xfId="17996" xr:uid="{00000000-0005-0000-0000-0000F54A0000}"/>
    <cellStyle name="Migliaia 53 3 2 2 2 4" xfId="23298" xr:uid="{00000000-0005-0000-0000-0000F64A0000}"/>
    <cellStyle name="Migliaia 53 3 2 3" xfId="4476" xr:uid="{00000000-0005-0000-0000-0000F74A0000}"/>
    <cellStyle name="Migliaia 53 3 2 3 2" xfId="14830" xr:uid="{00000000-0005-0000-0000-0000F84A0000}"/>
    <cellStyle name="Migliaia 53 3 2 3 2 2" xfId="20648" xr:uid="{00000000-0005-0000-0000-0000F94A0000}"/>
    <cellStyle name="Migliaia 53 3 2 3 2 3" xfId="25950" xr:uid="{00000000-0005-0000-0000-0000FA4A0000}"/>
    <cellStyle name="Migliaia 53 3 2 3 3" xfId="17997" xr:uid="{00000000-0005-0000-0000-0000FB4A0000}"/>
    <cellStyle name="Migliaia 53 3 2 3 4" xfId="23299" xr:uid="{00000000-0005-0000-0000-0000FC4A0000}"/>
    <cellStyle name="Migliaia 53 3 2 4" xfId="4477" xr:uid="{00000000-0005-0000-0000-0000FD4A0000}"/>
    <cellStyle name="Migliaia 53 3 2 4 2" xfId="14831" xr:uid="{00000000-0005-0000-0000-0000FE4A0000}"/>
    <cellStyle name="Migliaia 53 3 2 4 2 2" xfId="20649" xr:uid="{00000000-0005-0000-0000-0000FF4A0000}"/>
    <cellStyle name="Migliaia 53 3 2 4 2 3" xfId="25951" xr:uid="{00000000-0005-0000-0000-0000004B0000}"/>
    <cellStyle name="Migliaia 53 3 2 4 3" xfId="17998" xr:uid="{00000000-0005-0000-0000-0000014B0000}"/>
    <cellStyle name="Migliaia 53 3 2 4 4" xfId="23300" xr:uid="{00000000-0005-0000-0000-0000024B0000}"/>
    <cellStyle name="Migliaia 53 3 2 5" xfId="4478" xr:uid="{00000000-0005-0000-0000-0000034B0000}"/>
    <cellStyle name="Migliaia 53 3 2 5 2" xfId="14832" xr:uid="{00000000-0005-0000-0000-0000044B0000}"/>
    <cellStyle name="Migliaia 53 3 2 5 2 2" xfId="20650" xr:uid="{00000000-0005-0000-0000-0000054B0000}"/>
    <cellStyle name="Migliaia 53 3 2 5 2 3" xfId="25952" xr:uid="{00000000-0005-0000-0000-0000064B0000}"/>
    <cellStyle name="Migliaia 53 3 2 5 3" xfId="17999" xr:uid="{00000000-0005-0000-0000-0000074B0000}"/>
    <cellStyle name="Migliaia 53 3 2 5 4" xfId="23301" xr:uid="{00000000-0005-0000-0000-0000084B0000}"/>
    <cellStyle name="Migliaia 53 3 2 6" xfId="4479" xr:uid="{00000000-0005-0000-0000-0000094B0000}"/>
    <cellStyle name="Migliaia 53 3 2 6 2" xfId="14833" xr:uid="{00000000-0005-0000-0000-00000A4B0000}"/>
    <cellStyle name="Migliaia 53 3 2 6 2 2" xfId="20651" xr:uid="{00000000-0005-0000-0000-00000B4B0000}"/>
    <cellStyle name="Migliaia 53 3 2 6 2 3" xfId="25953" xr:uid="{00000000-0005-0000-0000-00000C4B0000}"/>
    <cellStyle name="Migliaia 53 3 2 6 3" xfId="18000" xr:uid="{00000000-0005-0000-0000-00000D4B0000}"/>
    <cellStyle name="Migliaia 53 3 2 6 4" xfId="23302" xr:uid="{00000000-0005-0000-0000-00000E4B0000}"/>
    <cellStyle name="Migliaia 53 3 3" xfId="4480" xr:uid="{00000000-0005-0000-0000-00000F4B0000}"/>
    <cellStyle name="Migliaia 53 3 3 2" xfId="4481" xr:uid="{00000000-0005-0000-0000-0000104B0000}"/>
    <cellStyle name="Migliaia 53 3 3 2 2" xfId="14835" xr:uid="{00000000-0005-0000-0000-0000114B0000}"/>
    <cellStyle name="Migliaia 53 3 3 2 2 2" xfId="20653" xr:uid="{00000000-0005-0000-0000-0000124B0000}"/>
    <cellStyle name="Migliaia 53 3 3 2 2 3" xfId="25955" xr:uid="{00000000-0005-0000-0000-0000134B0000}"/>
    <cellStyle name="Migliaia 53 3 3 2 3" xfId="18002" xr:uid="{00000000-0005-0000-0000-0000144B0000}"/>
    <cellStyle name="Migliaia 53 3 3 2 4" xfId="23304" xr:uid="{00000000-0005-0000-0000-0000154B0000}"/>
    <cellStyle name="Migliaia 53 3 3 3" xfId="4482" xr:uid="{00000000-0005-0000-0000-0000164B0000}"/>
    <cellStyle name="Migliaia 53 3 3 3 2" xfId="14836" xr:uid="{00000000-0005-0000-0000-0000174B0000}"/>
    <cellStyle name="Migliaia 53 3 3 3 2 2" xfId="20654" xr:uid="{00000000-0005-0000-0000-0000184B0000}"/>
    <cellStyle name="Migliaia 53 3 3 3 2 3" xfId="25956" xr:uid="{00000000-0005-0000-0000-0000194B0000}"/>
    <cellStyle name="Migliaia 53 3 3 3 3" xfId="18003" xr:uid="{00000000-0005-0000-0000-00001A4B0000}"/>
    <cellStyle name="Migliaia 53 3 3 3 4" xfId="23305" xr:uid="{00000000-0005-0000-0000-00001B4B0000}"/>
    <cellStyle name="Migliaia 53 3 3 4" xfId="4483" xr:uid="{00000000-0005-0000-0000-00001C4B0000}"/>
    <cellStyle name="Migliaia 53 3 3 4 2" xfId="14837" xr:uid="{00000000-0005-0000-0000-00001D4B0000}"/>
    <cellStyle name="Migliaia 53 3 3 4 2 2" xfId="20655" xr:uid="{00000000-0005-0000-0000-00001E4B0000}"/>
    <cellStyle name="Migliaia 53 3 3 4 2 3" xfId="25957" xr:uid="{00000000-0005-0000-0000-00001F4B0000}"/>
    <cellStyle name="Migliaia 53 3 3 4 3" xfId="18004" xr:uid="{00000000-0005-0000-0000-0000204B0000}"/>
    <cellStyle name="Migliaia 53 3 3 4 4" xfId="23306" xr:uid="{00000000-0005-0000-0000-0000214B0000}"/>
    <cellStyle name="Migliaia 53 3 3 5" xfId="4484" xr:uid="{00000000-0005-0000-0000-0000224B0000}"/>
    <cellStyle name="Migliaia 53 3 3 5 2" xfId="14838" xr:uid="{00000000-0005-0000-0000-0000234B0000}"/>
    <cellStyle name="Migliaia 53 3 3 5 2 2" xfId="20656" xr:uid="{00000000-0005-0000-0000-0000244B0000}"/>
    <cellStyle name="Migliaia 53 3 3 5 2 3" xfId="25958" xr:uid="{00000000-0005-0000-0000-0000254B0000}"/>
    <cellStyle name="Migliaia 53 3 3 5 3" xfId="18005" xr:uid="{00000000-0005-0000-0000-0000264B0000}"/>
    <cellStyle name="Migliaia 53 3 3 5 4" xfId="23307" xr:uid="{00000000-0005-0000-0000-0000274B0000}"/>
    <cellStyle name="Migliaia 53 3 3 6" xfId="14834" xr:uid="{00000000-0005-0000-0000-0000284B0000}"/>
    <cellStyle name="Migliaia 53 3 3 6 2" xfId="20652" xr:uid="{00000000-0005-0000-0000-0000294B0000}"/>
    <cellStyle name="Migliaia 53 3 3 6 3" xfId="25954" xr:uid="{00000000-0005-0000-0000-00002A4B0000}"/>
    <cellStyle name="Migliaia 53 3 3 7" xfId="18001" xr:uid="{00000000-0005-0000-0000-00002B4B0000}"/>
    <cellStyle name="Migliaia 53 3 3 8" xfId="23303" xr:uid="{00000000-0005-0000-0000-00002C4B0000}"/>
    <cellStyle name="Migliaia 53 3 4" xfId="4485" xr:uid="{00000000-0005-0000-0000-00002D4B0000}"/>
    <cellStyle name="Migliaia 53 3 4 2" xfId="12330" xr:uid="{00000000-0005-0000-0000-00002E4B0000}"/>
    <cellStyle name="Migliaia 53 3 4 3" xfId="12331" xr:uid="{00000000-0005-0000-0000-00002F4B0000}"/>
    <cellStyle name="Migliaia 53 3 4 3 2" xfId="15799" xr:uid="{00000000-0005-0000-0000-0000304B0000}"/>
    <cellStyle name="Migliaia 53 3 4 3 2 2" xfId="21145" xr:uid="{00000000-0005-0000-0000-0000314B0000}"/>
    <cellStyle name="Migliaia 53 3 4 3 2 3" xfId="26447" xr:uid="{00000000-0005-0000-0000-0000324B0000}"/>
    <cellStyle name="Migliaia 53 3 4 3 3" xfId="18494" xr:uid="{00000000-0005-0000-0000-0000334B0000}"/>
    <cellStyle name="Migliaia 53 3 4 3 4" xfId="23796" xr:uid="{00000000-0005-0000-0000-0000344B0000}"/>
    <cellStyle name="Migliaia 53 3 4 4" xfId="14839" xr:uid="{00000000-0005-0000-0000-0000354B0000}"/>
    <cellStyle name="Migliaia 53 3 4 4 2" xfId="20657" xr:uid="{00000000-0005-0000-0000-0000364B0000}"/>
    <cellStyle name="Migliaia 53 3 4 4 3" xfId="25959" xr:uid="{00000000-0005-0000-0000-0000374B0000}"/>
    <cellStyle name="Migliaia 53 3 4 5" xfId="18006" xr:uid="{00000000-0005-0000-0000-0000384B0000}"/>
    <cellStyle name="Migliaia 53 3 4 6" xfId="23308" xr:uid="{00000000-0005-0000-0000-0000394B0000}"/>
    <cellStyle name="Migliaia 53 3 5" xfId="4486" xr:uid="{00000000-0005-0000-0000-00003A4B0000}"/>
    <cellStyle name="Migliaia 53 3 5 2" xfId="12332" xr:uid="{00000000-0005-0000-0000-00003B4B0000}"/>
    <cellStyle name="Migliaia 53 3 5 2 2" xfId="15800" xr:uid="{00000000-0005-0000-0000-00003C4B0000}"/>
    <cellStyle name="Migliaia 53 3 5 2 2 2" xfId="21146" xr:uid="{00000000-0005-0000-0000-00003D4B0000}"/>
    <cellStyle name="Migliaia 53 3 5 2 2 3" xfId="26448" xr:uid="{00000000-0005-0000-0000-00003E4B0000}"/>
    <cellStyle name="Migliaia 53 3 5 2 3" xfId="18495" xr:uid="{00000000-0005-0000-0000-00003F4B0000}"/>
    <cellStyle name="Migliaia 53 3 5 2 4" xfId="23797" xr:uid="{00000000-0005-0000-0000-0000404B0000}"/>
    <cellStyle name="Migliaia 53 3 5 3" xfId="14840" xr:uid="{00000000-0005-0000-0000-0000414B0000}"/>
    <cellStyle name="Migliaia 53 3 5 3 2" xfId="20658" xr:uid="{00000000-0005-0000-0000-0000424B0000}"/>
    <cellStyle name="Migliaia 53 3 5 3 3" xfId="25960" xr:uid="{00000000-0005-0000-0000-0000434B0000}"/>
    <cellStyle name="Migliaia 53 3 5 4" xfId="18007" xr:uid="{00000000-0005-0000-0000-0000444B0000}"/>
    <cellStyle name="Migliaia 53 3 5 5" xfId="23309" xr:uid="{00000000-0005-0000-0000-0000454B0000}"/>
    <cellStyle name="Migliaia 53 3 6" xfId="4487" xr:uid="{00000000-0005-0000-0000-0000464B0000}"/>
    <cellStyle name="Migliaia 53 3 6 2" xfId="14841" xr:uid="{00000000-0005-0000-0000-0000474B0000}"/>
    <cellStyle name="Migliaia 53 3 6 2 2" xfId="20659" xr:uid="{00000000-0005-0000-0000-0000484B0000}"/>
    <cellStyle name="Migliaia 53 3 6 2 3" xfId="25961" xr:uid="{00000000-0005-0000-0000-0000494B0000}"/>
    <cellStyle name="Migliaia 53 3 6 3" xfId="18008" xr:uid="{00000000-0005-0000-0000-00004A4B0000}"/>
    <cellStyle name="Migliaia 53 3 6 4" xfId="23310" xr:uid="{00000000-0005-0000-0000-00004B4B0000}"/>
    <cellStyle name="Migliaia 53 3 7" xfId="4488" xr:uid="{00000000-0005-0000-0000-00004C4B0000}"/>
    <cellStyle name="Migliaia 53 3 7 2" xfId="14842" xr:uid="{00000000-0005-0000-0000-00004D4B0000}"/>
    <cellStyle name="Migliaia 53 3 7 2 2" xfId="20660" xr:uid="{00000000-0005-0000-0000-00004E4B0000}"/>
    <cellStyle name="Migliaia 53 3 7 2 3" xfId="25962" xr:uid="{00000000-0005-0000-0000-00004F4B0000}"/>
    <cellStyle name="Migliaia 53 3 7 3" xfId="18009" xr:uid="{00000000-0005-0000-0000-0000504B0000}"/>
    <cellStyle name="Migliaia 53 3 7 4" xfId="23311" xr:uid="{00000000-0005-0000-0000-0000514B0000}"/>
    <cellStyle name="Migliaia 53 3 8" xfId="4489" xr:uid="{00000000-0005-0000-0000-0000524B0000}"/>
    <cellStyle name="Migliaia 53 3 8 2" xfId="14843" xr:uid="{00000000-0005-0000-0000-0000534B0000}"/>
    <cellStyle name="Migliaia 53 3 8 2 2" xfId="20661" xr:uid="{00000000-0005-0000-0000-0000544B0000}"/>
    <cellStyle name="Migliaia 53 3 8 2 3" xfId="25963" xr:uid="{00000000-0005-0000-0000-0000554B0000}"/>
    <cellStyle name="Migliaia 53 3 8 3" xfId="18010" xr:uid="{00000000-0005-0000-0000-0000564B0000}"/>
    <cellStyle name="Migliaia 53 3 8 4" xfId="23312"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4" xr:uid="{00000000-0005-0000-0000-00005B4B0000}"/>
    <cellStyle name="Migliaia 53 4 2 2 2 2" xfId="20662" xr:uid="{00000000-0005-0000-0000-00005C4B0000}"/>
    <cellStyle name="Migliaia 53 4 2 2 2 3" xfId="25964" xr:uid="{00000000-0005-0000-0000-00005D4B0000}"/>
    <cellStyle name="Migliaia 53 4 2 2 3" xfId="18011" xr:uid="{00000000-0005-0000-0000-00005E4B0000}"/>
    <cellStyle name="Migliaia 53 4 2 2 4" xfId="23313" xr:uid="{00000000-0005-0000-0000-00005F4B0000}"/>
    <cellStyle name="Migliaia 53 4 2 3" xfId="4493" xr:uid="{00000000-0005-0000-0000-0000604B0000}"/>
    <cellStyle name="Migliaia 53 4 2 3 2" xfId="14845" xr:uid="{00000000-0005-0000-0000-0000614B0000}"/>
    <cellStyle name="Migliaia 53 4 2 3 2 2" xfId="20663" xr:uid="{00000000-0005-0000-0000-0000624B0000}"/>
    <cellStyle name="Migliaia 53 4 2 3 2 3" xfId="25965" xr:uid="{00000000-0005-0000-0000-0000634B0000}"/>
    <cellStyle name="Migliaia 53 4 2 3 3" xfId="18012" xr:uid="{00000000-0005-0000-0000-0000644B0000}"/>
    <cellStyle name="Migliaia 53 4 2 3 4" xfId="23314" xr:uid="{00000000-0005-0000-0000-0000654B0000}"/>
    <cellStyle name="Migliaia 53 4 3" xfId="4494" xr:uid="{00000000-0005-0000-0000-0000664B0000}"/>
    <cellStyle name="Migliaia 53 4 3 2" xfId="14846" xr:uid="{00000000-0005-0000-0000-0000674B0000}"/>
    <cellStyle name="Migliaia 53 4 3 2 2" xfId="20664" xr:uid="{00000000-0005-0000-0000-0000684B0000}"/>
    <cellStyle name="Migliaia 53 4 3 2 3" xfId="25966" xr:uid="{00000000-0005-0000-0000-0000694B0000}"/>
    <cellStyle name="Migliaia 53 4 3 3" xfId="18013" xr:uid="{00000000-0005-0000-0000-00006A4B0000}"/>
    <cellStyle name="Migliaia 53 4 3 4" xfId="23315" xr:uid="{00000000-0005-0000-0000-00006B4B0000}"/>
    <cellStyle name="Migliaia 53 4 4" xfId="4495" xr:uid="{00000000-0005-0000-0000-00006C4B0000}"/>
    <cellStyle name="Migliaia 53 4 4 2" xfId="14847" xr:uid="{00000000-0005-0000-0000-00006D4B0000}"/>
    <cellStyle name="Migliaia 53 4 4 2 2" xfId="20665" xr:uid="{00000000-0005-0000-0000-00006E4B0000}"/>
    <cellStyle name="Migliaia 53 4 4 2 3" xfId="25967" xr:uid="{00000000-0005-0000-0000-00006F4B0000}"/>
    <cellStyle name="Migliaia 53 4 4 3" xfId="18014" xr:uid="{00000000-0005-0000-0000-0000704B0000}"/>
    <cellStyle name="Migliaia 53 4 4 4" xfId="23316" xr:uid="{00000000-0005-0000-0000-0000714B0000}"/>
    <cellStyle name="Migliaia 53 4 5" xfId="4496" xr:uid="{00000000-0005-0000-0000-0000724B0000}"/>
    <cellStyle name="Migliaia 53 4 5 2" xfId="14848" xr:uid="{00000000-0005-0000-0000-0000734B0000}"/>
    <cellStyle name="Migliaia 53 4 5 2 2" xfId="20666" xr:uid="{00000000-0005-0000-0000-0000744B0000}"/>
    <cellStyle name="Migliaia 53 4 5 2 3" xfId="25968" xr:uid="{00000000-0005-0000-0000-0000754B0000}"/>
    <cellStyle name="Migliaia 53 4 5 3" xfId="18015" xr:uid="{00000000-0005-0000-0000-0000764B0000}"/>
    <cellStyle name="Migliaia 53 4 5 4" xfId="23317" xr:uid="{00000000-0005-0000-0000-0000774B0000}"/>
    <cellStyle name="Migliaia 53 4 6" xfId="4497" xr:uid="{00000000-0005-0000-0000-0000784B0000}"/>
    <cellStyle name="Migliaia 53 4 6 2" xfId="14849" xr:uid="{00000000-0005-0000-0000-0000794B0000}"/>
    <cellStyle name="Migliaia 53 4 6 2 2" xfId="20667" xr:uid="{00000000-0005-0000-0000-00007A4B0000}"/>
    <cellStyle name="Migliaia 53 4 6 2 3" xfId="25969" xr:uid="{00000000-0005-0000-0000-00007B4B0000}"/>
    <cellStyle name="Migliaia 53 4 6 3" xfId="18016" xr:uid="{00000000-0005-0000-0000-00007C4B0000}"/>
    <cellStyle name="Migliaia 53 4 6 4" xfId="23318" xr:uid="{00000000-0005-0000-0000-00007D4B0000}"/>
    <cellStyle name="Migliaia 53 4 7" xfId="4498" xr:uid="{00000000-0005-0000-0000-00007E4B0000}"/>
    <cellStyle name="Migliaia 53 4 7 2" xfId="14850" xr:uid="{00000000-0005-0000-0000-00007F4B0000}"/>
    <cellStyle name="Migliaia 53 4 7 2 2" xfId="20668" xr:uid="{00000000-0005-0000-0000-0000804B0000}"/>
    <cellStyle name="Migliaia 53 4 7 2 3" xfId="25970" xr:uid="{00000000-0005-0000-0000-0000814B0000}"/>
    <cellStyle name="Migliaia 53 4 7 3" xfId="18017" xr:uid="{00000000-0005-0000-0000-0000824B0000}"/>
    <cellStyle name="Migliaia 53 4 7 4" xfId="23319" xr:uid="{00000000-0005-0000-0000-0000834B0000}"/>
    <cellStyle name="Migliaia 53 5" xfId="4499" xr:uid="{00000000-0005-0000-0000-0000844B0000}"/>
    <cellStyle name="Migliaia 53 5 2" xfId="4500" xr:uid="{00000000-0005-0000-0000-0000854B0000}"/>
    <cellStyle name="Migliaia 53 5 2 2" xfId="14851" xr:uid="{00000000-0005-0000-0000-0000864B0000}"/>
    <cellStyle name="Migliaia 53 5 2 2 2" xfId="20669" xr:uid="{00000000-0005-0000-0000-0000874B0000}"/>
    <cellStyle name="Migliaia 53 5 2 2 3" xfId="25971" xr:uid="{00000000-0005-0000-0000-0000884B0000}"/>
    <cellStyle name="Migliaia 53 5 2 3" xfId="18018" xr:uid="{00000000-0005-0000-0000-0000894B0000}"/>
    <cellStyle name="Migliaia 53 5 2 4" xfId="23320" xr:uid="{00000000-0005-0000-0000-00008A4B0000}"/>
    <cellStyle name="Migliaia 53 5 3" xfId="4501" xr:uid="{00000000-0005-0000-0000-00008B4B0000}"/>
    <cellStyle name="Migliaia 53 5 3 2" xfId="14852" xr:uid="{00000000-0005-0000-0000-00008C4B0000}"/>
    <cellStyle name="Migliaia 53 5 3 2 2" xfId="20670" xr:uid="{00000000-0005-0000-0000-00008D4B0000}"/>
    <cellStyle name="Migliaia 53 5 3 2 3" xfId="25972" xr:uid="{00000000-0005-0000-0000-00008E4B0000}"/>
    <cellStyle name="Migliaia 53 5 3 3" xfId="18019" xr:uid="{00000000-0005-0000-0000-00008F4B0000}"/>
    <cellStyle name="Migliaia 53 5 3 4" xfId="23321" xr:uid="{00000000-0005-0000-0000-0000904B0000}"/>
    <cellStyle name="Migliaia 53 5 4" xfId="4502" xr:uid="{00000000-0005-0000-0000-0000914B0000}"/>
    <cellStyle name="Migliaia 53 5 4 2" xfId="14853" xr:uid="{00000000-0005-0000-0000-0000924B0000}"/>
    <cellStyle name="Migliaia 53 5 4 2 2" xfId="20671" xr:uid="{00000000-0005-0000-0000-0000934B0000}"/>
    <cellStyle name="Migliaia 53 5 4 2 3" xfId="25973" xr:uid="{00000000-0005-0000-0000-0000944B0000}"/>
    <cellStyle name="Migliaia 53 5 4 3" xfId="18020" xr:uid="{00000000-0005-0000-0000-0000954B0000}"/>
    <cellStyle name="Migliaia 53 5 4 4" xfId="23322" xr:uid="{00000000-0005-0000-0000-0000964B0000}"/>
    <cellStyle name="Migliaia 53 5 5" xfId="4503" xr:uid="{00000000-0005-0000-0000-0000974B0000}"/>
    <cellStyle name="Migliaia 53 5 5 2" xfId="14854" xr:uid="{00000000-0005-0000-0000-0000984B0000}"/>
    <cellStyle name="Migliaia 53 5 5 2 2" xfId="20672" xr:uid="{00000000-0005-0000-0000-0000994B0000}"/>
    <cellStyle name="Migliaia 53 5 5 2 3" xfId="25974" xr:uid="{00000000-0005-0000-0000-00009A4B0000}"/>
    <cellStyle name="Migliaia 53 5 5 3" xfId="18021" xr:uid="{00000000-0005-0000-0000-00009B4B0000}"/>
    <cellStyle name="Migliaia 53 5 5 4" xfId="23323" xr:uid="{00000000-0005-0000-0000-00009C4B0000}"/>
    <cellStyle name="Migliaia 53 5 6" xfId="4504" xr:uid="{00000000-0005-0000-0000-00009D4B0000}"/>
    <cellStyle name="Migliaia 53 5 6 2" xfId="14855" xr:uid="{00000000-0005-0000-0000-00009E4B0000}"/>
    <cellStyle name="Migliaia 53 5 6 2 2" xfId="20673" xr:uid="{00000000-0005-0000-0000-00009F4B0000}"/>
    <cellStyle name="Migliaia 53 5 6 2 3" xfId="25975" xr:uid="{00000000-0005-0000-0000-0000A04B0000}"/>
    <cellStyle name="Migliaia 53 5 6 3" xfId="18022" xr:uid="{00000000-0005-0000-0000-0000A14B0000}"/>
    <cellStyle name="Migliaia 53 5 6 4" xfId="23324" xr:uid="{00000000-0005-0000-0000-0000A24B0000}"/>
    <cellStyle name="Migliaia 53 6" xfId="4505" xr:uid="{00000000-0005-0000-0000-0000A34B0000}"/>
    <cellStyle name="Migliaia 53 6 2" xfId="12333" xr:uid="{00000000-0005-0000-0000-0000A44B0000}"/>
    <cellStyle name="Migliaia 53 6 3" xfId="12334" xr:uid="{00000000-0005-0000-0000-0000A54B0000}"/>
    <cellStyle name="Migliaia 53 6 3 2" xfId="15801" xr:uid="{00000000-0005-0000-0000-0000A64B0000}"/>
    <cellStyle name="Migliaia 53 6 3 2 2" xfId="21147" xr:uid="{00000000-0005-0000-0000-0000A74B0000}"/>
    <cellStyle name="Migliaia 53 6 3 2 3" xfId="26449" xr:uid="{00000000-0005-0000-0000-0000A84B0000}"/>
    <cellStyle name="Migliaia 53 6 3 3" xfId="18496" xr:uid="{00000000-0005-0000-0000-0000A94B0000}"/>
    <cellStyle name="Migliaia 53 6 3 4" xfId="23798" xr:uid="{00000000-0005-0000-0000-0000AA4B0000}"/>
    <cellStyle name="Migliaia 53 6 4" xfId="14856" xr:uid="{00000000-0005-0000-0000-0000AB4B0000}"/>
    <cellStyle name="Migliaia 53 6 4 2" xfId="20674" xr:uid="{00000000-0005-0000-0000-0000AC4B0000}"/>
    <cellStyle name="Migliaia 53 6 4 3" xfId="25976" xr:uid="{00000000-0005-0000-0000-0000AD4B0000}"/>
    <cellStyle name="Migliaia 53 6 5" xfId="18023" xr:uid="{00000000-0005-0000-0000-0000AE4B0000}"/>
    <cellStyle name="Migliaia 53 6 6" xfId="23325" xr:uid="{00000000-0005-0000-0000-0000AF4B0000}"/>
    <cellStyle name="Migliaia 53 7" xfId="4506" xr:uid="{00000000-0005-0000-0000-0000B04B0000}"/>
    <cellStyle name="Migliaia 53 7 2" xfId="12335" xr:uid="{00000000-0005-0000-0000-0000B14B0000}"/>
    <cellStyle name="Migliaia 53 7 2 2" xfId="15802" xr:uid="{00000000-0005-0000-0000-0000B24B0000}"/>
    <cellStyle name="Migliaia 53 7 2 2 2" xfId="21148" xr:uid="{00000000-0005-0000-0000-0000B34B0000}"/>
    <cellStyle name="Migliaia 53 7 2 2 3" xfId="26450" xr:uid="{00000000-0005-0000-0000-0000B44B0000}"/>
    <cellStyle name="Migliaia 53 7 2 3" xfId="18497" xr:uid="{00000000-0005-0000-0000-0000B54B0000}"/>
    <cellStyle name="Migliaia 53 7 2 4" xfId="23799" xr:uid="{00000000-0005-0000-0000-0000B64B0000}"/>
    <cellStyle name="Migliaia 53 7 3" xfId="14857" xr:uid="{00000000-0005-0000-0000-0000B74B0000}"/>
    <cellStyle name="Migliaia 53 7 3 2" xfId="20675" xr:uid="{00000000-0005-0000-0000-0000B84B0000}"/>
    <cellStyle name="Migliaia 53 7 3 3" xfId="25977" xr:uid="{00000000-0005-0000-0000-0000B94B0000}"/>
    <cellStyle name="Migliaia 53 7 4" xfId="18024" xr:uid="{00000000-0005-0000-0000-0000BA4B0000}"/>
    <cellStyle name="Migliaia 53 7 5" xfId="23326" xr:uid="{00000000-0005-0000-0000-0000BB4B0000}"/>
    <cellStyle name="Migliaia 53 8" xfId="4507" xr:uid="{00000000-0005-0000-0000-0000BC4B0000}"/>
    <cellStyle name="Migliaia 53 8 2" xfId="12336" xr:uid="{00000000-0005-0000-0000-0000BD4B0000}"/>
    <cellStyle name="Migliaia 53 8 2 2" xfId="15803" xr:uid="{00000000-0005-0000-0000-0000BE4B0000}"/>
    <cellStyle name="Migliaia 53 8 2 2 2" xfId="21149" xr:uid="{00000000-0005-0000-0000-0000BF4B0000}"/>
    <cellStyle name="Migliaia 53 8 2 2 3" xfId="26451" xr:uid="{00000000-0005-0000-0000-0000C04B0000}"/>
    <cellStyle name="Migliaia 53 8 2 3" xfId="18498" xr:uid="{00000000-0005-0000-0000-0000C14B0000}"/>
    <cellStyle name="Migliaia 53 8 2 4" xfId="23800" xr:uid="{00000000-0005-0000-0000-0000C24B0000}"/>
    <cellStyle name="Migliaia 53 8 3" xfId="14858" xr:uid="{00000000-0005-0000-0000-0000C34B0000}"/>
    <cellStyle name="Migliaia 53 8 3 2" xfId="20676" xr:uid="{00000000-0005-0000-0000-0000C44B0000}"/>
    <cellStyle name="Migliaia 53 8 3 3" xfId="25978" xr:uid="{00000000-0005-0000-0000-0000C54B0000}"/>
    <cellStyle name="Migliaia 53 8 4" xfId="18025" xr:uid="{00000000-0005-0000-0000-0000C64B0000}"/>
    <cellStyle name="Migliaia 53 8 5" xfId="23327" xr:uid="{00000000-0005-0000-0000-0000C74B0000}"/>
    <cellStyle name="Migliaia 53 9" xfId="4508" xr:uid="{00000000-0005-0000-0000-0000C84B0000}"/>
    <cellStyle name="Migliaia 53 9 2" xfId="14859" xr:uid="{00000000-0005-0000-0000-0000C94B0000}"/>
    <cellStyle name="Migliaia 53 9 2 2" xfId="20677" xr:uid="{00000000-0005-0000-0000-0000CA4B0000}"/>
    <cellStyle name="Migliaia 53 9 2 3" xfId="25979" xr:uid="{00000000-0005-0000-0000-0000CB4B0000}"/>
    <cellStyle name="Migliaia 53 9 3" xfId="18026" xr:uid="{00000000-0005-0000-0000-0000CC4B0000}"/>
    <cellStyle name="Migliaia 53 9 4" xfId="23328" xr:uid="{00000000-0005-0000-0000-0000CD4B0000}"/>
    <cellStyle name="Migliaia 54" xfId="348" xr:uid="{00000000-0005-0000-0000-0000CE4B0000}"/>
    <cellStyle name="Migliaia 54 10" xfId="14860" xr:uid="{00000000-0005-0000-0000-0000CF4B0000}"/>
    <cellStyle name="Migliaia 54 10 2" xfId="20678" xr:uid="{00000000-0005-0000-0000-0000D04B0000}"/>
    <cellStyle name="Migliaia 54 10 3" xfId="25980" xr:uid="{00000000-0005-0000-0000-0000D14B0000}"/>
    <cellStyle name="Migliaia 54 11" xfId="18027" xr:uid="{00000000-0005-0000-0000-0000D24B0000}"/>
    <cellStyle name="Migliaia 54 12" xfId="23329"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1" xr:uid="{00000000-0005-0000-0000-0000D84B0000}"/>
    <cellStyle name="Migliaia 54 2 2 2 2 2" xfId="20679" xr:uid="{00000000-0005-0000-0000-0000D94B0000}"/>
    <cellStyle name="Migliaia 54 2 2 2 2 3" xfId="25981" xr:uid="{00000000-0005-0000-0000-0000DA4B0000}"/>
    <cellStyle name="Migliaia 54 2 2 2 3" xfId="18028" xr:uid="{00000000-0005-0000-0000-0000DB4B0000}"/>
    <cellStyle name="Migliaia 54 2 2 2 4" xfId="23330" xr:uid="{00000000-0005-0000-0000-0000DC4B0000}"/>
    <cellStyle name="Migliaia 54 2 2 3" xfId="12337" xr:uid="{00000000-0005-0000-0000-0000DD4B0000}"/>
    <cellStyle name="Migliaia 54 2 2 3 2" xfId="15804" xr:uid="{00000000-0005-0000-0000-0000DE4B0000}"/>
    <cellStyle name="Migliaia 54 2 2 3 2 2" xfId="21150" xr:uid="{00000000-0005-0000-0000-0000DF4B0000}"/>
    <cellStyle name="Migliaia 54 2 2 3 2 3" xfId="26452" xr:uid="{00000000-0005-0000-0000-0000E04B0000}"/>
    <cellStyle name="Migliaia 54 2 2 3 3" xfId="18499" xr:uid="{00000000-0005-0000-0000-0000E14B0000}"/>
    <cellStyle name="Migliaia 54 2 2 3 4" xfId="23801" xr:uid="{00000000-0005-0000-0000-0000E24B0000}"/>
    <cellStyle name="Migliaia 54 2 3" xfId="4513" xr:uid="{00000000-0005-0000-0000-0000E34B0000}"/>
    <cellStyle name="Migliaia 54 2 3 2" xfId="12338" xr:uid="{00000000-0005-0000-0000-0000E44B0000}"/>
    <cellStyle name="Migliaia 54 2 3 2 2" xfId="15805" xr:uid="{00000000-0005-0000-0000-0000E54B0000}"/>
    <cellStyle name="Migliaia 54 2 3 2 2 2" xfId="21151" xr:uid="{00000000-0005-0000-0000-0000E64B0000}"/>
    <cellStyle name="Migliaia 54 2 3 2 2 3" xfId="26453" xr:uid="{00000000-0005-0000-0000-0000E74B0000}"/>
    <cellStyle name="Migliaia 54 2 3 2 3" xfId="18500" xr:uid="{00000000-0005-0000-0000-0000E84B0000}"/>
    <cellStyle name="Migliaia 54 2 3 2 4" xfId="23802" xr:uid="{00000000-0005-0000-0000-0000E94B0000}"/>
    <cellStyle name="Migliaia 54 2 3 3" xfId="14862" xr:uid="{00000000-0005-0000-0000-0000EA4B0000}"/>
    <cellStyle name="Migliaia 54 2 3 3 2" xfId="20680" xr:uid="{00000000-0005-0000-0000-0000EB4B0000}"/>
    <cellStyle name="Migliaia 54 2 3 3 3" xfId="25982" xr:uid="{00000000-0005-0000-0000-0000EC4B0000}"/>
    <cellStyle name="Migliaia 54 2 3 4" xfId="18029" xr:uid="{00000000-0005-0000-0000-0000ED4B0000}"/>
    <cellStyle name="Migliaia 54 2 3 5" xfId="23331" xr:uid="{00000000-0005-0000-0000-0000EE4B0000}"/>
    <cellStyle name="Migliaia 54 2 4" xfId="4514" xr:uid="{00000000-0005-0000-0000-0000EF4B0000}"/>
    <cellStyle name="Migliaia 54 2 4 2" xfId="14863" xr:uid="{00000000-0005-0000-0000-0000F04B0000}"/>
    <cellStyle name="Migliaia 54 2 4 2 2" xfId="20681" xr:uid="{00000000-0005-0000-0000-0000F14B0000}"/>
    <cellStyle name="Migliaia 54 2 4 2 3" xfId="25983" xr:uid="{00000000-0005-0000-0000-0000F24B0000}"/>
    <cellStyle name="Migliaia 54 2 4 3" xfId="18030" xr:uid="{00000000-0005-0000-0000-0000F34B0000}"/>
    <cellStyle name="Migliaia 54 2 4 4" xfId="23332" xr:uid="{00000000-0005-0000-0000-0000F44B0000}"/>
    <cellStyle name="Migliaia 54 2 5" xfId="4515" xr:uid="{00000000-0005-0000-0000-0000F54B0000}"/>
    <cellStyle name="Migliaia 54 2 5 2" xfId="14864" xr:uid="{00000000-0005-0000-0000-0000F64B0000}"/>
    <cellStyle name="Migliaia 54 2 5 2 2" xfId="20682" xr:uid="{00000000-0005-0000-0000-0000F74B0000}"/>
    <cellStyle name="Migliaia 54 2 5 2 3" xfId="25984" xr:uid="{00000000-0005-0000-0000-0000F84B0000}"/>
    <cellStyle name="Migliaia 54 2 5 3" xfId="18031" xr:uid="{00000000-0005-0000-0000-0000F94B0000}"/>
    <cellStyle name="Migliaia 54 2 5 4" xfId="23333" xr:uid="{00000000-0005-0000-0000-0000FA4B0000}"/>
    <cellStyle name="Migliaia 54 2 6" xfId="4516" xr:uid="{00000000-0005-0000-0000-0000FB4B0000}"/>
    <cellStyle name="Migliaia 54 2 6 2" xfId="14865" xr:uid="{00000000-0005-0000-0000-0000FC4B0000}"/>
    <cellStyle name="Migliaia 54 2 6 2 2" xfId="20683" xr:uid="{00000000-0005-0000-0000-0000FD4B0000}"/>
    <cellStyle name="Migliaia 54 2 6 2 3" xfId="25985" xr:uid="{00000000-0005-0000-0000-0000FE4B0000}"/>
    <cellStyle name="Migliaia 54 2 6 3" xfId="18032" xr:uid="{00000000-0005-0000-0000-0000FF4B0000}"/>
    <cellStyle name="Migliaia 54 2 6 4" xfId="23334"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6" xr:uid="{00000000-0005-0000-0000-0000064C0000}"/>
    <cellStyle name="Migliaia 54 3 2 2 2 2 2" xfId="20684" xr:uid="{00000000-0005-0000-0000-0000074C0000}"/>
    <cellStyle name="Migliaia 54 3 2 2 2 2 3" xfId="25986" xr:uid="{00000000-0005-0000-0000-0000084C0000}"/>
    <cellStyle name="Migliaia 54 3 2 2 2 3" xfId="18033" xr:uid="{00000000-0005-0000-0000-0000094C0000}"/>
    <cellStyle name="Migliaia 54 3 2 2 2 4" xfId="23335" xr:uid="{00000000-0005-0000-0000-00000A4C0000}"/>
    <cellStyle name="Migliaia 54 3 2 3" xfId="4521" xr:uid="{00000000-0005-0000-0000-00000B4C0000}"/>
    <cellStyle name="Migliaia 54 3 2 3 2" xfId="14867" xr:uid="{00000000-0005-0000-0000-00000C4C0000}"/>
    <cellStyle name="Migliaia 54 3 2 3 2 2" xfId="20685" xr:uid="{00000000-0005-0000-0000-00000D4C0000}"/>
    <cellStyle name="Migliaia 54 3 2 3 2 3" xfId="25987" xr:uid="{00000000-0005-0000-0000-00000E4C0000}"/>
    <cellStyle name="Migliaia 54 3 2 3 3" xfId="18034" xr:uid="{00000000-0005-0000-0000-00000F4C0000}"/>
    <cellStyle name="Migliaia 54 3 2 3 4" xfId="23336" xr:uid="{00000000-0005-0000-0000-0000104C0000}"/>
    <cellStyle name="Migliaia 54 3 2 4" xfId="4522" xr:uid="{00000000-0005-0000-0000-0000114C0000}"/>
    <cellStyle name="Migliaia 54 3 2 4 2" xfId="14868" xr:uid="{00000000-0005-0000-0000-0000124C0000}"/>
    <cellStyle name="Migliaia 54 3 2 4 2 2" xfId="20686" xr:uid="{00000000-0005-0000-0000-0000134C0000}"/>
    <cellStyle name="Migliaia 54 3 2 4 2 3" xfId="25988" xr:uid="{00000000-0005-0000-0000-0000144C0000}"/>
    <cellStyle name="Migliaia 54 3 2 4 3" xfId="18035" xr:uid="{00000000-0005-0000-0000-0000154C0000}"/>
    <cellStyle name="Migliaia 54 3 2 4 4" xfId="23337" xr:uid="{00000000-0005-0000-0000-0000164C0000}"/>
    <cellStyle name="Migliaia 54 3 2 5" xfId="4523" xr:uid="{00000000-0005-0000-0000-0000174C0000}"/>
    <cellStyle name="Migliaia 54 3 2 5 2" xfId="14869" xr:uid="{00000000-0005-0000-0000-0000184C0000}"/>
    <cellStyle name="Migliaia 54 3 2 5 2 2" xfId="20687" xr:uid="{00000000-0005-0000-0000-0000194C0000}"/>
    <cellStyle name="Migliaia 54 3 2 5 2 3" xfId="25989" xr:uid="{00000000-0005-0000-0000-00001A4C0000}"/>
    <cellStyle name="Migliaia 54 3 2 5 3" xfId="18036" xr:uid="{00000000-0005-0000-0000-00001B4C0000}"/>
    <cellStyle name="Migliaia 54 3 2 5 4" xfId="23338" xr:uid="{00000000-0005-0000-0000-00001C4C0000}"/>
    <cellStyle name="Migliaia 54 3 2 6" xfId="4524" xr:uid="{00000000-0005-0000-0000-00001D4C0000}"/>
    <cellStyle name="Migliaia 54 3 2 6 2" xfId="14870" xr:uid="{00000000-0005-0000-0000-00001E4C0000}"/>
    <cellStyle name="Migliaia 54 3 2 6 2 2" xfId="20688" xr:uid="{00000000-0005-0000-0000-00001F4C0000}"/>
    <cellStyle name="Migliaia 54 3 2 6 2 3" xfId="25990" xr:uid="{00000000-0005-0000-0000-0000204C0000}"/>
    <cellStyle name="Migliaia 54 3 2 6 3" xfId="18037" xr:uid="{00000000-0005-0000-0000-0000214C0000}"/>
    <cellStyle name="Migliaia 54 3 2 6 4" xfId="23339" xr:uid="{00000000-0005-0000-0000-0000224C0000}"/>
    <cellStyle name="Migliaia 54 3 3" xfId="4525" xr:uid="{00000000-0005-0000-0000-0000234C0000}"/>
    <cellStyle name="Migliaia 54 3 3 2" xfId="4526" xr:uid="{00000000-0005-0000-0000-0000244C0000}"/>
    <cellStyle name="Migliaia 54 3 3 2 2" xfId="14872" xr:uid="{00000000-0005-0000-0000-0000254C0000}"/>
    <cellStyle name="Migliaia 54 3 3 2 2 2" xfId="20690" xr:uid="{00000000-0005-0000-0000-0000264C0000}"/>
    <cellStyle name="Migliaia 54 3 3 2 2 3" xfId="25992" xr:uid="{00000000-0005-0000-0000-0000274C0000}"/>
    <cellStyle name="Migliaia 54 3 3 2 3" xfId="18039" xr:uid="{00000000-0005-0000-0000-0000284C0000}"/>
    <cellStyle name="Migliaia 54 3 3 2 4" xfId="23341" xr:uid="{00000000-0005-0000-0000-0000294C0000}"/>
    <cellStyle name="Migliaia 54 3 3 3" xfId="4527" xr:uid="{00000000-0005-0000-0000-00002A4C0000}"/>
    <cellStyle name="Migliaia 54 3 3 3 2" xfId="14873" xr:uid="{00000000-0005-0000-0000-00002B4C0000}"/>
    <cellStyle name="Migliaia 54 3 3 3 2 2" xfId="20691" xr:uid="{00000000-0005-0000-0000-00002C4C0000}"/>
    <cellStyle name="Migliaia 54 3 3 3 2 3" xfId="25993" xr:uid="{00000000-0005-0000-0000-00002D4C0000}"/>
    <cellStyle name="Migliaia 54 3 3 3 3" xfId="18040" xr:uid="{00000000-0005-0000-0000-00002E4C0000}"/>
    <cellStyle name="Migliaia 54 3 3 3 4" xfId="23342" xr:uid="{00000000-0005-0000-0000-00002F4C0000}"/>
    <cellStyle name="Migliaia 54 3 3 4" xfId="4528" xr:uid="{00000000-0005-0000-0000-0000304C0000}"/>
    <cellStyle name="Migliaia 54 3 3 4 2" xfId="14874" xr:uid="{00000000-0005-0000-0000-0000314C0000}"/>
    <cellStyle name="Migliaia 54 3 3 4 2 2" xfId="20692" xr:uid="{00000000-0005-0000-0000-0000324C0000}"/>
    <cellStyle name="Migliaia 54 3 3 4 2 3" xfId="25994" xr:uid="{00000000-0005-0000-0000-0000334C0000}"/>
    <cellStyle name="Migliaia 54 3 3 4 3" xfId="18041" xr:uid="{00000000-0005-0000-0000-0000344C0000}"/>
    <cellStyle name="Migliaia 54 3 3 4 4" xfId="23343" xr:uid="{00000000-0005-0000-0000-0000354C0000}"/>
    <cellStyle name="Migliaia 54 3 3 5" xfId="4529" xr:uid="{00000000-0005-0000-0000-0000364C0000}"/>
    <cellStyle name="Migliaia 54 3 3 5 2" xfId="14875" xr:uid="{00000000-0005-0000-0000-0000374C0000}"/>
    <cellStyle name="Migliaia 54 3 3 5 2 2" xfId="20693" xr:uid="{00000000-0005-0000-0000-0000384C0000}"/>
    <cellStyle name="Migliaia 54 3 3 5 2 3" xfId="25995" xr:uid="{00000000-0005-0000-0000-0000394C0000}"/>
    <cellStyle name="Migliaia 54 3 3 5 3" xfId="18042" xr:uid="{00000000-0005-0000-0000-00003A4C0000}"/>
    <cellStyle name="Migliaia 54 3 3 5 4" xfId="23344" xr:uid="{00000000-0005-0000-0000-00003B4C0000}"/>
    <cellStyle name="Migliaia 54 3 3 6" xfId="14871" xr:uid="{00000000-0005-0000-0000-00003C4C0000}"/>
    <cellStyle name="Migliaia 54 3 3 6 2" xfId="20689" xr:uid="{00000000-0005-0000-0000-00003D4C0000}"/>
    <cellStyle name="Migliaia 54 3 3 6 3" xfId="25991" xr:uid="{00000000-0005-0000-0000-00003E4C0000}"/>
    <cellStyle name="Migliaia 54 3 3 7" xfId="18038" xr:uid="{00000000-0005-0000-0000-00003F4C0000}"/>
    <cellStyle name="Migliaia 54 3 3 8" xfId="23340" xr:uid="{00000000-0005-0000-0000-0000404C0000}"/>
    <cellStyle name="Migliaia 54 3 4" xfId="4530" xr:uid="{00000000-0005-0000-0000-0000414C0000}"/>
    <cellStyle name="Migliaia 54 3 4 2" xfId="12339" xr:uid="{00000000-0005-0000-0000-0000424C0000}"/>
    <cellStyle name="Migliaia 54 3 4 3" xfId="12340" xr:uid="{00000000-0005-0000-0000-0000434C0000}"/>
    <cellStyle name="Migliaia 54 3 4 3 2" xfId="15806" xr:uid="{00000000-0005-0000-0000-0000444C0000}"/>
    <cellStyle name="Migliaia 54 3 4 3 2 2" xfId="21152" xr:uid="{00000000-0005-0000-0000-0000454C0000}"/>
    <cellStyle name="Migliaia 54 3 4 3 2 3" xfId="26454" xr:uid="{00000000-0005-0000-0000-0000464C0000}"/>
    <cellStyle name="Migliaia 54 3 4 3 3" xfId="18501" xr:uid="{00000000-0005-0000-0000-0000474C0000}"/>
    <cellStyle name="Migliaia 54 3 4 3 4" xfId="23803" xr:uid="{00000000-0005-0000-0000-0000484C0000}"/>
    <cellStyle name="Migliaia 54 3 4 4" xfId="14876" xr:uid="{00000000-0005-0000-0000-0000494C0000}"/>
    <cellStyle name="Migliaia 54 3 4 4 2" xfId="20694" xr:uid="{00000000-0005-0000-0000-00004A4C0000}"/>
    <cellStyle name="Migliaia 54 3 4 4 3" xfId="25996" xr:uid="{00000000-0005-0000-0000-00004B4C0000}"/>
    <cellStyle name="Migliaia 54 3 4 5" xfId="18043" xr:uid="{00000000-0005-0000-0000-00004C4C0000}"/>
    <cellStyle name="Migliaia 54 3 4 6" xfId="23345" xr:uid="{00000000-0005-0000-0000-00004D4C0000}"/>
    <cellStyle name="Migliaia 54 3 5" xfId="4531" xr:uid="{00000000-0005-0000-0000-00004E4C0000}"/>
    <cellStyle name="Migliaia 54 3 5 2" xfId="12341" xr:uid="{00000000-0005-0000-0000-00004F4C0000}"/>
    <cellStyle name="Migliaia 54 3 5 2 2" xfId="15807" xr:uid="{00000000-0005-0000-0000-0000504C0000}"/>
    <cellStyle name="Migliaia 54 3 5 2 2 2" xfId="21153" xr:uid="{00000000-0005-0000-0000-0000514C0000}"/>
    <cellStyle name="Migliaia 54 3 5 2 2 3" xfId="26455" xr:uid="{00000000-0005-0000-0000-0000524C0000}"/>
    <cellStyle name="Migliaia 54 3 5 2 3" xfId="18502" xr:uid="{00000000-0005-0000-0000-0000534C0000}"/>
    <cellStyle name="Migliaia 54 3 5 2 4" xfId="23804" xr:uid="{00000000-0005-0000-0000-0000544C0000}"/>
    <cellStyle name="Migliaia 54 3 5 3" xfId="14877" xr:uid="{00000000-0005-0000-0000-0000554C0000}"/>
    <cellStyle name="Migliaia 54 3 5 3 2" xfId="20695" xr:uid="{00000000-0005-0000-0000-0000564C0000}"/>
    <cellStyle name="Migliaia 54 3 5 3 3" xfId="25997" xr:uid="{00000000-0005-0000-0000-0000574C0000}"/>
    <cellStyle name="Migliaia 54 3 5 4" xfId="18044" xr:uid="{00000000-0005-0000-0000-0000584C0000}"/>
    <cellStyle name="Migliaia 54 3 5 5" xfId="23346" xr:uid="{00000000-0005-0000-0000-0000594C0000}"/>
    <cellStyle name="Migliaia 54 3 6" xfId="4532" xr:uid="{00000000-0005-0000-0000-00005A4C0000}"/>
    <cellStyle name="Migliaia 54 3 6 2" xfId="14878" xr:uid="{00000000-0005-0000-0000-00005B4C0000}"/>
    <cellStyle name="Migliaia 54 3 6 2 2" xfId="20696" xr:uid="{00000000-0005-0000-0000-00005C4C0000}"/>
    <cellStyle name="Migliaia 54 3 6 2 3" xfId="25998" xr:uid="{00000000-0005-0000-0000-00005D4C0000}"/>
    <cellStyle name="Migliaia 54 3 6 3" xfId="18045" xr:uid="{00000000-0005-0000-0000-00005E4C0000}"/>
    <cellStyle name="Migliaia 54 3 6 4" xfId="23347" xr:uid="{00000000-0005-0000-0000-00005F4C0000}"/>
    <cellStyle name="Migliaia 54 3 7" xfId="4533" xr:uid="{00000000-0005-0000-0000-0000604C0000}"/>
    <cellStyle name="Migliaia 54 3 7 2" xfId="14879" xr:uid="{00000000-0005-0000-0000-0000614C0000}"/>
    <cellStyle name="Migliaia 54 3 7 2 2" xfId="20697" xr:uid="{00000000-0005-0000-0000-0000624C0000}"/>
    <cellStyle name="Migliaia 54 3 7 2 3" xfId="25999" xr:uid="{00000000-0005-0000-0000-0000634C0000}"/>
    <cellStyle name="Migliaia 54 3 7 3" xfId="18046" xr:uid="{00000000-0005-0000-0000-0000644C0000}"/>
    <cellStyle name="Migliaia 54 3 7 4" xfId="23348" xr:uid="{00000000-0005-0000-0000-0000654C0000}"/>
    <cellStyle name="Migliaia 54 3 8" xfId="4534" xr:uid="{00000000-0005-0000-0000-0000664C0000}"/>
    <cellStyle name="Migliaia 54 3 8 2" xfId="14880" xr:uid="{00000000-0005-0000-0000-0000674C0000}"/>
    <cellStyle name="Migliaia 54 3 8 2 2" xfId="20698" xr:uid="{00000000-0005-0000-0000-0000684C0000}"/>
    <cellStyle name="Migliaia 54 3 8 2 3" xfId="26000" xr:uid="{00000000-0005-0000-0000-0000694C0000}"/>
    <cellStyle name="Migliaia 54 3 8 3" xfId="18047" xr:uid="{00000000-0005-0000-0000-00006A4C0000}"/>
    <cellStyle name="Migliaia 54 3 8 4" xfId="23349"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1" xr:uid="{00000000-0005-0000-0000-00006F4C0000}"/>
    <cellStyle name="Migliaia 54 4 2 2 2 2" xfId="20699" xr:uid="{00000000-0005-0000-0000-0000704C0000}"/>
    <cellStyle name="Migliaia 54 4 2 2 2 3" xfId="26001" xr:uid="{00000000-0005-0000-0000-0000714C0000}"/>
    <cellStyle name="Migliaia 54 4 2 2 3" xfId="18048" xr:uid="{00000000-0005-0000-0000-0000724C0000}"/>
    <cellStyle name="Migliaia 54 4 2 2 4" xfId="23350" xr:uid="{00000000-0005-0000-0000-0000734C0000}"/>
    <cellStyle name="Migliaia 54 4 2 3" xfId="4538" xr:uid="{00000000-0005-0000-0000-0000744C0000}"/>
    <cellStyle name="Migliaia 54 4 2 3 2" xfId="14882" xr:uid="{00000000-0005-0000-0000-0000754C0000}"/>
    <cellStyle name="Migliaia 54 4 2 3 2 2" xfId="20700" xr:uid="{00000000-0005-0000-0000-0000764C0000}"/>
    <cellStyle name="Migliaia 54 4 2 3 2 3" xfId="26002" xr:uid="{00000000-0005-0000-0000-0000774C0000}"/>
    <cellStyle name="Migliaia 54 4 2 3 3" xfId="18049" xr:uid="{00000000-0005-0000-0000-0000784C0000}"/>
    <cellStyle name="Migliaia 54 4 2 3 4" xfId="23351" xr:uid="{00000000-0005-0000-0000-0000794C0000}"/>
    <cellStyle name="Migliaia 54 4 3" xfId="4539" xr:uid="{00000000-0005-0000-0000-00007A4C0000}"/>
    <cellStyle name="Migliaia 54 4 3 2" xfId="14883" xr:uid="{00000000-0005-0000-0000-00007B4C0000}"/>
    <cellStyle name="Migliaia 54 4 3 2 2" xfId="20701" xr:uid="{00000000-0005-0000-0000-00007C4C0000}"/>
    <cellStyle name="Migliaia 54 4 3 2 3" xfId="26003" xr:uid="{00000000-0005-0000-0000-00007D4C0000}"/>
    <cellStyle name="Migliaia 54 4 3 3" xfId="18050" xr:uid="{00000000-0005-0000-0000-00007E4C0000}"/>
    <cellStyle name="Migliaia 54 4 3 4" xfId="23352" xr:uid="{00000000-0005-0000-0000-00007F4C0000}"/>
    <cellStyle name="Migliaia 54 4 4" xfId="4540" xr:uid="{00000000-0005-0000-0000-0000804C0000}"/>
    <cellStyle name="Migliaia 54 4 4 2" xfId="14884" xr:uid="{00000000-0005-0000-0000-0000814C0000}"/>
    <cellStyle name="Migliaia 54 4 4 2 2" xfId="20702" xr:uid="{00000000-0005-0000-0000-0000824C0000}"/>
    <cellStyle name="Migliaia 54 4 4 2 3" xfId="26004" xr:uid="{00000000-0005-0000-0000-0000834C0000}"/>
    <cellStyle name="Migliaia 54 4 4 3" xfId="18051" xr:uid="{00000000-0005-0000-0000-0000844C0000}"/>
    <cellStyle name="Migliaia 54 4 4 4" xfId="23353" xr:uid="{00000000-0005-0000-0000-0000854C0000}"/>
    <cellStyle name="Migliaia 54 4 5" xfId="4541" xr:uid="{00000000-0005-0000-0000-0000864C0000}"/>
    <cellStyle name="Migliaia 54 4 5 2" xfId="14885" xr:uid="{00000000-0005-0000-0000-0000874C0000}"/>
    <cellStyle name="Migliaia 54 4 5 2 2" xfId="20703" xr:uid="{00000000-0005-0000-0000-0000884C0000}"/>
    <cellStyle name="Migliaia 54 4 5 2 3" xfId="26005" xr:uid="{00000000-0005-0000-0000-0000894C0000}"/>
    <cellStyle name="Migliaia 54 4 5 3" xfId="18052" xr:uid="{00000000-0005-0000-0000-00008A4C0000}"/>
    <cellStyle name="Migliaia 54 4 5 4" xfId="23354" xr:uid="{00000000-0005-0000-0000-00008B4C0000}"/>
    <cellStyle name="Migliaia 54 4 6" xfId="4542" xr:uid="{00000000-0005-0000-0000-00008C4C0000}"/>
    <cellStyle name="Migliaia 54 4 6 2" xfId="14886" xr:uid="{00000000-0005-0000-0000-00008D4C0000}"/>
    <cellStyle name="Migliaia 54 4 6 2 2" xfId="20704" xr:uid="{00000000-0005-0000-0000-00008E4C0000}"/>
    <cellStyle name="Migliaia 54 4 6 2 3" xfId="26006" xr:uid="{00000000-0005-0000-0000-00008F4C0000}"/>
    <cellStyle name="Migliaia 54 4 6 3" xfId="18053" xr:uid="{00000000-0005-0000-0000-0000904C0000}"/>
    <cellStyle name="Migliaia 54 4 6 4" xfId="23355" xr:uid="{00000000-0005-0000-0000-0000914C0000}"/>
    <cellStyle name="Migliaia 54 4 7" xfId="4543" xr:uid="{00000000-0005-0000-0000-0000924C0000}"/>
    <cellStyle name="Migliaia 54 4 7 2" xfId="14887" xr:uid="{00000000-0005-0000-0000-0000934C0000}"/>
    <cellStyle name="Migliaia 54 4 7 2 2" xfId="20705" xr:uid="{00000000-0005-0000-0000-0000944C0000}"/>
    <cellStyle name="Migliaia 54 4 7 2 3" xfId="26007" xr:uid="{00000000-0005-0000-0000-0000954C0000}"/>
    <cellStyle name="Migliaia 54 4 7 3" xfId="18054" xr:uid="{00000000-0005-0000-0000-0000964C0000}"/>
    <cellStyle name="Migliaia 54 4 7 4" xfId="23356" xr:uid="{00000000-0005-0000-0000-0000974C0000}"/>
    <cellStyle name="Migliaia 54 5" xfId="4544" xr:uid="{00000000-0005-0000-0000-0000984C0000}"/>
    <cellStyle name="Migliaia 54 5 2" xfId="4545" xr:uid="{00000000-0005-0000-0000-0000994C0000}"/>
    <cellStyle name="Migliaia 54 5 2 2" xfId="14888" xr:uid="{00000000-0005-0000-0000-00009A4C0000}"/>
    <cellStyle name="Migliaia 54 5 2 2 2" xfId="20706" xr:uid="{00000000-0005-0000-0000-00009B4C0000}"/>
    <cellStyle name="Migliaia 54 5 2 2 3" xfId="26008" xr:uid="{00000000-0005-0000-0000-00009C4C0000}"/>
    <cellStyle name="Migliaia 54 5 2 3" xfId="18055" xr:uid="{00000000-0005-0000-0000-00009D4C0000}"/>
    <cellStyle name="Migliaia 54 5 2 4" xfId="23357" xr:uid="{00000000-0005-0000-0000-00009E4C0000}"/>
    <cellStyle name="Migliaia 54 5 3" xfId="4546" xr:uid="{00000000-0005-0000-0000-00009F4C0000}"/>
    <cellStyle name="Migliaia 54 5 3 2" xfId="14889" xr:uid="{00000000-0005-0000-0000-0000A04C0000}"/>
    <cellStyle name="Migliaia 54 5 3 2 2" xfId="20707" xr:uid="{00000000-0005-0000-0000-0000A14C0000}"/>
    <cellStyle name="Migliaia 54 5 3 2 3" xfId="26009" xr:uid="{00000000-0005-0000-0000-0000A24C0000}"/>
    <cellStyle name="Migliaia 54 5 3 3" xfId="18056" xr:uid="{00000000-0005-0000-0000-0000A34C0000}"/>
    <cellStyle name="Migliaia 54 5 3 4" xfId="23358" xr:uid="{00000000-0005-0000-0000-0000A44C0000}"/>
    <cellStyle name="Migliaia 54 5 4" xfId="4547" xr:uid="{00000000-0005-0000-0000-0000A54C0000}"/>
    <cellStyle name="Migliaia 54 5 4 2" xfId="14890" xr:uid="{00000000-0005-0000-0000-0000A64C0000}"/>
    <cellStyle name="Migliaia 54 5 4 2 2" xfId="20708" xr:uid="{00000000-0005-0000-0000-0000A74C0000}"/>
    <cellStyle name="Migliaia 54 5 4 2 3" xfId="26010" xr:uid="{00000000-0005-0000-0000-0000A84C0000}"/>
    <cellStyle name="Migliaia 54 5 4 3" xfId="18057" xr:uid="{00000000-0005-0000-0000-0000A94C0000}"/>
    <cellStyle name="Migliaia 54 5 4 4" xfId="23359" xr:uid="{00000000-0005-0000-0000-0000AA4C0000}"/>
    <cellStyle name="Migliaia 54 5 5" xfId="4548" xr:uid="{00000000-0005-0000-0000-0000AB4C0000}"/>
    <cellStyle name="Migliaia 54 5 5 2" xfId="14891" xr:uid="{00000000-0005-0000-0000-0000AC4C0000}"/>
    <cellStyle name="Migliaia 54 5 5 2 2" xfId="20709" xr:uid="{00000000-0005-0000-0000-0000AD4C0000}"/>
    <cellStyle name="Migliaia 54 5 5 2 3" xfId="26011" xr:uid="{00000000-0005-0000-0000-0000AE4C0000}"/>
    <cellStyle name="Migliaia 54 5 5 3" xfId="18058" xr:uid="{00000000-0005-0000-0000-0000AF4C0000}"/>
    <cellStyle name="Migliaia 54 5 5 4" xfId="23360" xr:uid="{00000000-0005-0000-0000-0000B04C0000}"/>
    <cellStyle name="Migliaia 54 5 6" xfId="4549" xr:uid="{00000000-0005-0000-0000-0000B14C0000}"/>
    <cellStyle name="Migliaia 54 5 6 2" xfId="14892" xr:uid="{00000000-0005-0000-0000-0000B24C0000}"/>
    <cellStyle name="Migliaia 54 5 6 2 2" xfId="20710" xr:uid="{00000000-0005-0000-0000-0000B34C0000}"/>
    <cellStyle name="Migliaia 54 5 6 2 3" xfId="26012" xr:uid="{00000000-0005-0000-0000-0000B44C0000}"/>
    <cellStyle name="Migliaia 54 5 6 3" xfId="18059" xr:uid="{00000000-0005-0000-0000-0000B54C0000}"/>
    <cellStyle name="Migliaia 54 5 6 4" xfId="23361" xr:uid="{00000000-0005-0000-0000-0000B64C0000}"/>
    <cellStyle name="Migliaia 54 6" xfId="4550" xr:uid="{00000000-0005-0000-0000-0000B74C0000}"/>
    <cellStyle name="Migliaia 54 6 2" xfId="12342" xr:uid="{00000000-0005-0000-0000-0000B84C0000}"/>
    <cellStyle name="Migliaia 54 6 3" xfId="12343" xr:uid="{00000000-0005-0000-0000-0000B94C0000}"/>
    <cellStyle name="Migliaia 54 6 3 2" xfId="15808" xr:uid="{00000000-0005-0000-0000-0000BA4C0000}"/>
    <cellStyle name="Migliaia 54 6 3 2 2" xfId="21154" xr:uid="{00000000-0005-0000-0000-0000BB4C0000}"/>
    <cellStyle name="Migliaia 54 6 3 2 3" xfId="26456" xr:uid="{00000000-0005-0000-0000-0000BC4C0000}"/>
    <cellStyle name="Migliaia 54 6 3 3" xfId="18503" xr:uid="{00000000-0005-0000-0000-0000BD4C0000}"/>
    <cellStyle name="Migliaia 54 6 3 4" xfId="23805" xr:uid="{00000000-0005-0000-0000-0000BE4C0000}"/>
    <cellStyle name="Migliaia 54 6 4" xfId="14893" xr:uid="{00000000-0005-0000-0000-0000BF4C0000}"/>
    <cellStyle name="Migliaia 54 6 4 2" xfId="20711" xr:uid="{00000000-0005-0000-0000-0000C04C0000}"/>
    <cellStyle name="Migliaia 54 6 4 3" xfId="26013" xr:uid="{00000000-0005-0000-0000-0000C14C0000}"/>
    <cellStyle name="Migliaia 54 6 5" xfId="18060" xr:uid="{00000000-0005-0000-0000-0000C24C0000}"/>
    <cellStyle name="Migliaia 54 6 6" xfId="23362" xr:uid="{00000000-0005-0000-0000-0000C34C0000}"/>
    <cellStyle name="Migliaia 54 7" xfId="4551" xr:uid="{00000000-0005-0000-0000-0000C44C0000}"/>
    <cellStyle name="Migliaia 54 7 2" xfId="12344" xr:uid="{00000000-0005-0000-0000-0000C54C0000}"/>
    <cellStyle name="Migliaia 54 7 2 2" xfId="15809" xr:uid="{00000000-0005-0000-0000-0000C64C0000}"/>
    <cellStyle name="Migliaia 54 7 2 2 2" xfId="21155" xr:uid="{00000000-0005-0000-0000-0000C74C0000}"/>
    <cellStyle name="Migliaia 54 7 2 2 3" xfId="26457" xr:uid="{00000000-0005-0000-0000-0000C84C0000}"/>
    <cellStyle name="Migliaia 54 7 2 3" xfId="18504" xr:uid="{00000000-0005-0000-0000-0000C94C0000}"/>
    <cellStyle name="Migliaia 54 7 2 4" xfId="23806" xr:uid="{00000000-0005-0000-0000-0000CA4C0000}"/>
    <cellStyle name="Migliaia 54 7 3" xfId="14894" xr:uid="{00000000-0005-0000-0000-0000CB4C0000}"/>
    <cellStyle name="Migliaia 54 7 3 2" xfId="20712" xr:uid="{00000000-0005-0000-0000-0000CC4C0000}"/>
    <cellStyle name="Migliaia 54 7 3 3" xfId="26014" xr:uid="{00000000-0005-0000-0000-0000CD4C0000}"/>
    <cellStyle name="Migliaia 54 7 4" xfId="18061" xr:uid="{00000000-0005-0000-0000-0000CE4C0000}"/>
    <cellStyle name="Migliaia 54 7 5" xfId="23363" xr:uid="{00000000-0005-0000-0000-0000CF4C0000}"/>
    <cellStyle name="Migliaia 54 8" xfId="4552" xr:uid="{00000000-0005-0000-0000-0000D04C0000}"/>
    <cellStyle name="Migliaia 54 8 2" xfId="12345" xr:uid="{00000000-0005-0000-0000-0000D14C0000}"/>
    <cellStyle name="Migliaia 54 8 2 2" xfId="15810" xr:uid="{00000000-0005-0000-0000-0000D24C0000}"/>
    <cellStyle name="Migliaia 54 8 2 2 2" xfId="21156" xr:uid="{00000000-0005-0000-0000-0000D34C0000}"/>
    <cellStyle name="Migliaia 54 8 2 2 3" xfId="26458" xr:uid="{00000000-0005-0000-0000-0000D44C0000}"/>
    <cellStyle name="Migliaia 54 8 2 3" xfId="18505" xr:uid="{00000000-0005-0000-0000-0000D54C0000}"/>
    <cellStyle name="Migliaia 54 8 2 4" xfId="23807" xr:uid="{00000000-0005-0000-0000-0000D64C0000}"/>
    <cellStyle name="Migliaia 54 8 3" xfId="14895" xr:uid="{00000000-0005-0000-0000-0000D74C0000}"/>
    <cellStyle name="Migliaia 54 8 3 2" xfId="20713" xr:uid="{00000000-0005-0000-0000-0000D84C0000}"/>
    <cellStyle name="Migliaia 54 8 3 3" xfId="26015" xr:uid="{00000000-0005-0000-0000-0000D94C0000}"/>
    <cellStyle name="Migliaia 54 8 4" xfId="18062" xr:uid="{00000000-0005-0000-0000-0000DA4C0000}"/>
    <cellStyle name="Migliaia 54 8 5" xfId="23364" xr:uid="{00000000-0005-0000-0000-0000DB4C0000}"/>
    <cellStyle name="Migliaia 54 9" xfId="4553" xr:uid="{00000000-0005-0000-0000-0000DC4C0000}"/>
    <cellStyle name="Migliaia 54 9 2" xfId="14896" xr:uid="{00000000-0005-0000-0000-0000DD4C0000}"/>
    <cellStyle name="Migliaia 54 9 2 2" xfId="20714" xr:uid="{00000000-0005-0000-0000-0000DE4C0000}"/>
    <cellStyle name="Migliaia 54 9 2 3" xfId="26016" xr:uid="{00000000-0005-0000-0000-0000DF4C0000}"/>
    <cellStyle name="Migliaia 54 9 3" xfId="18063" xr:uid="{00000000-0005-0000-0000-0000E04C0000}"/>
    <cellStyle name="Migliaia 54 9 4" xfId="23365" xr:uid="{00000000-0005-0000-0000-0000E14C0000}"/>
    <cellStyle name="Migliaia 55" xfId="350" xr:uid="{00000000-0005-0000-0000-0000E24C0000}"/>
    <cellStyle name="Migliaia 55 10" xfId="14897" xr:uid="{00000000-0005-0000-0000-0000E34C0000}"/>
    <cellStyle name="Migliaia 55 10 2" xfId="20715" xr:uid="{00000000-0005-0000-0000-0000E44C0000}"/>
    <cellStyle name="Migliaia 55 10 3" xfId="26017" xr:uid="{00000000-0005-0000-0000-0000E54C0000}"/>
    <cellStyle name="Migliaia 55 11" xfId="18064" xr:uid="{00000000-0005-0000-0000-0000E64C0000}"/>
    <cellStyle name="Migliaia 55 12" xfId="23366"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8" xr:uid="{00000000-0005-0000-0000-0000EC4C0000}"/>
    <cellStyle name="Migliaia 55 2 2 2 2 2" xfId="20716" xr:uid="{00000000-0005-0000-0000-0000ED4C0000}"/>
    <cellStyle name="Migliaia 55 2 2 2 2 3" xfId="26018" xr:uid="{00000000-0005-0000-0000-0000EE4C0000}"/>
    <cellStyle name="Migliaia 55 2 2 2 3" xfId="18065" xr:uid="{00000000-0005-0000-0000-0000EF4C0000}"/>
    <cellStyle name="Migliaia 55 2 2 2 4" xfId="23367" xr:uid="{00000000-0005-0000-0000-0000F04C0000}"/>
    <cellStyle name="Migliaia 55 2 2 3" xfId="12346" xr:uid="{00000000-0005-0000-0000-0000F14C0000}"/>
    <cellStyle name="Migliaia 55 2 2 3 2" xfId="15811" xr:uid="{00000000-0005-0000-0000-0000F24C0000}"/>
    <cellStyle name="Migliaia 55 2 2 3 2 2" xfId="21157" xr:uid="{00000000-0005-0000-0000-0000F34C0000}"/>
    <cellStyle name="Migliaia 55 2 2 3 2 3" xfId="26459" xr:uid="{00000000-0005-0000-0000-0000F44C0000}"/>
    <cellStyle name="Migliaia 55 2 2 3 3" xfId="18506" xr:uid="{00000000-0005-0000-0000-0000F54C0000}"/>
    <cellStyle name="Migliaia 55 2 2 3 4" xfId="23808" xr:uid="{00000000-0005-0000-0000-0000F64C0000}"/>
    <cellStyle name="Migliaia 55 2 3" xfId="4558" xr:uid="{00000000-0005-0000-0000-0000F74C0000}"/>
    <cellStyle name="Migliaia 55 2 3 2" xfId="12347" xr:uid="{00000000-0005-0000-0000-0000F84C0000}"/>
    <cellStyle name="Migliaia 55 2 3 2 2" xfId="15812" xr:uid="{00000000-0005-0000-0000-0000F94C0000}"/>
    <cellStyle name="Migliaia 55 2 3 2 2 2" xfId="21158" xr:uid="{00000000-0005-0000-0000-0000FA4C0000}"/>
    <cellStyle name="Migliaia 55 2 3 2 2 3" xfId="26460" xr:uid="{00000000-0005-0000-0000-0000FB4C0000}"/>
    <cellStyle name="Migliaia 55 2 3 2 3" xfId="18507" xr:uid="{00000000-0005-0000-0000-0000FC4C0000}"/>
    <cellStyle name="Migliaia 55 2 3 2 4" xfId="23809" xr:uid="{00000000-0005-0000-0000-0000FD4C0000}"/>
    <cellStyle name="Migliaia 55 2 3 3" xfId="14899" xr:uid="{00000000-0005-0000-0000-0000FE4C0000}"/>
    <cellStyle name="Migliaia 55 2 3 3 2" xfId="20717" xr:uid="{00000000-0005-0000-0000-0000FF4C0000}"/>
    <cellStyle name="Migliaia 55 2 3 3 3" xfId="26019" xr:uid="{00000000-0005-0000-0000-0000004D0000}"/>
    <cellStyle name="Migliaia 55 2 3 4" xfId="18066" xr:uid="{00000000-0005-0000-0000-0000014D0000}"/>
    <cellStyle name="Migliaia 55 2 3 5" xfId="23368" xr:uid="{00000000-0005-0000-0000-0000024D0000}"/>
    <cellStyle name="Migliaia 55 2 4" xfId="4559" xr:uid="{00000000-0005-0000-0000-0000034D0000}"/>
    <cellStyle name="Migliaia 55 2 4 2" xfId="14900" xr:uid="{00000000-0005-0000-0000-0000044D0000}"/>
    <cellStyle name="Migliaia 55 2 4 2 2" xfId="20718" xr:uid="{00000000-0005-0000-0000-0000054D0000}"/>
    <cellStyle name="Migliaia 55 2 4 2 3" xfId="26020" xr:uid="{00000000-0005-0000-0000-0000064D0000}"/>
    <cellStyle name="Migliaia 55 2 4 3" xfId="18067" xr:uid="{00000000-0005-0000-0000-0000074D0000}"/>
    <cellStyle name="Migliaia 55 2 4 4" xfId="23369" xr:uid="{00000000-0005-0000-0000-0000084D0000}"/>
    <cellStyle name="Migliaia 55 2 5" xfId="4560" xr:uid="{00000000-0005-0000-0000-0000094D0000}"/>
    <cellStyle name="Migliaia 55 2 5 2" xfId="14901" xr:uid="{00000000-0005-0000-0000-00000A4D0000}"/>
    <cellStyle name="Migliaia 55 2 5 2 2" xfId="20719" xr:uid="{00000000-0005-0000-0000-00000B4D0000}"/>
    <cellStyle name="Migliaia 55 2 5 2 3" xfId="26021" xr:uid="{00000000-0005-0000-0000-00000C4D0000}"/>
    <cellStyle name="Migliaia 55 2 5 3" xfId="18068" xr:uid="{00000000-0005-0000-0000-00000D4D0000}"/>
    <cellStyle name="Migliaia 55 2 5 4" xfId="23370" xr:uid="{00000000-0005-0000-0000-00000E4D0000}"/>
    <cellStyle name="Migliaia 55 2 6" xfId="4561" xr:uid="{00000000-0005-0000-0000-00000F4D0000}"/>
    <cellStyle name="Migliaia 55 2 6 2" xfId="14902" xr:uid="{00000000-0005-0000-0000-0000104D0000}"/>
    <cellStyle name="Migliaia 55 2 6 2 2" xfId="20720" xr:uid="{00000000-0005-0000-0000-0000114D0000}"/>
    <cellStyle name="Migliaia 55 2 6 2 3" xfId="26022" xr:uid="{00000000-0005-0000-0000-0000124D0000}"/>
    <cellStyle name="Migliaia 55 2 6 3" xfId="18069" xr:uid="{00000000-0005-0000-0000-0000134D0000}"/>
    <cellStyle name="Migliaia 55 2 6 4" xfId="23371"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3" xr:uid="{00000000-0005-0000-0000-00001A4D0000}"/>
    <cellStyle name="Migliaia 55 3 2 2 2 2 2" xfId="20721" xr:uid="{00000000-0005-0000-0000-00001B4D0000}"/>
    <cellStyle name="Migliaia 55 3 2 2 2 2 3" xfId="26023" xr:uid="{00000000-0005-0000-0000-00001C4D0000}"/>
    <cellStyle name="Migliaia 55 3 2 2 2 3" xfId="18070" xr:uid="{00000000-0005-0000-0000-00001D4D0000}"/>
    <cellStyle name="Migliaia 55 3 2 2 2 4" xfId="23372" xr:uid="{00000000-0005-0000-0000-00001E4D0000}"/>
    <cellStyle name="Migliaia 55 3 2 3" xfId="4566" xr:uid="{00000000-0005-0000-0000-00001F4D0000}"/>
    <cellStyle name="Migliaia 55 3 2 3 2" xfId="14904" xr:uid="{00000000-0005-0000-0000-0000204D0000}"/>
    <cellStyle name="Migliaia 55 3 2 3 2 2" xfId="20722" xr:uid="{00000000-0005-0000-0000-0000214D0000}"/>
    <cellStyle name="Migliaia 55 3 2 3 2 3" xfId="26024" xr:uid="{00000000-0005-0000-0000-0000224D0000}"/>
    <cellStyle name="Migliaia 55 3 2 3 3" xfId="18071" xr:uid="{00000000-0005-0000-0000-0000234D0000}"/>
    <cellStyle name="Migliaia 55 3 2 3 4" xfId="23373" xr:uid="{00000000-0005-0000-0000-0000244D0000}"/>
    <cellStyle name="Migliaia 55 3 2 4" xfId="4567" xr:uid="{00000000-0005-0000-0000-0000254D0000}"/>
    <cellStyle name="Migliaia 55 3 2 4 2" xfId="14905" xr:uid="{00000000-0005-0000-0000-0000264D0000}"/>
    <cellStyle name="Migliaia 55 3 2 4 2 2" xfId="20723" xr:uid="{00000000-0005-0000-0000-0000274D0000}"/>
    <cellStyle name="Migliaia 55 3 2 4 2 3" xfId="26025" xr:uid="{00000000-0005-0000-0000-0000284D0000}"/>
    <cellStyle name="Migliaia 55 3 2 4 3" xfId="18072" xr:uid="{00000000-0005-0000-0000-0000294D0000}"/>
    <cellStyle name="Migliaia 55 3 2 4 4" xfId="23374" xr:uid="{00000000-0005-0000-0000-00002A4D0000}"/>
    <cellStyle name="Migliaia 55 3 2 5" xfId="4568" xr:uid="{00000000-0005-0000-0000-00002B4D0000}"/>
    <cellStyle name="Migliaia 55 3 2 5 2" xfId="14906" xr:uid="{00000000-0005-0000-0000-00002C4D0000}"/>
    <cellStyle name="Migliaia 55 3 2 5 2 2" xfId="20724" xr:uid="{00000000-0005-0000-0000-00002D4D0000}"/>
    <cellStyle name="Migliaia 55 3 2 5 2 3" xfId="26026" xr:uid="{00000000-0005-0000-0000-00002E4D0000}"/>
    <cellStyle name="Migliaia 55 3 2 5 3" xfId="18073" xr:uid="{00000000-0005-0000-0000-00002F4D0000}"/>
    <cellStyle name="Migliaia 55 3 2 5 4" xfId="23375" xr:uid="{00000000-0005-0000-0000-0000304D0000}"/>
    <cellStyle name="Migliaia 55 3 2 6" xfId="4569" xr:uid="{00000000-0005-0000-0000-0000314D0000}"/>
    <cellStyle name="Migliaia 55 3 2 6 2" xfId="14907" xr:uid="{00000000-0005-0000-0000-0000324D0000}"/>
    <cellStyle name="Migliaia 55 3 2 6 2 2" xfId="20725" xr:uid="{00000000-0005-0000-0000-0000334D0000}"/>
    <cellStyle name="Migliaia 55 3 2 6 2 3" xfId="26027" xr:uid="{00000000-0005-0000-0000-0000344D0000}"/>
    <cellStyle name="Migliaia 55 3 2 6 3" xfId="18074" xr:uid="{00000000-0005-0000-0000-0000354D0000}"/>
    <cellStyle name="Migliaia 55 3 2 6 4" xfId="23376" xr:uid="{00000000-0005-0000-0000-0000364D0000}"/>
    <cellStyle name="Migliaia 55 3 3" xfId="4570" xr:uid="{00000000-0005-0000-0000-0000374D0000}"/>
    <cellStyle name="Migliaia 55 3 3 2" xfId="4571" xr:uid="{00000000-0005-0000-0000-0000384D0000}"/>
    <cellStyle name="Migliaia 55 3 3 2 2" xfId="14909" xr:uid="{00000000-0005-0000-0000-0000394D0000}"/>
    <cellStyle name="Migliaia 55 3 3 2 2 2" xfId="20727" xr:uid="{00000000-0005-0000-0000-00003A4D0000}"/>
    <cellStyle name="Migliaia 55 3 3 2 2 3" xfId="26029" xr:uid="{00000000-0005-0000-0000-00003B4D0000}"/>
    <cellStyle name="Migliaia 55 3 3 2 3" xfId="18076" xr:uid="{00000000-0005-0000-0000-00003C4D0000}"/>
    <cellStyle name="Migliaia 55 3 3 2 4" xfId="23378" xr:uid="{00000000-0005-0000-0000-00003D4D0000}"/>
    <cellStyle name="Migliaia 55 3 3 3" xfId="4572" xr:uid="{00000000-0005-0000-0000-00003E4D0000}"/>
    <cellStyle name="Migliaia 55 3 3 3 2" xfId="14910" xr:uid="{00000000-0005-0000-0000-00003F4D0000}"/>
    <cellStyle name="Migliaia 55 3 3 3 2 2" xfId="20728" xr:uid="{00000000-0005-0000-0000-0000404D0000}"/>
    <cellStyle name="Migliaia 55 3 3 3 2 3" xfId="26030" xr:uid="{00000000-0005-0000-0000-0000414D0000}"/>
    <cellStyle name="Migliaia 55 3 3 3 3" xfId="18077" xr:uid="{00000000-0005-0000-0000-0000424D0000}"/>
    <cellStyle name="Migliaia 55 3 3 3 4" xfId="23379" xr:uid="{00000000-0005-0000-0000-0000434D0000}"/>
    <cellStyle name="Migliaia 55 3 3 4" xfId="4573" xr:uid="{00000000-0005-0000-0000-0000444D0000}"/>
    <cellStyle name="Migliaia 55 3 3 4 2" xfId="14911" xr:uid="{00000000-0005-0000-0000-0000454D0000}"/>
    <cellStyle name="Migliaia 55 3 3 4 2 2" xfId="20729" xr:uid="{00000000-0005-0000-0000-0000464D0000}"/>
    <cellStyle name="Migliaia 55 3 3 4 2 3" xfId="26031" xr:uid="{00000000-0005-0000-0000-0000474D0000}"/>
    <cellStyle name="Migliaia 55 3 3 4 3" xfId="18078" xr:uid="{00000000-0005-0000-0000-0000484D0000}"/>
    <cellStyle name="Migliaia 55 3 3 4 4" xfId="23380" xr:uid="{00000000-0005-0000-0000-0000494D0000}"/>
    <cellStyle name="Migliaia 55 3 3 5" xfId="4574" xr:uid="{00000000-0005-0000-0000-00004A4D0000}"/>
    <cellStyle name="Migliaia 55 3 3 5 2" xfId="14912" xr:uid="{00000000-0005-0000-0000-00004B4D0000}"/>
    <cellStyle name="Migliaia 55 3 3 5 2 2" xfId="20730" xr:uid="{00000000-0005-0000-0000-00004C4D0000}"/>
    <cellStyle name="Migliaia 55 3 3 5 2 3" xfId="26032" xr:uid="{00000000-0005-0000-0000-00004D4D0000}"/>
    <cellStyle name="Migliaia 55 3 3 5 3" xfId="18079" xr:uid="{00000000-0005-0000-0000-00004E4D0000}"/>
    <cellStyle name="Migliaia 55 3 3 5 4" xfId="23381" xr:uid="{00000000-0005-0000-0000-00004F4D0000}"/>
    <cellStyle name="Migliaia 55 3 3 6" xfId="14908" xr:uid="{00000000-0005-0000-0000-0000504D0000}"/>
    <cellStyle name="Migliaia 55 3 3 6 2" xfId="20726" xr:uid="{00000000-0005-0000-0000-0000514D0000}"/>
    <cellStyle name="Migliaia 55 3 3 6 3" xfId="26028" xr:uid="{00000000-0005-0000-0000-0000524D0000}"/>
    <cellStyle name="Migliaia 55 3 3 7" xfId="18075" xr:uid="{00000000-0005-0000-0000-0000534D0000}"/>
    <cellStyle name="Migliaia 55 3 3 8" xfId="23377" xr:uid="{00000000-0005-0000-0000-0000544D0000}"/>
    <cellStyle name="Migliaia 55 3 4" xfId="4575" xr:uid="{00000000-0005-0000-0000-0000554D0000}"/>
    <cellStyle name="Migliaia 55 3 4 2" xfId="12348" xr:uid="{00000000-0005-0000-0000-0000564D0000}"/>
    <cellStyle name="Migliaia 55 3 4 3" xfId="12349" xr:uid="{00000000-0005-0000-0000-0000574D0000}"/>
    <cellStyle name="Migliaia 55 3 4 3 2" xfId="15813" xr:uid="{00000000-0005-0000-0000-0000584D0000}"/>
    <cellStyle name="Migliaia 55 3 4 3 2 2" xfId="21159" xr:uid="{00000000-0005-0000-0000-0000594D0000}"/>
    <cellStyle name="Migliaia 55 3 4 3 2 3" xfId="26461" xr:uid="{00000000-0005-0000-0000-00005A4D0000}"/>
    <cellStyle name="Migliaia 55 3 4 3 3" xfId="18508" xr:uid="{00000000-0005-0000-0000-00005B4D0000}"/>
    <cellStyle name="Migliaia 55 3 4 3 4" xfId="23810" xr:uid="{00000000-0005-0000-0000-00005C4D0000}"/>
    <cellStyle name="Migliaia 55 3 4 4" xfId="14913" xr:uid="{00000000-0005-0000-0000-00005D4D0000}"/>
    <cellStyle name="Migliaia 55 3 4 4 2" xfId="20731" xr:uid="{00000000-0005-0000-0000-00005E4D0000}"/>
    <cellStyle name="Migliaia 55 3 4 4 3" xfId="26033" xr:uid="{00000000-0005-0000-0000-00005F4D0000}"/>
    <cellStyle name="Migliaia 55 3 4 5" xfId="18080" xr:uid="{00000000-0005-0000-0000-0000604D0000}"/>
    <cellStyle name="Migliaia 55 3 4 6" xfId="23382" xr:uid="{00000000-0005-0000-0000-0000614D0000}"/>
    <cellStyle name="Migliaia 55 3 5" xfId="4576" xr:uid="{00000000-0005-0000-0000-0000624D0000}"/>
    <cellStyle name="Migliaia 55 3 5 2" xfId="12350" xr:uid="{00000000-0005-0000-0000-0000634D0000}"/>
    <cellStyle name="Migliaia 55 3 5 2 2" xfId="15814" xr:uid="{00000000-0005-0000-0000-0000644D0000}"/>
    <cellStyle name="Migliaia 55 3 5 2 2 2" xfId="21160" xr:uid="{00000000-0005-0000-0000-0000654D0000}"/>
    <cellStyle name="Migliaia 55 3 5 2 2 3" xfId="26462" xr:uid="{00000000-0005-0000-0000-0000664D0000}"/>
    <cellStyle name="Migliaia 55 3 5 2 3" xfId="18509" xr:uid="{00000000-0005-0000-0000-0000674D0000}"/>
    <cellStyle name="Migliaia 55 3 5 2 4" xfId="23811" xr:uid="{00000000-0005-0000-0000-0000684D0000}"/>
    <cellStyle name="Migliaia 55 3 5 3" xfId="14914" xr:uid="{00000000-0005-0000-0000-0000694D0000}"/>
    <cellStyle name="Migliaia 55 3 5 3 2" xfId="20732" xr:uid="{00000000-0005-0000-0000-00006A4D0000}"/>
    <cellStyle name="Migliaia 55 3 5 3 3" xfId="26034" xr:uid="{00000000-0005-0000-0000-00006B4D0000}"/>
    <cellStyle name="Migliaia 55 3 5 4" xfId="18081" xr:uid="{00000000-0005-0000-0000-00006C4D0000}"/>
    <cellStyle name="Migliaia 55 3 5 5" xfId="23383" xr:uid="{00000000-0005-0000-0000-00006D4D0000}"/>
    <cellStyle name="Migliaia 55 3 6" xfId="4577" xr:uid="{00000000-0005-0000-0000-00006E4D0000}"/>
    <cellStyle name="Migliaia 55 3 6 2" xfId="14915" xr:uid="{00000000-0005-0000-0000-00006F4D0000}"/>
    <cellStyle name="Migliaia 55 3 6 2 2" xfId="20733" xr:uid="{00000000-0005-0000-0000-0000704D0000}"/>
    <cellStyle name="Migliaia 55 3 6 2 3" xfId="26035" xr:uid="{00000000-0005-0000-0000-0000714D0000}"/>
    <cellStyle name="Migliaia 55 3 6 3" xfId="18082" xr:uid="{00000000-0005-0000-0000-0000724D0000}"/>
    <cellStyle name="Migliaia 55 3 6 4" xfId="23384" xr:uid="{00000000-0005-0000-0000-0000734D0000}"/>
    <cellStyle name="Migliaia 55 3 7" xfId="4578" xr:uid="{00000000-0005-0000-0000-0000744D0000}"/>
    <cellStyle name="Migliaia 55 3 7 2" xfId="14916" xr:uid="{00000000-0005-0000-0000-0000754D0000}"/>
    <cellStyle name="Migliaia 55 3 7 2 2" xfId="20734" xr:uid="{00000000-0005-0000-0000-0000764D0000}"/>
    <cellStyle name="Migliaia 55 3 7 2 3" xfId="26036" xr:uid="{00000000-0005-0000-0000-0000774D0000}"/>
    <cellStyle name="Migliaia 55 3 7 3" xfId="18083" xr:uid="{00000000-0005-0000-0000-0000784D0000}"/>
    <cellStyle name="Migliaia 55 3 7 4" xfId="23385" xr:uid="{00000000-0005-0000-0000-0000794D0000}"/>
    <cellStyle name="Migliaia 55 3 8" xfId="4579" xr:uid="{00000000-0005-0000-0000-00007A4D0000}"/>
    <cellStyle name="Migliaia 55 3 8 2" xfId="14917" xr:uid="{00000000-0005-0000-0000-00007B4D0000}"/>
    <cellStyle name="Migliaia 55 3 8 2 2" xfId="20735" xr:uid="{00000000-0005-0000-0000-00007C4D0000}"/>
    <cellStyle name="Migliaia 55 3 8 2 3" xfId="26037" xr:uid="{00000000-0005-0000-0000-00007D4D0000}"/>
    <cellStyle name="Migliaia 55 3 8 3" xfId="18084" xr:uid="{00000000-0005-0000-0000-00007E4D0000}"/>
    <cellStyle name="Migliaia 55 3 8 4" xfId="23386"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8" xr:uid="{00000000-0005-0000-0000-0000834D0000}"/>
    <cellStyle name="Migliaia 55 4 2 2 2 2" xfId="20736" xr:uid="{00000000-0005-0000-0000-0000844D0000}"/>
    <cellStyle name="Migliaia 55 4 2 2 2 3" xfId="26038" xr:uid="{00000000-0005-0000-0000-0000854D0000}"/>
    <cellStyle name="Migliaia 55 4 2 2 3" xfId="18085" xr:uid="{00000000-0005-0000-0000-0000864D0000}"/>
    <cellStyle name="Migliaia 55 4 2 2 4" xfId="23387" xr:uid="{00000000-0005-0000-0000-0000874D0000}"/>
    <cellStyle name="Migliaia 55 4 2 3" xfId="4583" xr:uid="{00000000-0005-0000-0000-0000884D0000}"/>
    <cellStyle name="Migliaia 55 4 2 3 2" xfId="14919" xr:uid="{00000000-0005-0000-0000-0000894D0000}"/>
    <cellStyle name="Migliaia 55 4 2 3 2 2" xfId="20737" xr:uid="{00000000-0005-0000-0000-00008A4D0000}"/>
    <cellStyle name="Migliaia 55 4 2 3 2 3" xfId="26039" xr:uid="{00000000-0005-0000-0000-00008B4D0000}"/>
    <cellStyle name="Migliaia 55 4 2 3 3" xfId="18086" xr:uid="{00000000-0005-0000-0000-00008C4D0000}"/>
    <cellStyle name="Migliaia 55 4 2 3 4" xfId="23388" xr:uid="{00000000-0005-0000-0000-00008D4D0000}"/>
    <cellStyle name="Migliaia 55 4 3" xfId="4584" xr:uid="{00000000-0005-0000-0000-00008E4D0000}"/>
    <cellStyle name="Migliaia 55 4 3 2" xfId="14920" xr:uid="{00000000-0005-0000-0000-00008F4D0000}"/>
    <cellStyle name="Migliaia 55 4 3 2 2" xfId="20738" xr:uid="{00000000-0005-0000-0000-0000904D0000}"/>
    <cellStyle name="Migliaia 55 4 3 2 3" xfId="26040" xr:uid="{00000000-0005-0000-0000-0000914D0000}"/>
    <cellStyle name="Migliaia 55 4 3 3" xfId="18087" xr:uid="{00000000-0005-0000-0000-0000924D0000}"/>
    <cellStyle name="Migliaia 55 4 3 4" xfId="23389" xr:uid="{00000000-0005-0000-0000-0000934D0000}"/>
    <cellStyle name="Migliaia 55 4 4" xfId="4585" xr:uid="{00000000-0005-0000-0000-0000944D0000}"/>
    <cellStyle name="Migliaia 55 4 4 2" xfId="14921" xr:uid="{00000000-0005-0000-0000-0000954D0000}"/>
    <cellStyle name="Migliaia 55 4 4 2 2" xfId="20739" xr:uid="{00000000-0005-0000-0000-0000964D0000}"/>
    <cellStyle name="Migliaia 55 4 4 2 3" xfId="26041" xr:uid="{00000000-0005-0000-0000-0000974D0000}"/>
    <cellStyle name="Migliaia 55 4 4 3" xfId="18088" xr:uid="{00000000-0005-0000-0000-0000984D0000}"/>
    <cellStyle name="Migliaia 55 4 4 4" xfId="23390" xr:uid="{00000000-0005-0000-0000-0000994D0000}"/>
    <cellStyle name="Migliaia 55 4 5" xfId="4586" xr:uid="{00000000-0005-0000-0000-00009A4D0000}"/>
    <cellStyle name="Migliaia 55 4 5 2" xfId="14922" xr:uid="{00000000-0005-0000-0000-00009B4D0000}"/>
    <cellStyle name="Migliaia 55 4 5 2 2" xfId="20740" xr:uid="{00000000-0005-0000-0000-00009C4D0000}"/>
    <cellStyle name="Migliaia 55 4 5 2 3" xfId="26042" xr:uid="{00000000-0005-0000-0000-00009D4D0000}"/>
    <cellStyle name="Migliaia 55 4 5 3" xfId="18089" xr:uid="{00000000-0005-0000-0000-00009E4D0000}"/>
    <cellStyle name="Migliaia 55 4 5 4" xfId="23391" xr:uid="{00000000-0005-0000-0000-00009F4D0000}"/>
    <cellStyle name="Migliaia 55 4 6" xfId="4587" xr:uid="{00000000-0005-0000-0000-0000A04D0000}"/>
    <cellStyle name="Migliaia 55 4 6 2" xfId="14923" xr:uid="{00000000-0005-0000-0000-0000A14D0000}"/>
    <cellStyle name="Migliaia 55 4 6 2 2" xfId="20741" xr:uid="{00000000-0005-0000-0000-0000A24D0000}"/>
    <cellStyle name="Migliaia 55 4 6 2 3" xfId="26043" xr:uid="{00000000-0005-0000-0000-0000A34D0000}"/>
    <cellStyle name="Migliaia 55 4 6 3" xfId="18090" xr:uid="{00000000-0005-0000-0000-0000A44D0000}"/>
    <cellStyle name="Migliaia 55 4 6 4" xfId="23392" xr:uid="{00000000-0005-0000-0000-0000A54D0000}"/>
    <cellStyle name="Migliaia 55 4 7" xfId="4588" xr:uid="{00000000-0005-0000-0000-0000A64D0000}"/>
    <cellStyle name="Migliaia 55 4 7 2" xfId="14924" xr:uid="{00000000-0005-0000-0000-0000A74D0000}"/>
    <cellStyle name="Migliaia 55 4 7 2 2" xfId="20742" xr:uid="{00000000-0005-0000-0000-0000A84D0000}"/>
    <cellStyle name="Migliaia 55 4 7 2 3" xfId="26044" xr:uid="{00000000-0005-0000-0000-0000A94D0000}"/>
    <cellStyle name="Migliaia 55 4 7 3" xfId="18091" xr:uid="{00000000-0005-0000-0000-0000AA4D0000}"/>
    <cellStyle name="Migliaia 55 4 7 4" xfId="23393" xr:uid="{00000000-0005-0000-0000-0000AB4D0000}"/>
    <cellStyle name="Migliaia 55 5" xfId="4589" xr:uid="{00000000-0005-0000-0000-0000AC4D0000}"/>
    <cellStyle name="Migliaia 55 5 2" xfId="4590" xr:uid="{00000000-0005-0000-0000-0000AD4D0000}"/>
    <cellStyle name="Migliaia 55 5 2 2" xfId="14925" xr:uid="{00000000-0005-0000-0000-0000AE4D0000}"/>
    <cellStyle name="Migliaia 55 5 2 2 2" xfId="20743" xr:uid="{00000000-0005-0000-0000-0000AF4D0000}"/>
    <cellStyle name="Migliaia 55 5 2 2 3" xfId="26045" xr:uid="{00000000-0005-0000-0000-0000B04D0000}"/>
    <cellStyle name="Migliaia 55 5 2 3" xfId="18092" xr:uid="{00000000-0005-0000-0000-0000B14D0000}"/>
    <cellStyle name="Migliaia 55 5 2 4" xfId="23394" xr:uid="{00000000-0005-0000-0000-0000B24D0000}"/>
    <cellStyle name="Migliaia 55 5 3" xfId="4591" xr:uid="{00000000-0005-0000-0000-0000B34D0000}"/>
    <cellStyle name="Migliaia 55 5 3 2" xfId="14926" xr:uid="{00000000-0005-0000-0000-0000B44D0000}"/>
    <cellStyle name="Migliaia 55 5 3 2 2" xfId="20744" xr:uid="{00000000-0005-0000-0000-0000B54D0000}"/>
    <cellStyle name="Migliaia 55 5 3 2 3" xfId="26046" xr:uid="{00000000-0005-0000-0000-0000B64D0000}"/>
    <cellStyle name="Migliaia 55 5 3 3" xfId="18093" xr:uid="{00000000-0005-0000-0000-0000B74D0000}"/>
    <cellStyle name="Migliaia 55 5 3 4" xfId="23395" xr:uid="{00000000-0005-0000-0000-0000B84D0000}"/>
    <cellStyle name="Migliaia 55 5 4" xfId="4592" xr:uid="{00000000-0005-0000-0000-0000B94D0000}"/>
    <cellStyle name="Migliaia 55 5 4 2" xfId="14927" xr:uid="{00000000-0005-0000-0000-0000BA4D0000}"/>
    <cellStyle name="Migliaia 55 5 4 2 2" xfId="20745" xr:uid="{00000000-0005-0000-0000-0000BB4D0000}"/>
    <cellStyle name="Migliaia 55 5 4 2 3" xfId="26047" xr:uid="{00000000-0005-0000-0000-0000BC4D0000}"/>
    <cellStyle name="Migliaia 55 5 4 3" xfId="18094" xr:uid="{00000000-0005-0000-0000-0000BD4D0000}"/>
    <cellStyle name="Migliaia 55 5 4 4" xfId="23396" xr:uid="{00000000-0005-0000-0000-0000BE4D0000}"/>
    <cellStyle name="Migliaia 55 5 5" xfId="4593" xr:uid="{00000000-0005-0000-0000-0000BF4D0000}"/>
    <cellStyle name="Migliaia 55 5 5 2" xfId="14928" xr:uid="{00000000-0005-0000-0000-0000C04D0000}"/>
    <cellStyle name="Migliaia 55 5 5 2 2" xfId="20746" xr:uid="{00000000-0005-0000-0000-0000C14D0000}"/>
    <cellStyle name="Migliaia 55 5 5 2 3" xfId="26048" xr:uid="{00000000-0005-0000-0000-0000C24D0000}"/>
    <cellStyle name="Migliaia 55 5 5 3" xfId="18095" xr:uid="{00000000-0005-0000-0000-0000C34D0000}"/>
    <cellStyle name="Migliaia 55 5 5 4" xfId="23397" xr:uid="{00000000-0005-0000-0000-0000C44D0000}"/>
    <cellStyle name="Migliaia 55 5 6" xfId="4594" xr:uid="{00000000-0005-0000-0000-0000C54D0000}"/>
    <cellStyle name="Migliaia 55 5 6 2" xfId="14929" xr:uid="{00000000-0005-0000-0000-0000C64D0000}"/>
    <cellStyle name="Migliaia 55 5 6 2 2" xfId="20747" xr:uid="{00000000-0005-0000-0000-0000C74D0000}"/>
    <cellStyle name="Migliaia 55 5 6 2 3" xfId="26049" xr:uid="{00000000-0005-0000-0000-0000C84D0000}"/>
    <cellStyle name="Migliaia 55 5 6 3" xfId="18096" xr:uid="{00000000-0005-0000-0000-0000C94D0000}"/>
    <cellStyle name="Migliaia 55 5 6 4" xfId="23398" xr:uid="{00000000-0005-0000-0000-0000CA4D0000}"/>
    <cellStyle name="Migliaia 55 6" xfId="4595" xr:uid="{00000000-0005-0000-0000-0000CB4D0000}"/>
    <cellStyle name="Migliaia 55 6 2" xfId="12351" xr:uid="{00000000-0005-0000-0000-0000CC4D0000}"/>
    <cellStyle name="Migliaia 55 6 3" xfId="12352" xr:uid="{00000000-0005-0000-0000-0000CD4D0000}"/>
    <cellStyle name="Migliaia 55 6 3 2" xfId="15815" xr:uid="{00000000-0005-0000-0000-0000CE4D0000}"/>
    <cellStyle name="Migliaia 55 6 3 2 2" xfId="21161" xr:uid="{00000000-0005-0000-0000-0000CF4D0000}"/>
    <cellStyle name="Migliaia 55 6 3 2 3" xfId="26463" xr:uid="{00000000-0005-0000-0000-0000D04D0000}"/>
    <cellStyle name="Migliaia 55 6 3 3" xfId="18510" xr:uid="{00000000-0005-0000-0000-0000D14D0000}"/>
    <cellStyle name="Migliaia 55 6 3 4" xfId="23812" xr:uid="{00000000-0005-0000-0000-0000D24D0000}"/>
    <cellStyle name="Migliaia 55 6 4" xfId="14930" xr:uid="{00000000-0005-0000-0000-0000D34D0000}"/>
    <cellStyle name="Migliaia 55 6 4 2" xfId="20748" xr:uid="{00000000-0005-0000-0000-0000D44D0000}"/>
    <cellStyle name="Migliaia 55 6 4 3" xfId="26050" xr:uid="{00000000-0005-0000-0000-0000D54D0000}"/>
    <cellStyle name="Migliaia 55 6 5" xfId="18097" xr:uid="{00000000-0005-0000-0000-0000D64D0000}"/>
    <cellStyle name="Migliaia 55 6 6" xfId="23399" xr:uid="{00000000-0005-0000-0000-0000D74D0000}"/>
    <cellStyle name="Migliaia 55 7" xfId="4596" xr:uid="{00000000-0005-0000-0000-0000D84D0000}"/>
    <cellStyle name="Migliaia 55 7 2" xfId="12353" xr:uid="{00000000-0005-0000-0000-0000D94D0000}"/>
    <cellStyle name="Migliaia 55 7 2 2" xfId="15816" xr:uid="{00000000-0005-0000-0000-0000DA4D0000}"/>
    <cellStyle name="Migliaia 55 7 2 2 2" xfId="21162" xr:uid="{00000000-0005-0000-0000-0000DB4D0000}"/>
    <cellStyle name="Migliaia 55 7 2 2 3" xfId="26464" xr:uid="{00000000-0005-0000-0000-0000DC4D0000}"/>
    <cellStyle name="Migliaia 55 7 2 3" xfId="18511" xr:uid="{00000000-0005-0000-0000-0000DD4D0000}"/>
    <cellStyle name="Migliaia 55 7 2 4" xfId="23813" xr:uid="{00000000-0005-0000-0000-0000DE4D0000}"/>
    <cellStyle name="Migliaia 55 7 3" xfId="14931" xr:uid="{00000000-0005-0000-0000-0000DF4D0000}"/>
    <cellStyle name="Migliaia 55 8" xfId="4597" xr:uid="{00000000-0005-0000-0000-0000E04D0000}"/>
    <cellStyle name="Migliaia 55 8 2" xfId="12354" xr:uid="{00000000-0005-0000-0000-0000E14D0000}"/>
    <cellStyle name="Migliaia 55 8 2 2" xfId="15817" xr:uid="{00000000-0005-0000-0000-0000E24D0000}"/>
    <cellStyle name="Migliaia 55 8 2 2 2" xfId="21163" xr:uid="{00000000-0005-0000-0000-0000E34D0000}"/>
    <cellStyle name="Migliaia 55 8 2 2 3" xfId="26465" xr:uid="{00000000-0005-0000-0000-0000E44D0000}"/>
    <cellStyle name="Migliaia 55 8 2 3" xfId="18512" xr:uid="{00000000-0005-0000-0000-0000E54D0000}"/>
    <cellStyle name="Migliaia 55 8 2 4" xfId="23814" xr:uid="{00000000-0005-0000-0000-0000E64D0000}"/>
    <cellStyle name="Migliaia 55 8 3" xfId="14932" xr:uid="{00000000-0005-0000-0000-0000E74D0000}"/>
    <cellStyle name="Migliaia 55 9" xfId="4598" xr:uid="{00000000-0005-0000-0000-0000E84D0000}"/>
    <cellStyle name="Migliaia 55 9 2" xfId="14933" xr:uid="{00000000-0005-0000-0000-0000E94D0000}"/>
    <cellStyle name="Migliaia 56" xfId="352" xr:uid="{00000000-0005-0000-0000-0000EA4D0000}"/>
    <cellStyle name="Migliaia 56 10" xfId="14934"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7" xr:uid="{00000000-0005-0000-0000-0000F04D0000}"/>
    <cellStyle name="Migliaia 56 2 2 3" xfId="12355" xr:uid="{00000000-0005-0000-0000-0000F14D0000}"/>
    <cellStyle name="Migliaia 56 2 2 3 2" xfId="15818" xr:uid="{00000000-0005-0000-0000-0000F24D0000}"/>
    <cellStyle name="Migliaia 56 2 2 3 2 2" xfId="21164" xr:uid="{00000000-0005-0000-0000-0000F34D0000}"/>
    <cellStyle name="Migliaia 56 2 2 3 2 3" xfId="26466" xr:uid="{00000000-0005-0000-0000-0000F44D0000}"/>
    <cellStyle name="Migliaia 56 2 2 3 3" xfId="18513" xr:uid="{00000000-0005-0000-0000-0000F54D0000}"/>
    <cellStyle name="Migliaia 56 2 2 3 4" xfId="23815" xr:uid="{00000000-0005-0000-0000-0000F64D0000}"/>
    <cellStyle name="Migliaia 56 2 2 4" xfId="14936" xr:uid="{00000000-0005-0000-0000-0000F74D0000}"/>
    <cellStyle name="Migliaia 56 2 3" xfId="4603" xr:uid="{00000000-0005-0000-0000-0000F84D0000}"/>
    <cellStyle name="Migliaia 56 2 3 2" xfId="12356" xr:uid="{00000000-0005-0000-0000-0000F94D0000}"/>
    <cellStyle name="Migliaia 56 2 3 2 2" xfId="15819" xr:uid="{00000000-0005-0000-0000-0000FA4D0000}"/>
    <cellStyle name="Migliaia 56 2 3 2 2 2" xfId="21165" xr:uid="{00000000-0005-0000-0000-0000FB4D0000}"/>
    <cellStyle name="Migliaia 56 2 3 2 2 3" xfId="26467" xr:uid="{00000000-0005-0000-0000-0000FC4D0000}"/>
    <cellStyle name="Migliaia 56 2 3 2 3" xfId="18514" xr:uid="{00000000-0005-0000-0000-0000FD4D0000}"/>
    <cellStyle name="Migliaia 56 2 3 2 4" xfId="23816" xr:uid="{00000000-0005-0000-0000-0000FE4D0000}"/>
    <cellStyle name="Migliaia 56 2 3 3" xfId="14938" xr:uid="{00000000-0005-0000-0000-0000FF4D0000}"/>
    <cellStyle name="Migliaia 56 2 4" xfId="4604" xr:uid="{00000000-0005-0000-0000-0000004E0000}"/>
    <cellStyle name="Migliaia 56 2 4 2" xfId="14939" xr:uid="{00000000-0005-0000-0000-0000014E0000}"/>
    <cellStyle name="Migliaia 56 2 5" xfId="4605" xr:uid="{00000000-0005-0000-0000-0000024E0000}"/>
    <cellStyle name="Migliaia 56 2 5 2" xfId="14940" xr:uid="{00000000-0005-0000-0000-0000034E0000}"/>
    <cellStyle name="Migliaia 56 2 6" xfId="4606" xr:uid="{00000000-0005-0000-0000-0000044E0000}"/>
    <cellStyle name="Migliaia 56 2 6 2" xfId="14941" xr:uid="{00000000-0005-0000-0000-0000054E0000}"/>
    <cellStyle name="Migliaia 56 2 7" xfId="14935"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5" xr:uid="{00000000-0005-0000-0000-00000C4E0000}"/>
    <cellStyle name="Migliaia 56 3 2 2 3" xfId="14944" xr:uid="{00000000-0005-0000-0000-00000D4E0000}"/>
    <cellStyle name="Migliaia 56 3 2 3" xfId="4611" xr:uid="{00000000-0005-0000-0000-00000E4E0000}"/>
    <cellStyle name="Migliaia 56 3 2 3 2" xfId="14946" xr:uid="{00000000-0005-0000-0000-00000F4E0000}"/>
    <cellStyle name="Migliaia 56 3 2 4" xfId="4612" xr:uid="{00000000-0005-0000-0000-0000104E0000}"/>
    <cellStyle name="Migliaia 56 3 2 4 2" xfId="14947" xr:uid="{00000000-0005-0000-0000-0000114E0000}"/>
    <cellStyle name="Migliaia 56 3 2 5" xfId="4613" xr:uid="{00000000-0005-0000-0000-0000124E0000}"/>
    <cellStyle name="Migliaia 56 3 2 5 2" xfId="14948" xr:uid="{00000000-0005-0000-0000-0000134E0000}"/>
    <cellStyle name="Migliaia 56 3 2 6" xfId="4614" xr:uid="{00000000-0005-0000-0000-0000144E0000}"/>
    <cellStyle name="Migliaia 56 3 2 6 2" xfId="14949" xr:uid="{00000000-0005-0000-0000-0000154E0000}"/>
    <cellStyle name="Migliaia 56 3 2 7" xfId="14943" xr:uid="{00000000-0005-0000-0000-0000164E0000}"/>
    <cellStyle name="Migliaia 56 3 3" xfId="4615" xr:uid="{00000000-0005-0000-0000-0000174E0000}"/>
    <cellStyle name="Migliaia 56 3 3 2" xfId="4616" xr:uid="{00000000-0005-0000-0000-0000184E0000}"/>
    <cellStyle name="Migliaia 56 3 3 2 2" xfId="14951" xr:uid="{00000000-0005-0000-0000-0000194E0000}"/>
    <cellStyle name="Migliaia 56 3 3 3" xfId="4617" xr:uid="{00000000-0005-0000-0000-00001A4E0000}"/>
    <cellStyle name="Migliaia 56 3 3 3 2" xfId="14952" xr:uid="{00000000-0005-0000-0000-00001B4E0000}"/>
    <cellStyle name="Migliaia 56 3 3 4" xfId="4618" xr:uid="{00000000-0005-0000-0000-00001C4E0000}"/>
    <cellStyle name="Migliaia 56 3 3 4 2" xfId="14953" xr:uid="{00000000-0005-0000-0000-00001D4E0000}"/>
    <cellStyle name="Migliaia 56 3 3 5" xfId="4619" xr:uid="{00000000-0005-0000-0000-00001E4E0000}"/>
    <cellStyle name="Migliaia 56 3 3 5 2" xfId="14954" xr:uid="{00000000-0005-0000-0000-00001F4E0000}"/>
    <cellStyle name="Migliaia 56 3 3 6" xfId="14950" xr:uid="{00000000-0005-0000-0000-0000204E0000}"/>
    <cellStyle name="Migliaia 56 3 4" xfId="4620" xr:uid="{00000000-0005-0000-0000-0000214E0000}"/>
    <cellStyle name="Migliaia 56 3 4 2" xfId="12357" xr:uid="{00000000-0005-0000-0000-0000224E0000}"/>
    <cellStyle name="Migliaia 56 3 4 3" xfId="12358" xr:uid="{00000000-0005-0000-0000-0000234E0000}"/>
    <cellStyle name="Migliaia 56 3 4 3 2" xfId="15820" xr:uid="{00000000-0005-0000-0000-0000244E0000}"/>
    <cellStyle name="Migliaia 56 3 4 3 2 2" xfId="21166" xr:uid="{00000000-0005-0000-0000-0000254E0000}"/>
    <cellStyle name="Migliaia 56 3 4 3 2 3" xfId="26468" xr:uid="{00000000-0005-0000-0000-0000264E0000}"/>
    <cellStyle name="Migliaia 56 3 4 3 3" xfId="18515" xr:uid="{00000000-0005-0000-0000-0000274E0000}"/>
    <cellStyle name="Migliaia 56 3 4 3 4" xfId="23817" xr:uid="{00000000-0005-0000-0000-0000284E0000}"/>
    <cellStyle name="Migliaia 56 3 4 4" xfId="14955" xr:uid="{00000000-0005-0000-0000-0000294E0000}"/>
    <cellStyle name="Migliaia 56 3 5" xfId="4621" xr:uid="{00000000-0005-0000-0000-00002A4E0000}"/>
    <cellStyle name="Migliaia 56 3 5 2" xfId="12359" xr:uid="{00000000-0005-0000-0000-00002B4E0000}"/>
    <cellStyle name="Migliaia 56 3 5 2 2" xfId="15821" xr:uid="{00000000-0005-0000-0000-00002C4E0000}"/>
    <cellStyle name="Migliaia 56 3 5 2 2 2" xfId="21167" xr:uid="{00000000-0005-0000-0000-00002D4E0000}"/>
    <cellStyle name="Migliaia 56 3 5 2 2 3" xfId="26469" xr:uid="{00000000-0005-0000-0000-00002E4E0000}"/>
    <cellStyle name="Migliaia 56 3 5 2 3" xfId="18516" xr:uid="{00000000-0005-0000-0000-00002F4E0000}"/>
    <cellStyle name="Migliaia 56 3 5 2 4" xfId="23818" xr:uid="{00000000-0005-0000-0000-0000304E0000}"/>
    <cellStyle name="Migliaia 56 3 5 3" xfId="14956" xr:uid="{00000000-0005-0000-0000-0000314E0000}"/>
    <cellStyle name="Migliaia 56 3 6" xfId="4622" xr:uid="{00000000-0005-0000-0000-0000324E0000}"/>
    <cellStyle name="Migliaia 56 3 6 2" xfId="14957" xr:uid="{00000000-0005-0000-0000-0000334E0000}"/>
    <cellStyle name="Migliaia 56 3 7" xfId="4623" xr:uid="{00000000-0005-0000-0000-0000344E0000}"/>
    <cellStyle name="Migliaia 56 3 7 2" xfId="14958" xr:uid="{00000000-0005-0000-0000-0000354E0000}"/>
    <cellStyle name="Migliaia 56 3 8" xfId="4624" xr:uid="{00000000-0005-0000-0000-0000364E0000}"/>
    <cellStyle name="Migliaia 56 3 8 2" xfId="14959" xr:uid="{00000000-0005-0000-0000-0000374E0000}"/>
    <cellStyle name="Migliaia 56 3 9" xfId="14942"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2" xr:uid="{00000000-0005-0000-0000-00003C4E0000}"/>
    <cellStyle name="Migliaia 56 4 2 3" xfId="4628" xr:uid="{00000000-0005-0000-0000-00003D4E0000}"/>
    <cellStyle name="Migliaia 56 4 2 3 2" xfId="14963" xr:uid="{00000000-0005-0000-0000-00003E4E0000}"/>
    <cellStyle name="Migliaia 56 4 2 4" xfId="14961" xr:uid="{00000000-0005-0000-0000-00003F4E0000}"/>
    <cellStyle name="Migliaia 56 4 3" xfId="4629" xr:uid="{00000000-0005-0000-0000-0000404E0000}"/>
    <cellStyle name="Migliaia 56 4 3 2" xfId="14964" xr:uid="{00000000-0005-0000-0000-0000414E0000}"/>
    <cellStyle name="Migliaia 56 4 4" xfId="4630" xr:uid="{00000000-0005-0000-0000-0000424E0000}"/>
    <cellStyle name="Migliaia 56 4 4 2" xfId="14965" xr:uid="{00000000-0005-0000-0000-0000434E0000}"/>
    <cellStyle name="Migliaia 56 4 5" xfId="4631" xr:uid="{00000000-0005-0000-0000-0000444E0000}"/>
    <cellStyle name="Migliaia 56 4 5 2" xfId="14966" xr:uid="{00000000-0005-0000-0000-0000454E0000}"/>
    <cellStyle name="Migliaia 56 4 6" xfId="4632" xr:uid="{00000000-0005-0000-0000-0000464E0000}"/>
    <cellStyle name="Migliaia 56 4 6 2" xfId="14967" xr:uid="{00000000-0005-0000-0000-0000474E0000}"/>
    <cellStyle name="Migliaia 56 4 7" xfId="4633" xr:uid="{00000000-0005-0000-0000-0000484E0000}"/>
    <cellStyle name="Migliaia 56 4 7 2" xfId="14968" xr:uid="{00000000-0005-0000-0000-0000494E0000}"/>
    <cellStyle name="Migliaia 56 4 8" xfId="14960" xr:uid="{00000000-0005-0000-0000-00004A4E0000}"/>
    <cellStyle name="Migliaia 56 5" xfId="4634" xr:uid="{00000000-0005-0000-0000-00004B4E0000}"/>
    <cellStyle name="Migliaia 56 5 2" xfId="4635" xr:uid="{00000000-0005-0000-0000-00004C4E0000}"/>
    <cellStyle name="Migliaia 56 5 2 2" xfId="14970" xr:uid="{00000000-0005-0000-0000-00004D4E0000}"/>
    <cellStyle name="Migliaia 56 5 3" xfId="4636" xr:uid="{00000000-0005-0000-0000-00004E4E0000}"/>
    <cellStyle name="Migliaia 56 5 3 2" xfId="14971" xr:uid="{00000000-0005-0000-0000-00004F4E0000}"/>
    <cellStyle name="Migliaia 56 5 4" xfId="4637" xr:uid="{00000000-0005-0000-0000-0000504E0000}"/>
    <cellStyle name="Migliaia 56 5 4 2" xfId="14972" xr:uid="{00000000-0005-0000-0000-0000514E0000}"/>
    <cellStyle name="Migliaia 56 5 5" xfId="4638" xr:uid="{00000000-0005-0000-0000-0000524E0000}"/>
    <cellStyle name="Migliaia 56 5 5 2" xfId="14973" xr:uid="{00000000-0005-0000-0000-0000534E0000}"/>
    <cellStyle name="Migliaia 56 5 6" xfId="4639" xr:uid="{00000000-0005-0000-0000-0000544E0000}"/>
    <cellStyle name="Migliaia 56 5 6 2" xfId="14974" xr:uid="{00000000-0005-0000-0000-0000554E0000}"/>
    <cellStyle name="Migliaia 56 5 7" xfId="14969" xr:uid="{00000000-0005-0000-0000-0000564E0000}"/>
    <cellStyle name="Migliaia 56 6" xfId="4640" xr:uid="{00000000-0005-0000-0000-0000574E0000}"/>
    <cellStyle name="Migliaia 56 6 2" xfId="12360" xr:uid="{00000000-0005-0000-0000-0000584E0000}"/>
    <cellStyle name="Migliaia 56 6 3" xfId="12361" xr:uid="{00000000-0005-0000-0000-0000594E0000}"/>
    <cellStyle name="Migliaia 56 6 3 2" xfId="15822" xr:uid="{00000000-0005-0000-0000-00005A4E0000}"/>
    <cellStyle name="Migliaia 56 6 3 2 2" xfId="21168" xr:uid="{00000000-0005-0000-0000-00005B4E0000}"/>
    <cellStyle name="Migliaia 56 6 3 2 3" xfId="26470" xr:uid="{00000000-0005-0000-0000-00005C4E0000}"/>
    <cellStyle name="Migliaia 56 6 3 3" xfId="18517" xr:uid="{00000000-0005-0000-0000-00005D4E0000}"/>
    <cellStyle name="Migliaia 56 6 3 4" xfId="23819" xr:uid="{00000000-0005-0000-0000-00005E4E0000}"/>
    <cellStyle name="Migliaia 56 6 4" xfId="14975" xr:uid="{00000000-0005-0000-0000-00005F4E0000}"/>
    <cellStyle name="Migliaia 56 7" xfId="4641" xr:uid="{00000000-0005-0000-0000-0000604E0000}"/>
    <cellStyle name="Migliaia 56 7 2" xfId="12362" xr:uid="{00000000-0005-0000-0000-0000614E0000}"/>
    <cellStyle name="Migliaia 56 7 2 2" xfId="15823" xr:uid="{00000000-0005-0000-0000-0000624E0000}"/>
    <cellStyle name="Migliaia 56 7 2 2 2" xfId="21169" xr:uid="{00000000-0005-0000-0000-0000634E0000}"/>
    <cellStyle name="Migliaia 56 7 2 2 3" xfId="26471" xr:uid="{00000000-0005-0000-0000-0000644E0000}"/>
    <cellStyle name="Migliaia 56 7 2 3" xfId="18518" xr:uid="{00000000-0005-0000-0000-0000654E0000}"/>
    <cellStyle name="Migliaia 56 7 2 4" xfId="23820" xr:uid="{00000000-0005-0000-0000-0000664E0000}"/>
    <cellStyle name="Migliaia 56 7 3" xfId="14976" xr:uid="{00000000-0005-0000-0000-0000674E0000}"/>
    <cellStyle name="Migliaia 56 8" xfId="4642" xr:uid="{00000000-0005-0000-0000-0000684E0000}"/>
    <cellStyle name="Migliaia 56 8 2" xfId="12363" xr:uid="{00000000-0005-0000-0000-0000694E0000}"/>
    <cellStyle name="Migliaia 56 8 2 2" xfId="15824" xr:uid="{00000000-0005-0000-0000-00006A4E0000}"/>
    <cellStyle name="Migliaia 56 8 2 2 2" xfId="21170" xr:uid="{00000000-0005-0000-0000-00006B4E0000}"/>
    <cellStyle name="Migliaia 56 8 2 2 3" xfId="26472" xr:uid="{00000000-0005-0000-0000-00006C4E0000}"/>
    <cellStyle name="Migliaia 56 8 2 3" xfId="18519" xr:uid="{00000000-0005-0000-0000-00006D4E0000}"/>
    <cellStyle name="Migliaia 56 8 2 4" xfId="23821" xr:uid="{00000000-0005-0000-0000-00006E4E0000}"/>
    <cellStyle name="Migliaia 56 8 3" xfId="14977" xr:uid="{00000000-0005-0000-0000-00006F4E0000}"/>
    <cellStyle name="Migliaia 56 9" xfId="4643" xr:uid="{00000000-0005-0000-0000-0000704E0000}"/>
    <cellStyle name="Migliaia 56 9 2" xfId="14978" xr:uid="{00000000-0005-0000-0000-0000714E0000}"/>
    <cellStyle name="Migliaia 57" xfId="354" xr:uid="{00000000-0005-0000-0000-0000724E0000}"/>
    <cellStyle name="Migliaia 57 10" xfId="14979"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2" xr:uid="{00000000-0005-0000-0000-0000784E0000}"/>
    <cellStyle name="Migliaia 57 2 2 3" xfId="12364" xr:uid="{00000000-0005-0000-0000-0000794E0000}"/>
    <cellStyle name="Migliaia 57 2 2 3 2" xfId="15825" xr:uid="{00000000-0005-0000-0000-00007A4E0000}"/>
    <cellStyle name="Migliaia 57 2 2 3 2 2" xfId="21171" xr:uid="{00000000-0005-0000-0000-00007B4E0000}"/>
    <cellStyle name="Migliaia 57 2 2 3 2 3" xfId="26473" xr:uid="{00000000-0005-0000-0000-00007C4E0000}"/>
    <cellStyle name="Migliaia 57 2 2 3 3" xfId="18520" xr:uid="{00000000-0005-0000-0000-00007D4E0000}"/>
    <cellStyle name="Migliaia 57 2 2 3 4" xfId="23822" xr:uid="{00000000-0005-0000-0000-00007E4E0000}"/>
    <cellStyle name="Migliaia 57 2 2 4" xfId="14981" xr:uid="{00000000-0005-0000-0000-00007F4E0000}"/>
    <cellStyle name="Migliaia 57 2 3" xfId="4648" xr:uid="{00000000-0005-0000-0000-0000804E0000}"/>
    <cellStyle name="Migliaia 57 2 3 2" xfId="12365" xr:uid="{00000000-0005-0000-0000-0000814E0000}"/>
    <cellStyle name="Migliaia 57 2 3 2 2" xfId="15826" xr:uid="{00000000-0005-0000-0000-0000824E0000}"/>
    <cellStyle name="Migliaia 57 2 3 2 2 2" xfId="21172" xr:uid="{00000000-0005-0000-0000-0000834E0000}"/>
    <cellStyle name="Migliaia 57 2 3 2 2 3" xfId="26474" xr:uid="{00000000-0005-0000-0000-0000844E0000}"/>
    <cellStyle name="Migliaia 57 2 3 2 3" xfId="18521" xr:uid="{00000000-0005-0000-0000-0000854E0000}"/>
    <cellStyle name="Migliaia 57 2 3 2 4" xfId="23823" xr:uid="{00000000-0005-0000-0000-0000864E0000}"/>
    <cellStyle name="Migliaia 57 2 3 3" xfId="14983" xr:uid="{00000000-0005-0000-0000-0000874E0000}"/>
    <cellStyle name="Migliaia 57 2 4" xfId="4649" xr:uid="{00000000-0005-0000-0000-0000884E0000}"/>
    <cellStyle name="Migliaia 57 2 4 2" xfId="14984" xr:uid="{00000000-0005-0000-0000-0000894E0000}"/>
    <cellStyle name="Migliaia 57 2 5" xfId="4650" xr:uid="{00000000-0005-0000-0000-00008A4E0000}"/>
    <cellStyle name="Migliaia 57 2 5 2" xfId="14985" xr:uid="{00000000-0005-0000-0000-00008B4E0000}"/>
    <cellStyle name="Migliaia 57 2 6" xfId="4651" xr:uid="{00000000-0005-0000-0000-00008C4E0000}"/>
    <cellStyle name="Migliaia 57 2 6 2" xfId="14986" xr:uid="{00000000-0005-0000-0000-00008D4E0000}"/>
    <cellStyle name="Migliaia 57 2 7" xfId="14980"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90" xr:uid="{00000000-0005-0000-0000-0000944E0000}"/>
    <cellStyle name="Migliaia 57 3 2 2 3" xfId="14989" xr:uid="{00000000-0005-0000-0000-0000954E0000}"/>
    <cellStyle name="Migliaia 57 3 2 3" xfId="4656" xr:uid="{00000000-0005-0000-0000-0000964E0000}"/>
    <cellStyle name="Migliaia 57 3 2 3 2" xfId="14991" xr:uid="{00000000-0005-0000-0000-0000974E0000}"/>
    <cellStyle name="Migliaia 57 3 2 4" xfId="4657" xr:uid="{00000000-0005-0000-0000-0000984E0000}"/>
    <cellStyle name="Migliaia 57 3 2 4 2" xfId="14992" xr:uid="{00000000-0005-0000-0000-0000994E0000}"/>
    <cellStyle name="Migliaia 57 3 2 5" xfId="4658" xr:uid="{00000000-0005-0000-0000-00009A4E0000}"/>
    <cellStyle name="Migliaia 57 3 2 5 2" xfId="14993" xr:uid="{00000000-0005-0000-0000-00009B4E0000}"/>
    <cellStyle name="Migliaia 57 3 2 6" xfId="4659" xr:uid="{00000000-0005-0000-0000-00009C4E0000}"/>
    <cellStyle name="Migliaia 57 3 2 6 2" xfId="14994" xr:uid="{00000000-0005-0000-0000-00009D4E0000}"/>
    <cellStyle name="Migliaia 57 3 2 7" xfId="14988" xr:uid="{00000000-0005-0000-0000-00009E4E0000}"/>
    <cellStyle name="Migliaia 57 3 3" xfId="4660" xr:uid="{00000000-0005-0000-0000-00009F4E0000}"/>
    <cellStyle name="Migliaia 57 3 3 2" xfId="4661" xr:uid="{00000000-0005-0000-0000-0000A04E0000}"/>
    <cellStyle name="Migliaia 57 3 3 2 2" xfId="14996" xr:uid="{00000000-0005-0000-0000-0000A14E0000}"/>
    <cellStyle name="Migliaia 57 3 3 3" xfId="4662" xr:uid="{00000000-0005-0000-0000-0000A24E0000}"/>
    <cellStyle name="Migliaia 57 3 3 3 2" xfId="14997" xr:uid="{00000000-0005-0000-0000-0000A34E0000}"/>
    <cellStyle name="Migliaia 57 3 3 4" xfId="4663" xr:uid="{00000000-0005-0000-0000-0000A44E0000}"/>
    <cellStyle name="Migliaia 57 3 3 4 2" xfId="14998" xr:uid="{00000000-0005-0000-0000-0000A54E0000}"/>
    <cellStyle name="Migliaia 57 3 3 5" xfId="4664" xr:uid="{00000000-0005-0000-0000-0000A64E0000}"/>
    <cellStyle name="Migliaia 57 3 3 5 2" xfId="14999" xr:uid="{00000000-0005-0000-0000-0000A74E0000}"/>
    <cellStyle name="Migliaia 57 3 3 6" xfId="14995" xr:uid="{00000000-0005-0000-0000-0000A84E0000}"/>
    <cellStyle name="Migliaia 57 3 4" xfId="4665" xr:uid="{00000000-0005-0000-0000-0000A94E0000}"/>
    <cellStyle name="Migliaia 57 3 4 2" xfId="12366" xr:uid="{00000000-0005-0000-0000-0000AA4E0000}"/>
    <cellStyle name="Migliaia 57 3 4 3" xfId="12367" xr:uid="{00000000-0005-0000-0000-0000AB4E0000}"/>
    <cellStyle name="Migliaia 57 3 4 3 2" xfId="15827" xr:uid="{00000000-0005-0000-0000-0000AC4E0000}"/>
    <cellStyle name="Migliaia 57 3 4 3 2 2" xfId="21173" xr:uid="{00000000-0005-0000-0000-0000AD4E0000}"/>
    <cellStyle name="Migliaia 57 3 4 3 2 3" xfId="26475" xr:uid="{00000000-0005-0000-0000-0000AE4E0000}"/>
    <cellStyle name="Migliaia 57 3 4 3 3" xfId="18522" xr:uid="{00000000-0005-0000-0000-0000AF4E0000}"/>
    <cellStyle name="Migliaia 57 3 4 3 4" xfId="23824" xr:uid="{00000000-0005-0000-0000-0000B04E0000}"/>
    <cellStyle name="Migliaia 57 3 4 4" xfId="15000" xr:uid="{00000000-0005-0000-0000-0000B14E0000}"/>
    <cellStyle name="Migliaia 57 3 5" xfId="4666" xr:uid="{00000000-0005-0000-0000-0000B24E0000}"/>
    <cellStyle name="Migliaia 57 3 5 2" xfId="12368" xr:uid="{00000000-0005-0000-0000-0000B34E0000}"/>
    <cellStyle name="Migliaia 57 3 5 2 2" xfId="15828" xr:uid="{00000000-0005-0000-0000-0000B44E0000}"/>
    <cellStyle name="Migliaia 57 3 5 2 2 2" xfId="21174" xr:uid="{00000000-0005-0000-0000-0000B54E0000}"/>
    <cellStyle name="Migliaia 57 3 5 2 2 3" xfId="26476" xr:uid="{00000000-0005-0000-0000-0000B64E0000}"/>
    <cellStyle name="Migliaia 57 3 5 2 3" xfId="18523" xr:uid="{00000000-0005-0000-0000-0000B74E0000}"/>
    <cellStyle name="Migliaia 57 3 5 2 4" xfId="23825" xr:uid="{00000000-0005-0000-0000-0000B84E0000}"/>
    <cellStyle name="Migliaia 57 3 5 3" xfId="15001" xr:uid="{00000000-0005-0000-0000-0000B94E0000}"/>
    <cellStyle name="Migliaia 57 3 6" xfId="4667" xr:uid="{00000000-0005-0000-0000-0000BA4E0000}"/>
    <cellStyle name="Migliaia 57 3 6 2" xfId="15002" xr:uid="{00000000-0005-0000-0000-0000BB4E0000}"/>
    <cellStyle name="Migliaia 57 3 7" xfId="4668" xr:uid="{00000000-0005-0000-0000-0000BC4E0000}"/>
    <cellStyle name="Migliaia 57 3 7 2" xfId="15003" xr:uid="{00000000-0005-0000-0000-0000BD4E0000}"/>
    <cellStyle name="Migliaia 57 3 8" xfId="4669" xr:uid="{00000000-0005-0000-0000-0000BE4E0000}"/>
    <cellStyle name="Migliaia 57 3 8 2" xfId="15004" xr:uid="{00000000-0005-0000-0000-0000BF4E0000}"/>
    <cellStyle name="Migliaia 57 3 9" xfId="14987"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7" xr:uid="{00000000-0005-0000-0000-0000C44E0000}"/>
    <cellStyle name="Migliaia 57 4 2 3" xfId="4673" xr:uid="{00000000-0005-0000-0000-0000C54E0000}"/>
    <cellStyle name="Migliaia 57 4 2 3 2" xfId="15008" xr:uid="{00000000-0005-0000-0000-0000C64E0000}"/>
    <cellStyle name="Migliaia 57 4 2 4" xfId="15006" xr:uid="{00000000-0005-0000-0000-0000C74E0000}"/>
    <cellStyle name="Migliaia 57 4 3" xfId="4674" xr:uid="{00000000-0005-0000-0000-0000C84E0000}"/>
    <cellStyle name="Migliaia 57 4 3 2" xfId="15009" xr:uid="{00000000-0005-0000-0000-0000C94E0000}"/>
    <cellStyle name="Migliaia 57 4 4" xfId="4675" xr:uid="{00000000-0005-0000-0000-0000CA4E0000}"/>
    <cellStyle name="Migliaia 57 4 4 2" xfId="15010" xr:uid="{00000000-0005-0000-0000-0000CB4E0000}"/>
    <cellStyle name="Migliaia 57 4 5" xfId="4676" xr:uid="{00000000-0005-0000-0000-0000CC4E0000}"/>
    <cellStyle name="Migliaia 57 4 5 2" xfId="15011" xr:uid="{00000000-0005-0000-0000-0000CD4E0000}"/>
    <cellStyle name="Migliaia 57 4 6" xfId="4677" xr:uid="{00000000-0005-0000-0000-0000CE4E0000}"/>
    <cellStyle name="Migliaia 57 4 6 2" xfId="15012" xr:uid="{00000000-0005-0000-0000-0000CF4E0000}"/>
    <cellStyle name="Migliaia 57 4 7" xfId="4678" xr:uid="{00000000-0005-0000-0000-0000D04E0000}"/>
    <cellStyle name="Migliaia 57 4 7 2" xfId="15013" xr:uid="{00000000-0005-0000-0000-0000D14E0000}"/>
    <cellStyle name="Migliaia 57 4 8" xfId="15005" xr:uid="{00000000-0005-0000-0000-0000D24E0000}"/>
    <cellStyle name="Migliaia 57 5" xfId="4679" xr:uid="{00000000-0005-0000-0000-0000D34E0000}"/>
    <cellStyle name="Migliaia 57 5 2" xfId="4680" xr:uid="{00000000-0005-0000-0000-0000D44E0000}"/>
    <cellStyle name="Migliaia 57 5 2 2" xfId="15015" xr:uid="{00000000-0005-0000-0000-0000D54E0000}"/>
    <cellStyle name="Migliaia 57 5 3" xfId="4681" xr:uid="{00000000-0005-0000-0000-0000D64E0000}"/>
    <cellStyle name="Migliaia 57 5 3 2" xfId="15016" xr:uid="{00000000-0005-0000-0000-0000D74E0000}"/>
    <cellStyle name="Migliaia 57 5 4" xfId="4682" xr:uid="{00000000-0005-0000-0000-0000D84E0000}"/>
    <cellStyle name="Migliaia 57 5 4 2" xfId="15017" xr:uid="{00000000-0005-0000-0000-0000D94E0000}"/>
    <cellStyle name="Migliaia 57 5 5" xfId="4683" xr:uid="{00000000-0005-0000-0000-0000DA4E0000}"/>
    <cellStyle name="Migliaia 57 5 5 2" xfId="15018" xr:uid="{00000000-0005-0000-0000-0000DB4E0000}"/>
    <cellStyle name="Migliaia 57 5 6" xfId="4684" xr:uid="{00000000-0005-0000-0000-0000DC4E0000}"/>
    <cellStyle name="Migliaia 57 5 6 2" xfId="15019" xr:uid="{00000000-0005-0000-0000-0000DD4E0000}"/>
    <cellStyle name="Migliaia 57 5 7" xfId="15014" xr:uid="{00000000-0005-0000-0000-0000DE4E0000}"/>
    <cellStyle name="Migliaia 57 6" xfId="4685" xr:uid="{00000000-0005-0000-0000-0000DF4E0000}"/>
    <cellStyle name="Migliaia 57 6 2" xfId="12369" xr:uid="{00000000-0005-0000-0000-0000E04E0000}"/>
    <cellStyle name="Migliaia 57 6 3" xfId="12370" xr:uid="{00000000-0005-0000-0000-0000E14E0000}"/>
    <cellStyle name="Migliaia 57 6 3 2" xfId="15829" xr:uid="{00000000-0005-0000-0000-0000E24E0000}"/>
    <cellStyle name="Migliaia 57 6 3 2 2" xfId="21175" xr:uid="{00000000-0005-0000-0000-0000E34E0000}"/>
    <cellStyle name="Migliaia 57 6 3 2 3" xfId="26477" xr:uid="{00000000-0005-0000-0000-0000E44E0000}"/>
    <cellStyle name="Migliaia 57 6 3 3" xfId="18524" xr:uid="{00000000-0005-0000-0000-0000E54E0000}"/>
    <cellStyle name="Migliaia 57 6 3 4" xfId="23826" xr:uid="{00000000-0005-0000-0000-0000E64E0000}"/>
    <cellStyle name="Migliaia 57 6 4" xfId="15020" xr:uid="{00000000-0005-0000-0000-0000E74E0000}"/>
    <cellStyle name="Migliaia 57 7" xfId="4686" xr:uid="{00000000-0005-0000-0000-0000E84E0000}"/>
    <cellStyle name="Migliaia 57 7 2" xfId="12371" xr:uid="{00000000-0005-0000-0000-0000E94E0000}"/>
    <cellStyle name="Migliaia 57 7 2 2" xfId="15830" xr:uid="{00000000-0005-0000-0000-0000EA4E0000}"/>
    <cellStyle name="Migliaia 57 7 2 2 2" xfId="21176" xr:uid="{00000000-0005-0000-0000-0000EB4E0000}"/>
    <cellStyle name="Migliaia 57 7 2 2 3" xfId="26478" xr:uid="{00000000-0005-0000-0000-0000EC4E0000}"/>
    <cellStyle name="Migliaia 57 7 2 3" xfId="18525" xr:uid="{00000000-0005-0000-0000-0000ED4E0000}"/>
    <cellStyle name="Migliaia 57 7 2 4" xfId="23827" xr:uid="{00000000-0005-0000-0000-0000EE4E0000}"/>
    <cellStyle name="Migliaia 57 7 3" xfId="15021" xr:uid="{00000000-0005-0000-0000-0000EF4E0000}"/>
    <cellStyle name="Migliaia 57 8" xfId="4687" xr:uid="{00000000-0005-0000-0000-0000F04E0000}"/>
    <cellStyle name="Migliaia 57 8 2" xfId="12372" xr:uid="{00000000-0005-0000-0000-0000F14E0000}"/>
    <cellStyle name="Migliaia 57 8 2 2" xfId="15831" xr:uid="{00000000-0005-0000-0000-0000F24E0000}"/>
    <cellStyle name="Migliaia 57 8 2 2 2" xfId="21177" xr:uid="{00000000-0005-0000-0000-0000F34E0000}"/>
    <cellStyle name="Migliaia 57 8 2 2 3" xfId="26479" xr:uid="{00000000-0005-0000-0000-0000F44E0000}"/>
    <cellStyle name="Migliaia 57 8 2 3" xfId="18526" xr:uid="{00000000-0005-0000-0000-0000F54E0000}"/>
    <cellStyle name="Migliaia 57 8 2 4" xfId="23828" xr:uid="{00000000-0005-0000-0000-0000F64E0000}"/>
    <cellStyle name="Migliaia 57 8 3" xfId="15022" xr:uid="{00000000-0005-0000-0000-0000F74E0000}"/>
    <cellStyle name="Migliaia 57 9" xfId="4688" xr:uid="{00000000-0005-0000-0000-0000F84E0000}"/>
    <cellStyle name="Migliaia 57 9 2" xfId="15023" xr:uid="{00000000-0005-0000-0000-0000F94E0000}"/>
    <cellStyle name="Migliaia 58" xfId="356" xr:uid="{00000000-0005-0000-0000-0000FA4E0000}"/>
    <cellStyle name="Migliaia 58 10" xfId="15024"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7" xr:uid="{00000000-0005-0000-0000-0000004F0000}"/>
    <cellStyle name="Migliaia 58 2 2 3" xfId="12373" xr:uid="{00000000-0005-0000-0000-0000014F0000}"/>
    <cellStyle name="Migliaia 58 2 2 3 2" xfId="15832" xr:uid="{00000000-0005-0000-0000-0000024F0000}"/>
    <cellStyle name="Migliaia 58 2 2 3 2 2" xfId="21178" xr:uid="{00000000-0005-0000-0000-0000034F0000}"/>
    <cellStyle name="Migliaia 58 2 2 3 2 3" xfId="26480" xr:uid="{00000000-0005-0000-0000-0000044F0000}"/>
    <cellStyle name="Migliaia 58 2 2 3 3" xfId="18527" xr:uid="{00000000-0005-0000-0000-0000054F0000}"/>
    <cellStyle name="Migliaia 58 2 2 3 4" xfId="23829" xr:uid="{00000000-0005-0000-0000-0000064F0000}"/>
    <cellStyle name="Migliaia 58 2 2 4" xfId="15026" xr:uid="{00000000-0005-0000-0000-0000074F0000}"/>
    <cellStyle name="Migliaia 58 2 3" xfId="4693" xr:uid="{00000000-0005-0000-0000-0000084F0000}"/>
    <cellStyle name="Migliaia 58 2 3 2" xfId="12374" xr:uid="{00000000-0005-0000-0000-0000094F0000}"/>
    <cellStyle name="Migliaia 58 2 3 2 2" xfId="15833" xr:uid="{00000000-0005-0000-0000-00000A4F0000}"/>
    <cellStyle name="Migliaia 58 2 3 2 2 2" xfId="21179" xr:uid="{00000000-0005-0000-0000-00000B4F0000}"/>
    <cellStyle name="Migliaia 58 2 3 2 2 3" xfId="26481" xr:uid="{00000000-0005-0000-0000-00000C4F0000}"/>
    <cellStyle name="Migliaia 58 2 3 2 3" xfId="18528" xr:uid="{00000000-0005-0000-0000-00000D4F0000}"/>
    <cellStyle name="Migliaia 58 2 3 2 4" xfId="23830" xr:uid="{00000000-0005-0000-0000-00000E4F0000}"/>
    <cellStyle name="Migliaia 58 2 3 3" xfId="15028" xr:uid="{00000000-0005-0000-0000-00000F4F0000}"/>
    <cellStyle name="Migliaia 58 2 4" xfId="4694" xr:uid="{00000000-0005-0000-0000-0000104F0000}"/>
    <cellStyle name="Migliaia 58 2 4 2" xfId="15029" xr:uid="{00000000-0005-0000-0000-0000114F0000}"/>
    <cellStyle name="Migliaia 58 2 5" xfId="4695" xr:uid="{00000000-0005-0000-0000-0000124F0000}"/>
    <cellStyle name="Migliaia 58 2 5 2" xfId="15030" xr:uid="{00000000-0005-0000-0000-0000134F0000}"/>
    <cellStyle name="Migliaia 58 2 6" xfId="4696" xr:uid="{00000000-0005-0000-0000-0000144F0000}"/>
    <cellStyle name="Migliaia 58 2 6 2" xfId="15031" xr:uid="{00000000-0005-0000-0000-0000154F0000}"/>
    <cellStyle name="Migliaia 58 2 7" xfId="15025"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5" xr:uid="{00000000-0005-0000-0000-00001C4F0000}"/>
    <cellStyle name="Migliaia 58 3 2 2 3" xfId="15034" xr:uid="{00000000-0005-0000-0000-00001D4F0000}"/>
    <cellStyle name="Migliaia 58 3 2 3" xfId="4701" xr:uid="{00000000-0005-0000-0000-00001E4F0000}"/>
    <cellStyle name="Migliaia 58 3 2 3 2" xfId="15036" xr:uid="{00000000-0005-0000-0000-00001F4F0000}"/>
    <cellStyle name="Migliaia 58 3 2 4" xfId="4702" xr:uid="{00000000-0005-0000-0000-0000204F0000}"/>
    <cellStyle name="Migliaia 58 3 2 4 2" xfId="15037" xr:uid="{00000000-0005-0000-0000-0000214F0000}"/>
    <cellStyle name="Migliaia 58 3 2 5" xfId="4703" xr:uid="{00000000-0005-0000-0000-0000224F0000}"/>
    <cellStyle name="Migliaia 58 3 2 5 2" xfId="15038" xr:uid="{00000000-0005-0000-0000-0000234F0000}"/>
    <cellStyle name="Migliaia 58 3 2 6" xfId="4704" xr:uid="{00000000-0005-0000-0000-0000244F0000}"/>
    <cellStyle name="Migliaia 58 3 2 6 2" xfId="15039" xr:uid="{00000000-0005-0000-0000-0000254F0000}"/>
    <cellStyle name="Migliaia 58 3 2 7" xfId="15033" xr:uid="{00000000-0005-0000-0000-0000264F0000}"/>
    <cellStyle name="Migliaia 58 3 3" xfId="4705" xr:uid="{00000000-0005-0000-0000-0000274F0000}"/>
    <cellStyle name="Migliaia 58 3 3 2" xfId="4706" xr:uid="{00000000-0005-0000-0000-0000284F0000}"/>
    <cellStyle name="Migliaia 58 3 3 2 2" xfId="15041" xr:uid="{00000000-0005-0000-0000-0000294F0000}"/>
    <cellStyle name="Migliaia 58 3 3 3" xfId="4707" xr:uid="{00000000-0005-0000-0000-00002A4F0000}"/>
    <cellStyle name="Migliaia 58 3 3 3 2" xfId="15042" xr:uid="{00000000-0005-0000-0000-00002B4F0000}"/>
    <cellStyle name="Migliaia 58 3 3 4" xfId="4708" xr:uid="{00000000-0005-0000-0000-00002C4F0000}"/>
    <cellStyle name="Migliaia 58 3 3 4 2" xfId="15043" xr:uid="{00000000-0005-0000-0000-00002D4F0000}"/>
    <cellStyle name="Migliaia 58 3 3 5" xfId="4709" xr:uid="{00000000-0005-0000-0000-00002E4F0000}"/>
    <cellStyle name="Migliaia 58 3 3 5 2" xfId="15044" xr:uid="{00000000-0005-0000-0000-00002F4F0000}"/>
    <cellStyle name="Migliaia 58 3 3 6" xfId="15040" xr:uid="{00000000-0005-0000-0000-0000304F0000}"/>
    <cellStyle name="Migliaia 58 3 4" xfId="4710" xr:uid="{00000000-0005-0000-0000-0000314F0000}"/>
    <cellStyle name="Migliaia 58 3 4 2" xfId="12375" xr:uid="{00000000-0005-0000-0000-0000324F0000}"/>
    <cellStyle name="Migliaia 58 3 4 3" xfId="12376" xr:uid="{00000000-0005-0000-0000-0000334F0000}"/>
    <cellStyle name="Migliaia 58 3 4 3 2" xfId="15834" xr:uid="{00000000-0005-0000-0000-0000344F0000}"/>
    <cellStyle name="Migliaia 58 3 4 3 2 2" xfId="21180" xr:uid="{00000000-0005-0000-0000-0000354F0000}"/>
    <cellStyle name="Migliaia 58 3 4 3 2 3" xfId="26482" xr:uid="{00000000-0005-0000-0000-0000364F0000}"/>
    <cellStyle name="Migliaia 58 3 4 3 3" xfId="18529" xr:uid="{00000000-0005-0000-0000-0000374F0000}"/>
    <cellStyle name="Migliaia 58 3 4 3 4" xfId="23831" xr:uid="{00000000-0005-0000-0000-0000384F0000}"/>
    <cellStyle name="Migliaia 58 3 4 4" xfId="15045" xr:uid="{00000000-0005-0000-0000-0000394F0000}"/>
    <cellStyle name="Migliaia 58 3 5" xfId="4711" xr:uid="{00000000-0005-0000-0000-00003A4F0000}"/>
    <cellStyle name="Migliaia 58 3 5 2" xfId="12377" xr:uid="{00000000-0005-0000-0000-00003B4F0000}"/>
    <cellStyle name="Migliaia 58 3 5 2 2" xfId="15835" xr:uid="{00000000-0005-0000-0000-00003C4F0000}"/>
    <cellStyle name="Migliaia 58 3 5 2 2 2" xfId="21181" xr:uid="{00000000-0005-0000-0000-00003D4F0000}"/>
    <cellStyle name="Migliaia 58 3 5 2 2 3" xfId="26483" xr:uid="{00000000-0005-0000-0000-00003E4F0000}"/>
    <cellStyle name="Migliaia 58 3 5 2 3" xfId="18530" xr:uid="{00000000-0005-0000-0000-00003F4F0000}"/>
    <cellStyle name="Migliaia 58 3 5 2 4" xfId="23832" xr:uid="{00000000-0005-0000-0000-0000404F0000}"/>
    <cellStyle name="Migliaia 58 3 5 3" xfId="15046" xr:uid="{00000000-0005-0000-0000-0000414F0000}"/>
    <cellStyle name="Migliaia 58 3 6" xfId="4712" xr:uid="{00000000-0005-0000-0000-0000424F0000}"/>
    <cellStyle name="Migliaia 58 3 6 2" xfId="15047" xr:uid="{00000000-0005-0000-0000-0000434F0000}"/>
    <cellStyle name="Migliaia 58 3 7" xfId="4713" xr:uid="{00000000-0005-0000-0000-0000444F0000}"/>
    <cellStyle name="Migliaia 58 3 7 2" xfId="15048" xr:uid="{00000000-0005-0000-0000-0000454F0000}"/>
    <cellStyle name="Migliaia 58 3 8" xfId="4714" xr:uid="{00000000-0005-0000-0000-0000464F0000}"/>
    <cellStyle name="Migliaia 58 3 8 2" xfId="15049" xr:uid="{00000000-0005-0000-0000-0000474F0000}"/>
    <cellStyle name="Migliaia 58 3 9" xfId="15032"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2" xr:uid="{00000000-0005-0000-0000-00004C4F0000}"/>
    <cellStyle name="Migliaia 58 4 2 3" xfId="4718" xr:uid="{00000000-0005-0000-0000-00004D4F0000}"/>
    <cellStyle name="Migliaia 58 4 2 3 2" xfId="15053" xr:uid="{00000000-0005-0000-0000-00004E4F0000}"/>
    <cellStyle name="Migliaia 58 4 2 4" xfId="15051" xr:uid="{00000000-0005-0000-0000-00004F4F0000}"/>
    <cellStyle name="Migliaia 58 4 3" xfId="4719" xr:uid="{00000000-0005-0000-0000-0000504F0000}"/>
    <cellStyle name="Migliaia 58 4 3 2" xfId="15054" xr:uid="{00000000-0005-0000-0000-0000514F0000}"/>
    <cellStyle name="Migliaia 58 4 4" xfId="4720" xr:uid="{00000000-0005-0000-0000-0000524F0000}"/>
    <cellStyle name="Migliaia 58 4 4 2" xfId="15055" xr:uid="{00000000-0005-0000-0000-0000534F0000}"/>
    <cellStyle name="Migliaia 58 4 5" xfId="4721" xr:uid="{00000000-0005-0000-0000-0000544F0000}"/>
    <cellStyle name="Migliaia 58 4 5 2" xfId="15056" xr:uid="{00000000-0005-0000-0000-0000554F0000}"/>
    <cellStyle name="Migliaia 58 4 6" xfId="4722" xr:uid="{00000000-0005-0000-0000-0000564F0000}"/>
    <cellStyle name="Migliaia 58 4 6 2" xfId="15057" xr:uid="{00000000-0005-0000-0000-0000574F0000}"/>
    <cellStyle name="Migliaia 58 4 7" xfId="4723" xr:uid="{00000000-0005-0000-0000-0000584F0000}"/>
    <cellStyle name="Migliaia 58 4 7 2" xfId="15058" xr:uid="{00000000-0005-0000-0000-0000594F0000}"/>
    <cellStyle name="Migliaia 58 4 8" xfId="15050" xr:uid="{00000000-0005-0000-0000-00005A4F0000}"/>
    <cellStyle name="Migliaia 58 5" xfId="4724" xr:uid="{00000000-0005-0000-0000-00005B4F0000}"/>
    <cellStyle name="Migliaia 58 5 2" xfId="4725" xr:uid="{00000000-0005-0000-0000-00005C4F0000}"/>
    <cellStyle name="Migliaia 58 5 2 2" xfId="15060" xr:uid="{00000000-0005-0000-0000-00005D4F0000}"/>
    <cellStyle name="Migliaia 58 5 3" xfId="4726" xr:uid="{00000000-0005-0000-0000-00005E4F0000}"/>
    <cellStyle name="Migliaia 58 5 3 2" xfId="15061" xr:uid="{00000000-0005-0000-0000-00005F4F0000}"/>
    <cellStyle name="Migliaia 58 5 4" xfId="4727" xr:uid="{00000000-0005-0000-0000-0000604F0000}"/>
    <cellStyle name="Migliaia 58 5 4 2" xfId="15062" xr:uid="{00000000-0005-0000-0000-0000614F0000}"/>
    <cellStyle name="Migliaia 58 5 5" xfId="4728" xr:uid="{00000000-0005-0000-0000-0000624F0000}"/>
    <cellStyle name="Migliaia 58 5 5 2" xfId="15063" xr:uid="{00000000-0005-0000-0000-0000634F0000}"/>
    <cellStyle name="Migliaia 58 5 6" xfId="4729" xr:uid="{00000000-0005-0000-0000-0000644F0000}"/>
    <cellStyle name="Migliaia 58 5 6 2" xfId="15064" xr:uid="{00000000-0005-0000-0000-0000654F0000}"/>
    <cellStyle name="Migliaia 58 5 7" xfId="15059" xr:uid="{00000000-0005-0000-0000-0000664F0000}"/>
    <cellStyle name="Migliaia 58 6" xfId="4730" xr:uid="{00000000-0005-0000-0000-0000674F0000}"/>
    <cellStyle name="Migliaia 58 6 2" xfId="12378" xr:uid="{00000000-0005-0000-0000-0000684F0000}"/>
    <cellStyle name="Migliaia 58 6 3" xfId="12379" xr:uid="{00000000-0005-0000-0000-0000694F0000}"/>
    <cellStyle name="Migliaia 58 6 3 2" xfId="15836" xr:uid="{00000000-0005-0000-0000-00006A4F0000}"/>
    <cellStyle name="Migliaia 58 6 3 2 2" xfId="21182" xr:uid="{00000000-0005-0000-0000-00006B4F0000}"/>
    <cellStyle name="Migliaia 58 6 3 2 3" xfId="26484" xr:uid="{00000000-0005-0000-0000-00006C4F0000}"/>
    <cellStyle name="Migliaia 58 6 3 3" xfId="18531" xr:uid="{00000000-0005-0000-0000-00006D4F0000}"/>
    <cellStyle name="Migliaia 58 6 3 4" xfId="23833" xr:uid="{00000000-0005-0000-0000-00006E4F0000}"/>
    <cellStyle name="Migliaia 58 6 4" xfId="15065" xr:uid="{00000000-0005-0000-0000-00006F4F0000}"/>
    <cellStyle name="Migliaia 58 7" xfId="4731" xr:uid="{00000000-0005-0000-0000-0000704F0000}"/>
    <cellStyle name="Migliaia 58 7 2" xfId="12380" xr:uid="{00000000-0005-0000-0000-0000714F0000}"/>
    <cellStyle name="Migliaia 58 7 2 2" xfId="15837" xr:uid="{00000000-0005-0000-0000-0000724F0000}"/>
    <cellStyle name="Migliaia 58 7 2 2 2" xfId="21183" xr:uid="{00000000-0005-0000-0000-0000734F0000}"/>
    <cellStyle name="Migliaia 58 7 2 2 3" xfId="26485" xr:uid="{00000000-0005-0000-0000-0000744F0000}"/>
    <cellStyle name="Migliaia 58 7 2 3" xfId="18532" xr:uid="{00000000-0005-0000-0000-0000754F0000}"/>
    <cellStyle name="Migliaia 58 7 2 4" xfId="23834" xr:uid="{00000000-0005-0000-0000-0000764F0000}"/>
    <cellStyle name="Migliaia 58 7 3" xfId="15066" xr:uid="{00000000-0005-0000-0000-0000774F0000}"/>
    <cellStyle name="Migliaia 58 8" xfId="4732" xr:uid="{00000000-0005-0000-0000-0000784F0000}"/>
    <cellStyle name="Migliaia 58 8 2" xfId="12381" xr:uid="{00000000-0005-0000-0000-0000794F0000}"/>
    <cellStyle name="Migliaia 58 8 2 2" xfId="15838" xr:uid="{00000000-0005-0000-0000-00007A4F0000}"/>
    <cellStyle name="Migliaia 58 8 2 2 2" xfId="21184" xr:uid="{00000000-0005-0000-0000-00007B4F0000}"/>
    <cellStyle name="Migliaia 58 8 2 2 3" xfId="26486" xr:uid="{00000000-0005-0000-0000-00007C4F0000}"/>
    <cellStyle name="Migliaia 58 8 2 3" xfId="18533" xr:uid="{00000000-0005-0000-0000-00007D4F0000}"/>
    <cellStyle name="Migliaia 58 8 2 4" xfId="23835" xr:uid="{00000000-0005-0000-0000-00007E4F0000}"/>
    <cellStyle name="Migliaia 58 8 3" xfId="15067" xr:uid="{00000000-0005-0000-0000-00007F4F0000}"/>
    <cellStyle name="Migliaia 58 9" xfId="4733" xr:uid="{00000000-0005-0000-0000-0000804F0000}"/>
    <cellStyle name="Migliaia 58 9 2" xfId="15068" xr:uid="{00000000-0005-0000-0000-0000814F0000}"/>
    <cellStyle name="Migliaia 59" xfId="358" xr:uid="{00000000-0005-0000-0000-0000824F0000}"/>
    <cellStyle name="Migliaia 59 10" xfId="15069"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2" xr:uid="{00000000-0005-0000-0000-0000884F0000}"/>
    <cellStyle name="Migliaia 59 2 2 3" xfId="12382" xr:uid="{00000000-0005-0000-0000-0000894F0000}"/>
    <cellStyle name="Migliaia 59 2 2 3 2" xfId="15839" xr:uid="{00000000-0005-0000-0000-00008A4F0000}"/>
    <cellStyle name="Migliaia 59 2 2 3 2 2" xfId="21185" xr:uid="{00000000-0005-0000-0000-00008B4F0000}"/>
    <cellStyle name="Migliaia 59 2 2 3 2 3" xfId="26487" xr:uid="{00000000-0005-0000-0000-00008C4F0000}"/>
    <cellStyle name="Migliaia 59 2 2 3 3" xfId="18534" xr:uid="{00000000-0005-0000-0000-00008D4F0000}"/>
    <cellStyle name="Migliaia 59 2 2 3 4" xfId="23836" xr:uid="{00000000-0005-0000-0000-00008E4F0000}"/>
    <cellStyle name="Migliaia 59 2 2 4" xfId="15071" xr:uid="{00000000-0005-0000-0000-00008F4F0000}"/>
    <cellStyle name="Migliaia 59 2 3" xfId="4738" xr:uid="{00000000-0005-0000-0000-0000904F0000}"/>
    <cellStyle name="Migliaia 59 2 3 2" xfId="12383" xr:uid="{00000000-0005-0000-0000-0000914F0000}"/>
    <cellStyle name="Migliaia 59 2 3 2 2" xfId="15840" xr:uid="{00000000-0005-0000-0000-0000924F0000}"/>
    <cellStyle name="Migliaia 59 2 3 2 2 2" xfId="21186" xr:uid="{00000000-0005-0000-0000-0000934F0000}"/>
    <cellStyle name="Migliaia 59 2 3 2 2 3" xfId="26488" xr:uid="{00000000-0005-0000-0000-0000944F0000}"/>
    <cellStyle name="Migliaia 59 2 3 2 3" xfId="18535" xr:uid="{00000000-0005-0000-0000-0000954F0000}"/>
    <cellStyle name="Migliaia 59 2 3 2 4" xfId="23837" xr:uid="{00000000-0005-0000-0000-0000964F0000}"/>
    <cellStyle name="Migliaia 59 2 3 3" xfId="15073" xr:uid="{00000000-0005-0000-0000-0000974F0000}"/>
    <cellStyle name="Migliaia 59 2 4" xfId="4739" xr:uid="{00000000-0005-0000-0000-0000984F0000}"/>
    <cellStyle name="Migliaia 59 2 4 2" xfId="15074" xr:uid="{00000000-0005-0000-0000-0000994F0000}"/>
    <cellStyle name="Migliaia 59 2 5" xfId="4740" xr:uid="{00000000-0005-0000-0000-00009A4F0000}"/>
    <cellStyle name="Migliaia 59 2 5 2" xfId="15075" xr:uid="{00000000-0005-0000-0000-00009B4F0000}"/>
    <cellStyle name="Migliaia 59 2 6" xfId="4741" xr:uid="{00000000-0005-0000-0000-00009C4F0000}"/>
    <cellStyle name="Migliaia 59 2 6 2" xfId="15076" xr:uid="{00000000-0005-0000-0000-00009D4F0000}"/>
    <cellStyle name="Migliaia 59 2 7" xfId="15070"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80" xr:uid="{00000000-0005-0000-0000-0000A44F0000}"/>
    <cellStyle name="Migliaia 59 3 2 2 3" xfId="15079" xr:uid="{00000000-0005-0000-0000-0000A54F0000}"/>
    <cellStyle name="Migliaia 59 3 2 3" xfId="4746" xr:uid="{00000000-0005-0000-0000-0000A64F0000}"/>
    <cellStyle name="Migliaia 59 3 2 3 2" xfId="15081" xr:uid="{00000000-0005-0000-0000-0000A74F0000}"/>
    <cellStyle name="Migliaia 59 3 2 4" xfId="4747" xr:uid="{00000000-0005-0000-0000-0000A84F0000}"/>
    <cellStyle name="Migliaia 59 3 2 4 2" xfId="15082" xr:uid="{00000000-0005-0000-0000-0000A94F0000}"/>
    <cellStyle name="Migliaia 59 3 2 5" xfId="4748" xr:uid="{00000000-0005-0000-0000-0000AA4F0000}"/>
    <cellStyle name="Migliaia 59 3 2 5 2" xfId="15083" xr:uid="{00000000-0005-0000-0000-0000AB4F0000}"/>
    <cellStyle name="Migliaia 59 3 2 6" xfId="4749" xr:uid="{00000000-0005-0000-0000-0000AC4F0000}"/>
    <cellStyle name="Migliaia 59 3 2 6 2" xfId="15084" xr:uid="{00000000-0005-0000-0000-0000AD4F0000}"/>
    <cellStyle name="Migliaia 59 3 2 7" xfId="15078" xr:uid="{00000000-0005-0000-0000-0000AE4F0000}"/>
    <cellStyle name="Migliaia 59 3 3" xfId="4750" xr:uid="{00000000-0005-0000-0000-0000AF4F0000}"/>
    <cellStyle name="Migliaia 59 3 3 2" xfId="4751" xr:uid="{00000000-0005-0000-0000-0000B04F0000}"/>
    <cellStyle name="Migliaia 59 3 3 2 2" xfId="15086" xr:uid="{00000000-0005-0000-0000-0000B14F0000}"/>
    <cellStyle name="Migliaia 59 3 3 3" xfId="4752" xr:uid="{00000000-0005-0000-0000-0000B24F0000}"/>
    <cellStyle name="Migliaia 59 3 3 3 2" xfId="15087" xr:uid="{00000000-0005-0000-0000-0000B34F0000}"/>
    <cellStyle name="Migliaia 59 3 3 4" xfId="4753" xr:uid="{00000000-0005-0000-0000-0000B44F0000}"/>
    <cellStyle name="Migliaia 59 3 3 4 2" xfId="15088" xr:uid="{00000000-0005-0000-0000-0000B54F0000}"/>
    <cellStyle name="Migliaia 59 3 3 5" xfId="4754" xr:uid="{00000000-0005-0000-0000-0000B64F0000}"/>
    <cellStyle name="Migliaia 59 3 3 5 2" xfId="15089" xr:uid="{00000000-0005-0000-0000-0000B74F0000}"/>
    <cellStyle name="Migliaia 59 3 3 6" xfId="15085" xr:uid="{00000000-0005-0000-0000-0000B84F0000}"/>
    <cellStyle name="Migliaia 59 3 4" xfId="4755" xr:uid="{00000000-0005-0000-0000-0000B94F0000}"/>
    <cellStyle name="Migliaia 59 3 4 2" xfId="12384" xr:uid="{00000000-0005-0000-0000-0000BA4F0000}"/>
    <cellStyle name="Migliaia 59 3 4 3" xfId="12385" xr:uid="{00000000-0005-0000-0000-0000BB4F0000}"/>
    <cellStyle name="Migliaia 59 3 4 3 2" xfId="15841" xr:uid="{00000000-0005-0000-0000-0000BC4F0000}"/>
    <cellStyle name="Migliaia 59 3 4 3 2 2" xfId="21187" xr:uid="{00000000-0005-0000-0000-0000BD4F0000}"/>
    <cellStyle name="Migliaia 59 3 4 3 2 3" xfId="26489" xr:uid="{00000000-0005-0000-0000-0000BE4F0000}"/>
    <cellStyle name="Migliaia 59 3 4 3 3" xfId="18536" xr:uid="{00000000-0005-0000-0000-0000BF4F0000}"/>
    <cellStyle name="Migliaia 59 3 4 3 4" xfId="23838" xr:uid="{00000000-0005-0000-0000-0000C04F0000}"/>
    <cellStyle name="Migliaia 59 3 4 4" xfId="15090" xr:uid="{00000000-0005-0000-0000-0000C14F0000}"/>
    <cellStyle name="Migliaia 59 3 5" xfId="4756" xr:uid="{00000000-0005-0000-0000-0000C24F0000}"/>
    <cellStyle name="Migliaia 59 3 5 2" xfId="12386" xr:uid="{00000000-0005-0000-0000-0000C34F0000}"/>
    <cellStyle name="Migliaia 59 3 5 2 2" xfId="15842" xr:uid="{00000000-0005-0000-0000-0000C44F0000}"/>
    <cellStyle name="Migliaia 59 3 5 2 2 2" xfId="21188" xr:uid="{00000000-0005-0000-0000-0000C54F0000}"/>
    <cellStyle name="Migliaia 59 3 5 2 2 3" xfId="26490" xr:uid="{00000000-0005-0000-0000-0000C64F0000}"/>
    <cellStyle name="Migliaia 59 3 5 2 3" xfId="18537" xr:uid="{00000000-0005-0000-0000-0000C74F0000}"/>
    <cellStyle name="Migliaia 59 3 5 2 4" xfId="23839" xr:uid="{00000000-0005-0000-0000-0000C84F0000}"/>
    <cellStyle name="Migliaia 59 3 5 3" xfId="15091" xr:uid="{00000000-0005-0000-0000-0000C94F0000}"/>
    <cellStyle name="Migliaia 59 3 6" xfId="4757" xr:uid="{00000000-0005-0000-0000-0000CA4F0000}"/>
    <cellStyle name="Migliaia 59 3 6 2" xfId="15092" xr:uid="{00000000-0005-0000-0000-0000CB4F0000}"/>
    <cellStyle name="Migliaia 59 3 7" xfId="4758" xr:uid="{00000000-0005-0000-0000-0000CC4F0000}"/>
    <cellStyle name="Migliaia 59 3 7 2" xfId="15093" xr:uid="{00000000-0005-0000-0000-0000CD4F0000}"/>
    <cellStyle name="Migliaia 59 3 8" xfId="4759" xr:uid="{00000000-0005-0000-0000-0000CE4F0000}"/>
    <cellStyle name="Migliaia 59 3 8 2" xfId="15094" xr:uid="{00000000-0005-0000-0000-0000CF4F0000}"/>
    <cellStyle name="Migliaia 59 3 9" xfId="15077"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7" xr:uid="{00000000-0005-0000-0000-0000D44F0000}"/>
    <cellStyle name="Migliaia 59 4 2 3" xfId="4763" xr:uid="{00000000-0005-0000-0000-0000D54F0000}"/>
    <cellStyle name="Migliaia 59 4 2 3 2" xfId="15098" xr:uid="{00000000-0005-0000-0000-0000D64F0000}"/>
    <cellStyle name="Migliaia 59 4 2 4" xfId="15096" xr:uid="{00000000-0005-0000-0000-0000D74F0000}"/>
    <cellStyle name="Migliaia 59 4 3" xfId="4764" xr:uid="{00000000-0005-0000-0000-0000D84F0000}"/>
    <cellStyle name="Migliaia 59 4 3 2" xfId="15099" xr:uid="{00000000-0005-0000-0000-0000D94F0000}"/>
    <cellStyle name="Migliaia 59 4 4" xfId="4765" xr:uid="{00000000-0005-0000-0000-0000DA4F0000}"/>
    <cellStyle name="Migliaia 59 4 4 2" xfId="15100" xr:uid="{00000000-0005-0000-0000-0000DB4F0000}"/>
    <cellStyle name="Migliaia 59 4 5" xfId="4766" xr:uid="{00000000-0005-0000-0000-0000DC4F0000}"/>
    <cellStyle name="Migliaia 59 4 5 2" xfId="15101" xr:uid="{00000000-0005-0000-0000-0000DD4F0000}"/>
    <cellStyle name="Migliaia 59 4 6" xfId="4767" xr:uid="{00000000-0005-0000-0000-0000DE4F0000}"/>
    <cellStyle name="Migliaia 59 4 6 2" xfId="15102" xr:uid="{00000000-0005-0000-0000-0000DF4F0000}"/>
    <cellStyle name="Migliaia 59 4 7" xfId="4768" xr:uid="{00000000-0005-0000-0000-0000E04F0000}"/>
    <cellStyle name="Migliaia 59 4 7 2" xfId="15103" xr:uid="{00000000-0005-0000-0000-0000E14F0000}"/>
    <cellStyle name="Migliaia 59 4 8" xfId="15095" xr:uid="{00000000-0005-0000-0000-0000E24F0000}"/>
    <cellStyle name="Migliaia 59 5" xfId="4769" xr:uid="{00000000-0005-0000-0000-0000E34F0000}"/>
    <cellStyle name="Migliaia 59 5 2" xfId="4770" xr:uid="{00000000-0005-0000-0000-0000E44F0000}"/>
    <cellStyle name="Migliaia 59 5 2 2" xfId="15105" xr:uid="{00000000-0005-0000-0000-0000E54F0000}"/>
    <cellStyle name="Migliaia 59 5 3" xfId="4771" xr:uid="{00000000-0005-0000-0000-0000E64F0000}"/>
    <cellStyle name="Migliaia 59 5 3 2" xfId="15106" xr:uid="{00000000-0005-0000-0000-0000E74F0000}"/>
    <cellStyle name="Migliaia 59 5 4" xfId="4772" xr:uid="{00000000-0005-0000-0000-0000E84F0000}"/>
    <cellStyle name="Migliaia 59 5 4 2" xfId="15107" xr:uid="{00000000-0005-0000-0000-0000E94F0000}"/>
    <cellStyle name="Migliaia 59 5 5" xfId="4773" xr:uid="{00000000-0005-0000-0000-0000EA4F0000}"/>
    <cellStyle name="Migliaia 59 5 5 2" xfId="15108" xr:uid="{00000000-0005-0000-0000-0000EB4F0000}"/>
    <cellStyle name="Migliaia 59 5 6" xfId="4774" xr:uid="{00000000-0005-0000-0000-0000EC4F0000}"/>
    <cellStyle name="Migliaia 59 5 6 2" xfId="15109" xr:uid="{00000000-0005-0000-0000-0000ED4F0000}"/>
    <cellStyle name="Migliaia 59 5 7" xfId="15104" xr:uid="{00000000-0005-0000-0000-0000EE4F0000}"/>
    <cellStyle name="Migliaia 59 6" xfId="4775" xr:uid="{00000000-0005-0000-0000-0000EF4F0000}"/>
    <cellStyle name="Migliaia 59 6 2" xfId="12387" xr:uid="{00000000-0005-0000-0000-0000F04F0000}"/>
    <cellStyle name="Migliaia 59 6 3" xfId="12388" xr:uid="{00000000-0005-0000-0000-0000F14F0000}"/>
    <cellStyle name="Migliaia 59 6 3 2" xfId="15843" xr:uid="{00000000-0005-0000-0000-0000F24F0000}"/>
    <cellStyle name="Migliaia 59 6 3 2 2" xfId="21189" xr:uid="{00000000-0005-0000-0000-0000F34F0000}"/>
    <cellStyle name="Migliaia 59 6 3 2 3" xfId="26491" xr:uid="{00000000-0005-0000-0000-0000F44F0000}"/>
    <cellStyle name="Migliaia 59 6 3 3" xfId="18538" xr:uid="{00000000-0005-0000-0000-0000F54F0000}"/>
    <cellStyle name="Migliaia 59 6 3 4" xfId="23840" xr:uid="{00000000-0005-0000-0000-0000F64F0000}"/>
    <cellStyle name="Migliaia 59 6 4" xfId="15110" xr:uid="{00000000-0005-0000-0000-0000F74F0000}"/>
    <cellStyle name="Migliaia 59 7" xfId="4776" xr:uid="{00000000-0005-0000-0000-0000F84F0000}"/>
    <cellStyle name="Migliaia 59 7 2" xfId="12389" xr:uid="{00000000-0005-0000-0000-0000F94F0000}"/>
    <cellStyle name="Migliaia 59 7 2 2" xfId="15844" xr:uid="{00000000-0005-0000-0000-0000FA4F0000}"/>
    <cellStyle name="Migliaia 59 7 2 2 2" xfId="21190" xr:uid="{00000000-0005-0000-0000-0000FB4F0000}"/>
    <cellStyle name="Migliaia 59 7 2 2 3" xfId="26492" xr:uid="{00000000-0005-0000-0000-0000FC4F0000}"/>
    <cellStyle name="Migliaia 59 7 2 3" xfId="18539" xr:uid="{00000000-0005-0000-0000-0000FD4F0000}"/>
    <cellStyle name="Migliaia 59 7 2 4" xfId="23841" xr:uid="{00000000-0005-0000-0000-0000FE4F0000}"/>
    <cellStyle name="Migliaia 59 7 3" xfId="15111" xr:uid="{00000000-0005-0000-0000-0000FF4F0000}"/>
    <cellStyle name="Migliaia 59 8" xfId="4777" xr:uid="{00000000-0005-0000-0000-000000500000}"/>
    <cellStyle name="Migliaia 59 8 2" xfId="12390" xr:uid="{00000000-0005-0000-0000-000001500000}"/>
    <cellStyle name="Migliaia 59 8 2 2" xfId="15845" xr:uid="{00000000-0005-0000-0000-000002500000}"/>
    <cellStyle name="Migliaia 59 8 2 2 2" xfId="21191" xr:uid="{00000000-0005-0000-0000-000003500000}"/>
    <cellStyle name="Migliaia 59 8 2 2 3" xfId="26493" xr:uid="{00000000-0005-0000-0000-000004500000}"/>
    <cellStyle name="Migliaia 59 8 2 3" xfId="18540" xr:uid="{00000000-0005-0000-0000-000005500000}"/>
    <cellStyle name="Migliaia 59 8 2 4" xfId="23842" xr:uid="{00000000-0005-0000-0000-000006500000}"/>
    <cellStyle name="Migliaia 59 8 3" xfId="15112" xr:uid="{00000000-0005-0000-0000-000007500000}"/>
    <cellStyle name="Migliaia 59 9" xfId="4778" xr:uid="{00000000-0005-0000-0000-000008500000}"/>
    <cellStyle name="Migliaia 59 9 2" xfId="15113" xr:uid="{00000000-0005-0000-0000-000009500000}"/>
    <cellStyle name="Migliaia 6" xfId="360" xr:uid="{00000000-0005-0000-0000-00000A500000}"/>
    <cellStyle name="Migliaia 6 10" xfId="15114"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7" xr:uid="{00000000-0005-0000-0000-000010500000}"/>
    <cellStyle name="Migliaia 6 2 2 3" xfId="12391" xr:uid="{00000000-0005-0000-0000-000011500000}"/>
    <cellStyle name="Migliaia 6 2 2 3 2" xfId="15846" xr:uid="{00000000-0005-0000-0000-000012500000}"/>
    <cellStyle name="Migliaia 6 2 2 3 2 2" xfId="21192" xr:uid="{00000000-0005-0000-0000-000013500000}"/>
    <cellStyle name="Migliaia 6 2 2 3 2 3" xfId="26494" xr:uid="{00000000-0005-0000-0000-000014500000}"/>
    <cellStyle name="Migliaia 6 2 2 3 3" xfId="18541" xr:uid="{00000000-0005-0000-0000-000015500000}"/>
    <cellStyle name="Migliaia 6 2 2 3 4" xfId="23843" xr:uid="{00000000-0005-0000-0000-000016500000}"/>
    <cellStyle name="Migliaia 6 2 2 4" xfId="15116" xr:uid="{00000000-0005-0000-0000-000017500000}"/>
    <cellStyle name="Migliaia 6 2 3" xfId="4783" xr:uid="{00000000-0005-0000-0000-000018500000}"/>
    <cellStyle name="Migliaia 6 2 3 2" xfId="12392" xr:uid="{00000000-0005-0000-0000-000019500000}"/>
    <cellStyle name="Migliaia 6 2 3 2 2" xfId="15847" xr:uid="{00000000-0005-0000-0000-00001A500000}"/>
    <cellStyle name="Migliaia 6 2 3 2 2 2" xfId="21193" xr:uid="{00000000-0005-0000-0000-00001B500000}"/>
    <cellStyle name="Migliaia 6 2 3 2 2 3" xfId="26495" xr:uid="{00000000-0005-0000-0000-00001C500000}"/>
    <cellStyle name="Migliaia 6 2 3 2 3" xfId="18542" xr:uid="{00000000-0005-0000-0000-00001D500000}"/>
    <cellStyle name="Migliaia 6 2 3 2 4" xfId="23844" xr:uid="{00000000-0005-0000-0000-00001E500000}"/>
    <cellStyle name="Migliaia 6 2 3 3" xfId="15118" xr:uid="{00000000-0005-0000-0000-00001F500000}"/>
    <cellStyle name="Migliaia 6 2 4" xfId="4784" xr:uid="{00000000-0005-0000-0000-000020500000}"/>
    <cellStyle name="Migliaia 6 2 4 2" xfId="15119" xr:uid="{00000000-0005-0000-0000-000021500000}"/>
    <cellStyle name="Migliaia 6 2 5" xfId="4785" xr:uid="{00000000-0005-0000-0000-000022500000}"/>
    <cellStyle name="Migliaia 6 2 5 2" xfId="15120" xr:uid="{00000000-0005-0000-0000-000023500000}"/>
    <cellStyle name="Migliaia 6 2 6" xfId="4786" xr:uid="{00000000-0005-0000-0000-000024500000}"/>
    <cellStyle name="Migliaia 6 2 6 2" xfId="15121" xr:uid="{00000000-0005-0000-0000-000025500000}"/>
    <cellStyle name="Migliaia 6 2 7" xfId="15115"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5" xr:uid="{00000000-0005-0000-0000-00002C500000}"/>
    <cellStyle name="Migliaia 6 3 2 2 3" xfId="15124" xr:uid="{00000000-0005-0000-0000-00002D500000}"/>
    <cellStyle name="Migliaia 6 3 2 3" xfId="4791" xr:uid="{00000000-0005-0000-0000-00002E500000}"/>
    <cellStyle name="Migliaia 6 3 2 3 2" xfId="15126" xr:uid="{00000000-0005-0000-0000-00002F500000}"/>
    <cellStyle name="Migliaia 6 3 2 4" xfId="4792" xr:uid="{00000000-0005-0000-0000-000030500000}"/>
    <cellStyle name="Migliaia 6 3 2 4 2" xfId="15127" xr:uid="{00000000-0005-0000-0000-000031500000}"/>
    <cellStyle name="Migliaia 6 3 2 5" xfId="4793" xr:uid="{00000000-0005-0000-0000-000032500000}"/>
    <cellStyle name="Migliaia 6 3 2 5 2" xfId="15128" xr:uid="{00000000-0005-0000-0000-000033500000}"/>
    <cellStyle name="Migliaia 6 3 2 6" xfId="4794" xr:uid="{00000000-0005-0000-0000-000034500000}"/>
    <cellStyle name="Migliaia 6 3 2 6 2" xfId="15129" xr:uid="{00000000-0005-0000-0000-000035500000}"/>
    <cellStyle name="Migliaia 6 3 2 7" xfId="15123" xr:uid="{00000000-0005-0000-0000-000036500000}"/>
    <cellStyle name="Migliaia 6 3 3" xfId="4795" xr:uid="{00000000-0005-0000-0000-000037500000}"/>
    <cellStyle name="Migliaia 6 3 3 2" xfId="4796" xr:uid="{00000000-0005-0000-0000-000038500000}"/>
    <cellStyle name="Migliaia 6 3 3 2 2" xfId="15131" xr:uid="{00000000-0005-0000-0000-000039500000}"/>
    <cellStyle name="Migliaia 6 3 3 3" xfId="4797" xr:uid="{00000000-0005-0000-0000-00003A500000}"/>
    <cellStyle name="Migliaia 6 3 3 3 2" xfId="15132" xr:uid="{00000000-0005-0000-0000-00003B500000}"/>
    <cellStyle name="Migliaia 6 3 3 4" xfId="4798" xr:uid="{00000000-0005-0000-0000-00003C500000}"/>
    <cellStyle name="Migliaia 6 3 3 4 2" xfId="15133" xr:uid="{00000000-0005-0000-0000-00003D500000}"/>
    <cellStyle name="Migliaia 6 3 3 5" xfId="4799" xr:uid="{00000000-0005-0000-0000-00003E500000}"/>
    <cellStyle name="Migliaia 6 3 3 5 2" xfId="15134" xr:uid="{00000000-0005-0000-0000-00003F500000}"/>
    <cellStyle name="Migliaia 6 3 3 6" xfId="15130" xr:uid="{00000000-0005-0000-0000-000040500000}"/>
    <cellStyle name="Migliaia 6 3 4" xfId="4800" xr:uid="{00000000-0005-0000-0000-000041500000}"/>
    <cellStyle name="Migliaia 6 3 4 2" xfId="12393" xr:uid="{00000000-0005-0000-0000-000042500000}"/>
    <cellStyle name="Migliaia 6 3 4 3" xfId="12394" xr:uid="{00000000-0005-0000-0000-000043500000}"/>
    <cellStyle name="Migliaia 6 3 4 3 2" xfId="15848" xr:uid="{00000000-0005-0000-0000-000044500000}"/>
    <cellStyle name="Migliaia 6 3 4 3 2 2" xfId="21194" xr:uid="{00000000-0005-0000-0000-000045500000}"/>
    <cellStyle name="Migliaia 6 3 4 3 2 3" xfId="26496" xr:uid="{00000000-0005-0000-0000-000046500000}"/>
    <cellStyle name="Migliaia 6 3 4 3 3" xfId="18543" xr:uid="{00000000-0005-0000-0000-000047500000}"/>
    <cellStyle name="Migliaia 6 3 4 3 4" xfId="23845" xr:uid="{00000000-0005-0000-0000-000048500000}"/>
    <cellStyle name="Migliaia 6 3 4 4" xfId="15135" xr:uid="{00000000-0005-0000-0000-000049500000}"/>
    <cellStyle name="Migliaia 6 3 5" xfId="4801" xr:uid="{00000000-0005-0000-0000-00004A500000}"/>
    <cellStyle name="Migliaia 6 3 5 2" xfId="12395" xr:uid="{00000000-0005-0000-0000-00004B500000}"/>
    <cellStyle name="Migliaia 6 3 5 2 2" xfId="15849" xr:uid="{00000000-0005-0000-0000-00004C500000}"/>
    <cellStyle name="Migliaia 6 3 5 2 2 2" xfId="21195" xr:uid="{00000000-0005-0000-0000-00004D500000}"/>
    <cellStyle name="Migliaia 6 3 5 2 2 3" xfId="26497" xr:uid="{00000000-0005-0000-0000-00004E500000}"/>
    <cellStyle name="Migliaia 6 3 5 2 3" xfId="18544" xr:uid="{00000000-0005-0000-0000-00004F500000}"/>
    <cellStyle name="Migliaia 6 3 5 2 4" xfId="23846" xr:uid="{00000000-0005-0000-0000-000050500000}"/>
    <cellStyle name="Migliaia 6 3 5 3" xfId="15136" xr:uid="{00000000-0005-0000-0000-000051500000}"/>
    <cellStyle name="Migliaia 6 3 6" xfId="4802" xr:uid="{00000000-0005-0000-0000-000052500000}"/>
    <cellStyle name="Migliaia 6 3 6 2" xfId="15137" xr:uid="{00000000-0005-0000-0000-000053500000}"/>
    <cellStyle name="Migliaia 6 3 7" xfId="4803" xr:uid="{00000000-0005-0000-0000-000054500000}"/>
    <cellStyle name="Migliaia 6 3 7 2" xfId="15138" xr:uid="{00000000-0005-0000-0000-000055500000}"/>
    <cellStyle name="Migliaia 6 3 8" xfId="4804" xr:uid="{00000000-0005-0000-0000-000056500000}"/>
    <cellStyle name="Migliaia 6 3 8 2" xfId="15139" xr:uid="{00000000-0005-0000-0000-000057500000}"/>
    <cellStyle name="Migliaia 6 3 9" xfId="15122"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2" xr:uid="{00000000-0005-0000-0000-00005C500000}"/>
    <cellStyle name="Migliaia 6 4 2 3" xfId="4808" xr:uid="{00000000-0005-0000-0000-00005D500000}"/>
    <cellStyle name="Migliaia 6 4 2 3 2" xfId="15143" xr:uid="{00000000-0005-0000-0000-00005E500000}"/>
    <cellStyle name="Migliaia 6 4 2 4" xfId="15141" xr:uid="{00000000-0005-0000-0000-00005F500000}"/>
    <cellStyle name="Migliaia 6 4 3" xfId="4809" xr:uid="{00000000-0005-0000-0000-000060500000}"/>
    <cellStyle name="Migliaia 6 4 3 2" xfId="15144" xr:uid="{00000000-0005-0000-0000-000061500000}"/>
    <cellStyle name="Migliaia 6 4 4" xfId="4810" xr:uid="{00000000-0005-0000-0000-000062500000}"/>
    <cellStyle name="Migliaia 6 4 4 2" xfId="15145" xr:uid="{00000000-0005-0000-0000-000063500000}"/>
    <cellStyle name="Migliaia 6 4 5" xfId="4811" xr:uid="{00000000-0005-0000-0000-000064500000}"/>
    <cellStyle name="Migliaia 6 4 5 2" xfId="15146" xr:uid="{00000000-0005-0000-0000-000065500000}"/>
    <cellStyle name="Migliaia 6 4 6" xfId="4812" xr:uid="{00000000-0005-0000-0000-000066500000}"/>
    <cellStyle name="Migliaia 6 4 6 2" xfId="15147" xr:uid="{00000000-0005-0000-0000-000067500000}"/>
    <cellStyle name="Migliaia 6 4 7" xfId="4813" xr:uid="{00000000-0005-0000-0000-000068500000}"/>
    <cellStyle name="Migliaia 6 4 7 2" xfId="15148" xr:uid="{00000000-0005-0000-0000-000069500000}"/>
    <cellStyle name="Migliaia 6 4 8" xfId="15140" xr:uid="{00000000-0005-0000-0000-00006A500000}"/>
    <cellStyle name="Migliaia 6 5" xfId="4814" xr:uid="{00000000-0005-0000-0000-00006B500000}"/>
    <cellStyle name="Migliaia 6 5 2" xfId="4815" xr:uid="{00000000-0005-0000-0000-00006C500000}"/>
    <cellStyle name="Migliaia 6 5 2 2" xfId="15150" xr:uid="{00000000-0005-0000-0000-00006D500000}"/>
    <cellStyle name="Migliaia 6 5 3" xfId="4816" xr:uid="{00000000-0005-0000-0000-00006E500000}"/>
    <cellStyle name="Migliaia 6 5 3 2" xfId="15151" xr:uid="{00000000-0005-0000-0000-00006F500000}"/>
    <cellStyle name="Migliaia 6 5 4" xfId="4817" xr:uid="{00000000-0005-0000-0000-000070500000}"/>
    <cellStyle name="Migliaia 6 5 4 2" xfId="15152" xr:uid="{00000000-0005-0000-0000-000071500000}"/>
    <cellStyle name="Migliaia 6 5 5" xfId="4818" xr:uid="{00000000-0005-0000-0000-000072500000}"/>
    <cellStyle name="Migliaia 6 5 5 2" xfId="15153" xr:uid="{00000000-0005-0000-0000-000073500000}"/>
    <cellStyle name="Migliaia 6 5 6" xfId="4819" xr:uid="{00000000-0005-0000-0000-000074500000}"/>
    <cellStyle name="Migliaia 6 5 6 2" xfId="15154" xr:uid="{00000000-0005-0000-0000-000075500000}"/>
    <cellStyle name="Migliaia 6 5 7" xfId="15149" xr:uid="{00000000-0005-0000-0000-000076500000}"/>
    <cellStyle name="Migliaia 6 6" xfId="4820" xr:uid="{00000000-0005-0000-0000-000077500000}"/>
    <cellStyle name="Migliaia 6 6 2" xfId="12396" xr:uid="{00000000-0005-0000-0000-000078500000}"/>
    <cellStyle name="Migliaia 6 6 3" xfId="12397" xr:uid="{00000000-0005-0000-0000-000079500000}"/>
    <cellStyle name="Migliaia 6 6 3 2" xfId="15850" xr:uid="{00000000-0005-0000-0000-00007A500000}"/>
    <cellStyle name="Migliaia 6 6 3 2 2" xfId="21196" xr:uid="{00000000-0005-0000-0000-00007B500000}"/>
    <cellStyle name="Migliaia 6 6 3 2 3" xfId="26498" xr:uid="{00000000-0005-0000-0000-00007C500000}"/>
    <cellStyle name="Migliaia 6 6 3 3" xfId="18545" xr:uid="{00000000-0005-0000-0000-00007D500000}"/>
    <cellStyle name="Migliaia 6 6 3 4" xfId="23847" xr:uid="{00000000-0005-0000-0000-00007E500000}"/>
    <cellStyle name="Migliaia 6 6 4" xfId="15155" xr:uid="{00000000-0005-0000-0000-00007F500000}"/>
    <cellStyle name="Migliaia 6 7" xfId="4821" xr:uid="{00000000-0005-0000-0000-000080500000}"/>
    <cellStyle name="Migliaia 6 7 2" xfId="12398" xr:uid="{00000000-0005-0000-0000-000081500000}"/>
    <cellStyle name="Migliaia 6 7 2 2" xfId="15851" xr:uid="{00000000-0005-0000-0000-000082500000}"/>
    <cellStyle name="Migliaia 6 7 2 2 2" xfId="21197" xr:uid="{00000000-0005-0000-0000-000083500000}"/>
    <cellStyle name="Migliaia 6 7 2 2 3" xfId="26499" xr:uid="{00000000-0005-0000-0000-000084500000}"/>
    <cellStyle name="Migliaia 6 7 2 3" xfId="18546" xr:uid="{00000000-0005-0000-0000-000085500000}"/>
    <cellStyle name="Migliaia 6 7 2 4" xfId="23848" xr:uid="{00000000-0005-0000-0000-000086500000}"/>
    <cellStyle name="Migliaia 6 7 3" xfId="15156" xr:uid="{00000000-0005-0000-0000-000087500000}"/>
    <cellStyle name="Migliaia 6 8" xfId="4822" xr:uid="{00000000-0005-0000-0000-000088500000}"/>
    <cellStyle name="Migliaia 6 8 2" xfId="12399" xr:uid="{00000000-0005-0000-0000-000089500000}"/>
    <cellStyle name="Migliaia 6 8 2 2" xfId="15852" xr:uid="{00000000-0005-0000-0000-00008A500000}"/>
    <cellStyle name="Migliaia 6 8 2 2 2" xfId="21198" xr:uid="{00000000-0005-0000-0000-00008B500000}"/>
    <cellStyle name="Migliaia 6 8 2 2 3" xfId="26500" xr:uid="{00000000-0005-0000-0000-00008C500000}"/>
    <cellStyle name="Migliaia 6 8 2 3" xfId="18547" xr:uid="{00000000-0005-0000-0000-00008D500000}"/>
    <cellStyle name="Migliaia 6 8 2 4" xfId="23849" xr:uid="{00000000-0005-0000-0000-00008E500000}"/>
    <cellStyle name="Migliaia 6 8 3" xfId="15157" xr:uid="{00000000-0005-0000-0000-00008F500000}"/>
    <cellStyle name="Migliaia 6 9" xfId="4823" xr:uid="{00000000-0005-0000-0000-000090500000}"/>
    <cellStyle name="Migliaia 6 9 2" xfId="15158" xr:uid="{00000000-0005-0000-0000-000091500000}"/>
    <cellStyle name="Migliaia 60" xfId="362" xr:uid="{00000000-0005-0000-0000-000092500000}"/>
    <cellStyle name="Migliaia 60 10" xfId="15159"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2" xr:uid="{00000000-0005-0000-0000-000098500000}"/>
    <cellStyle name="Migliaia 60 2 2 3" xfId="12400" xr:uid="{00000000-0005-0000-0000-000099500000}"/>
    <cellStyle name="Migliaia 60 2 2 3 2" xfId="15853" xr:uid="{00000000-0005-0000-0000-00009A500000}"/>
    <cellStyle name="Migliaia 60 2 2 3 2 2" xfId="21199" xr:uid="{00000000-0005-0000-0000-00009B500000}"/>
    <cellStyle name="Migliaia 60 2 2 3 2 3" xfId="26501" xr:uid="{00000000-0005-0000-0000-00009C500000}"/>
    <cellStyle name="Migliaia 60 2 2 3 3" xfId="18548" xr:uid="{00000000-0005-0000-0000-00009D500000}"/>
    <cellStyle name="Migliaia 60 2 2 3 4" xfId="23850" xr:uid="{00000000-0005-0000-0000-00009E500000}"/>
    <cellStyle name="Migliaia 60 2 2 4" xfId="15161" xr:uid="{00000000-0005-0000-0000-00009F500000}"/>
    <cellStyle name="Migliaia 60 2 3" xfId="4828" xr:uid="{00000000-0005-0000-0000-0000A0500000}"/>
    <cellStyle name="Migliaia 60 2 3 2" xfId="12401" xr:uid="{00000000-0005-0000-0000-0000A1500000}"/>
    <cellStyle name="Migliaia 60 2 3 2 2" xfId="15854" xr:uid="{00000000-0005-0000-0000-0000A2500000}"/>
    <cellStyle name="Migliaia 60 2 3 2 2 2" xfId="21200" xr:uid="{00000000-0005-0000-0000-0000A3500000}"/>
    <cellStyle name="Migliaia 60 2 3 2 2 3" xfId="26502" xr:uid="{00000000-0005-0000-0000-0000A4500000}"/>
    <cellStyle name="Migliaia 60 2 3 2 3" xfId="18549" xr:uid="{00000000-0005-0000-0000-0000A5500000}"/>
    <cellStyle name="Migliaia 60 2 3 2 4" xfId="23851" xr:uid="{00000000-0005-0000-0000-0000A6500000}"/>
    <cellStyle name="Migliaia 60 2 3 3" xfId="15163" xr:uid="{00000000-0005-0000-0000-0000A7500000}"/>
    <cellStyle name="Migliaia 60 2 4" xfId="4829" xr:uid="{00000000-0005-0000-0000-0000A8500000}"/>
    <cellStyle name="Migliaia 60 2 4 2" xfId="15164" xr:uid="{00000000-0005-0000-0000-0000A9500000}"/>
    <cellStyle name="Migliaia 60 2 5" xfId="4830" xr:uid="{00000000-0005-0000-0000-0000AA500000}"/>
    <cellStyle name="Migliaia 60 2 5 2" xfId="15165" xr:uid="{00000000-0005-0000-0000-0000AB500000}"/>
    <cellStyle name="Migliaia 60 2 6" xfId="4831" xr:uid="{00000000-0005-0000-0000-0000AC500000}"/>
    <cellStyle name="Migliaia 60 2 6 2" xfId="15166" xr:uid="{00000000-0005-0000-0000-0000AD500000}"/>
    <cellStyle name="Migliaia 60 2 7" xfId="15160"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70" xr:uid="{00000000-0005-0000-0000-0000B4500000}"/>
    <cellStyle name="Migliaia 60 3 2 2 3" xfId="15169" xr:uid="{00000000-0005-0000-0000-0000B5500000}"/>
    <cellStyle name="Migliaia 60 3 2 3" xfId="4836" xr:uid="{00000000-0005-0000-0000-0000B6500000}"/>
    <cellStyle name="Migliaia 60 3 2 3 2" xfId="15171" xr:uid="{00000000-0005-0000-0000-0000B7500000}"/>
    <cellStyle name="Migliaia 60 3 2 4" xfId="4837" xr:uid="{00000000-0005-0000-0000-0000B8500000}"/>
    <cellStyle name="Migliaia 60 3 2 4 2" xfId="15172" xr:uid="{00000000-0005-0000-0000-0000B9500000}"/>
    <cellStyle name="Migliaia 60 3 2 5" xfId="4838" xr:uid="{00000000-0005-0000-0000-0000BA500000}"/>
    <cellStyle name="Migliaia 60 3 2 5 2" xfId="15173" xr:uid="{00000000-0005-0000-0000-0000BB500000}"/>
    <cellStyle name="Migliaia 60 3 2 6" xfId="4839" xr:uid="{00000000-0005-0000-0000-0000BC500000}"/>
    <cellStyle name="Migliaia 60 3 2 6 2" xfId="15174" xr:uid="{00000000-0005-0000-0000-0000BD500000}"/>
    <cellStyle name="Migliaia 60 3 2 7" xfId="15168" xr:uid="{00000000-0005-0000-0000-0000BE500000}"/>
    <cellStyle name="Migliaia 60 3 3" xfId="4840" xr:uid="{00000000-0005-0000-0000-0000BF500000}"/>
    <cellStyle name="Migliaia 60 3 3 2" xfId="4841" xr:uid="{00000000-0005-0000-0000-0000C0500000}"/>
    <cellStyle name="Migliaia 60 3 3 2 2" xfId="15176" xr:uid="{00000000-0005-0000-0000-0000C1500000}"/>
    <cellStyle name="Migliaia 60 3 3 3" xfId="4842" xr:uid="{00000000-0005-0000-0000-0000C2500000}"/>
    <cellStyle name="Migliaia 60 3 3 3 2" xfId="15177" xr:uid="{00000000-0005-0000-0000-0000C3500000}"/>
    <cellStyle name="Migliaia 60 3 3 4" xfId="4843" xr:uid="{00000000-0005-0000-0000-0000C4500000}"/>
    <cellStyle name="Migliaia 60 3 3 4 2" xfId="15178" xr:uid="{00000000-0005-0000-0000-0000C5500000}"/>
    <cellStyle name="Migliaia 60 3 3 5" xfId="4844" xr:uid="{00000000-0005-0000-0000-0000C6500000}"/>
    <cellStyle name="Migliaia 60 3 3 5 2" xfId="15179" xr:uid="{00000000-0005-0000-0000-0000C7500000}"/>
    <cellStyle name="Migliaia 60 3 3 6" xfId="15175" xr:uid="{00000000-0005-0000-0000-0000C8500000}"/>
    <cellStyle name="Migliaia 60 3 4" xfId="4845" xr:uid="{00000000-0005-0000-0000-0000C9500000}"/>
    <cellStyle name="Migliaia 60 3 4 2" xfId="12402" xr:uid="{00000000-0005-0000-0000-0000CA500000}"/>
    <cellStyle name="Migliaia 60 3 4 3" xfId="12403" xr:uid="{00000000-0005-0000-0000-0000CB500000}"/>
    <cellStyle name="Migliaia 60 3 4 3 2" xfId="15855" xr:uid="{00000000-0005-0000-0000-0000CC500000}"/>
    <cellStyle name="Migliaia 60 3 4 3 2 2" xfId="21201" xr:uid="{00000000-0005-0000-0000-0000CD500000}"/>
    <cellStyle name="Migliaia 60 3 4 3 2 3" xfId="26503" xr:uid="{00000000-0005-0000-0000-0000CE500000}"/>
    <cellStyle name="Migliaia 60 3 4 3 3" xfId="18550" xr:uid="{00000000-0005-0000-0000-0000CF500000}"/>
    <cellStyle name="Migliaia 60 3 4 3 4" xfId="23852" xr:uid="{00000000-0005-0000-0000-0000D0500000}"/>
    <cellStyle name="Migliaia 60 3 4 4" xfId="15180" xr:uid="{00000000-0005-0000-0000-0000D1500000}"/>
    <cellStyle name="Migliaia 60 3 5" xfId="4846" xr:uid="{00000000-0005-0000-0000-0000D2500000}"/>
    <cellStyle name="Migliaia 60 3 5 2" xfId="12404" xr:uid="{00000000-0005-0000-0000-0000D3500000}"/>
    <cellStyle name="Migliaia 60 3 5 2 2" xfId="15856" xr:uid="{00000000-0005-0000-0000-0000D4500000}"/>
    <cellStyle name="Migliaia 60 3 5 2 2 2" xfId="21202" xr:uid="{00000000-0005-0000-0000-0000D5500000}"/>
    <cellStyle name="Migliaia 60 3 5 2 2 3" xfId="26504" xr:uid="{00000000-0005-0000-0000-0000D6500000}"/>
    <cellStyle name="Migliaia 60 3 5 2 3" xfId="18551" xr:uid="{00000000-0005-0000-0000-0000D7500000}"/>
    <cellStyle name="Migliaia 60 3 5 2 4" xfId="23853" xr:uid="{00000000-0005-0000-0000-0000D8500000}"/>
    <cellStyle name="Migliaia 60 3 5 3" xfId="15181" xr:uid="{00000000-0005-0000-0000-0000D9500000}"/>
    <cellStyle name="Migliaia 60 3 6" xfId="4847" xr:uid="{00000000-0005-0000-0000-0000DA500000}"/>
    <cellStyle name="Migliaia 60 3 6 2" xfId="15182" xr:uid="{00000000-0005-0000-0000-0000DB500000}"/>
    <cellStyle name="Migliaia 60 3 7" xfId="4848" xr:uid="{00000000-0005-0000-0000-0000DC500000}"/>
    <cellStyle name="Migliaia 60 3 7 2" xfId="15183" xr:uid="{00000000-0005-0000-0000-0000DD500000}"/>
    <cellStyle name="Migliaia 60 3 8" xfId="4849" xr:uid="{00000000-0005-0000-0000-0000DE500000}"/>
    <cellStyle name="Migliaia 60 3 8 2" xfId="15184" xr:uid="{00000000-0005-0000-0000-0000DF500000}"/>
    <cellStyle name="Migliaia 60 3 9" xfId="15167"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7" xr:uid="{00000000-0005-0000-0000-0000E4500000}"/>
    <cellStyle name="Migliaia 60 4 2 3" xfId="4853" xr:uid="{00000000-0005-0000-0000-0000E5500000}"/>
    <cellStyle name="Migliaia 60 4 2 3 2" xfId="15188" xr:uid="{00000000-0005-0000-0000-0000E6500000}"/>
    <cellStyle name="Migliaia 60 4 2 4" xfId="15186" xr:uid="{00000000-0005-0000-0000-0000E7500000}"/>
    <cellStyle name="Migliaia 60 4 3" xfId="4854" xr:uid="{00000000-0005-0000-0000-0000E8500000}"/>
    <cellStyle name="Migliaia 60 4 3 2" xfId="15189" xr:uid="{00000000-0005-0000-0000-0000E9500000}"/>
    <cellStyle name="Migliaia 60 4 4" xfId="4855" xr:uid="{00000000-0005-0000-0000-0000EA500000}"/>
    <cellStyle name="Migliaia 60 4 4 2" xfId="15190" xr:uid="{00000000-0005-0000-0000-0000EB500000}"/>
    <cellStyle name="Migliaia 60 4 5" xfId="4856" xr:uid="{00000000-0005-0000-0000-0000EC500000}"/>
    <cellStyle name="Migliaia 60 4 5 2" xfId="15191" xr:uid="{00000000-0005-0000-0000-0000ED500000}"/>
    <cellStyle name="Migliaia 60 4 6" xfId="4857" xr:uid="{00000000-0005-0000-0000-0000EE500000}"/>
    <cellStyle name="Migliaia 60 4 6 2" xfId="15192" xr:uid="{00000000-0005-0000-0000-0000EF500000}"/>
    <cellStyle name="Migliaia 60 4 7" xfId="4858" xr:uid="{00000000-0005-0000-0000-0000F0500000}"/>
    <cellStyle name="Migliaia 60 4 7 2" xfId="15193" xr:uid="{00000000-0005-0000-0000-0000F1500000}"/>
    <cellStyle name="Migliaia 60 4 8" xfId="15185" xr:uid="{00000000-0005-0000-0000-0000F2500000}"/>
    <cellStyle name="Migliaia 60 5" xfId="4859" xr:uid="{00000000-0005-0000-0000-0000F3500000}"/>
    <cellStyle name="Migliaia 60 5 2" xfId="4860" xr:uid="{00000000-0005-0000-0000-0000F4500000}"/>
    <cellStyle name="Migliaia 60 5 2 2" xfId="15195" xr:uid="{00000000-0005-0000-0000-0000F5500000}"/>
    <cellStyle name="Migliaia 60 5 3" xfId="4861" xr:uid="{00000000-0005-0000-0000-0000F6500000}"/>
    <cellStyle name="Migliaia 60 5 3 2" xfId="15196" xr:uid="{00000000-0005-0000-0000-0000F7500000}"/>
    <cellStyle name="Migliaia 60 5 4" xfId="4862" xr:uid="{00000000-0005-0000-0000-0000F8500000}"/>
    <cellStyle name="Migliaia 60 5 4 2" xfId="15197" xr:uid="{00000000-0005-0000-0000-0000F9500000}"/>
    <cellStyle name="Migliaia 60 5 5" xfId="4863" xr:uid="{00000000-0005-0000-0000-0000FA500000}"/>
    <cellStyle name="Migliaia 60 5 5 2" xfId="15198" xr:uid="{00000000-0005-0000-0000-0000FB500000}"/>
    <cellStyle name="Migliaia 60 5 6" xfId="4864" xr:uid="{00000000-0005-0000-0000-0000FC500000}"/>
    <cellStyle name="Migliaia 60 5 6 2" xfId="15199" xr:uid="{00000000-0005-0000-0000-0000FD500000}"/>
    <cellStyle name="Migliaia 60 5 7" xfId="15194" xr:uid="{00000000-0005-0000-0000-0000FE500000}"/>
    <cellStyle name="Migliaia 60 6" xfId="4865" xr:uid="{00000000-0005-0000-0000-0000FF500000}"/>
    <cellStyle name="Migliaia 60 6 2" xfId="12405" xr:uid="{00000000-0005-0000-0000-000000510000}"/>
    <cellStyle name="Migliaia 60 6 3" xfId="12406" xr:uid="{00000000-0005-0000-0000-000001510000}"/>
    <cellStyle name="Migliaia 60 6 3 2" xfId="15857" xr:uid="{00000000-0005-0000-0000-000002510000}"/>
    <cellStyle name="Migliaia 60 6 3 2 2" xfId="21203" xr:uid="{00000000-0005-0000-0000-000003510000}"/>
    <cellStyle name="Migliaia 60 6 3 2 3" xfId="26505" xr:uid="{00000000-0005-0000-0000-000004510000}"/>
    <cellStyle name="Migliaia 60 6 3 3" xfId="18552" xr:uid="{00000000-0005-0000-0000-000005510000}"/>
    <cellStyle name="Migliaia 60 6 3 4" xfId="23854" xr:uid="{00000000-0005-0000-0000-000006510000}"/>
    <cellStyle name="Migliaia 60 6 4" xfId="15200" xr:uid="{00000000-0005-0000-0000-000007510000}"/>
    <cellStyle name="Migliaia 60 7" xfId="4866" xr:uid="{00000000-0005-0000-0000-000008510000}"/>
    <cellStyle name="Migliaia 60 7 2" xfId="12407" xr:uid="{00000000-0005-0000-0000-000009510000}"/>
    <cellStyle name="Migliaia 60 7 2 2" xfId="15858" xr:uid="{00000000-0005-0000-0000-00000A510000}"/>
    <cellStyle name="Migliaia 60 7 2 2 2" xfId="21204" xr:uid="{00000000-0005-0000-0000-00000B510000}"/>
    <cellStyle name="Migliaia 60 7 2 2 3" xfId="26506" xr:uid="{00000000-0005-0000-0000-00000C510000}"/>
    <cellStyle name="Migliaia 60 7 2 3" xfId="18553" xr:uid="{00000000-0005-0000-0000-00000D510000}"/>
    <cellStyle name="Migliaia 60 7 2 4" xfId="23855" xr:uid="{00000000-0005-0000-0000-00000E510000}"/>
    <cellStyle name="Migliaia 60 7 3" xfId="15201" xr:uid="{00000000-0005-0000-0000-00000F510000}"/>
    <cellStyle name="Migliaia 60 8" xfId="4867" xr:uid="{00000000-0005-0000-0000-000010510000}"/>
    <cellStyle name="Migliaia 60 8 2" xfId="12408" xr:uid="{00000000-0005-0000-0000-000011510000}"/>
    <cellStyle name="Migliaia 60 8 2 2" xfId="15859" xr:uid="{00000000-0005-0000-0000-000012510000}"/>
    <cellStyle name="Migliaia 60 8 2 2 2" xfId="21205" xr:uid="{00000000-0005-0000-0000-000013510000}"/>
    <cellStyle name="Migliaia 60 8 2 2 3" xfId="26507" xr:uid="{00000000-0005-0000-0000-000014510000}"/>
    <cellStyle name="Migliaia 60 8 2 3" xfId="18554" xr:uid="{00000000-0005-0000-0000-000015510000}"/>
    <cellStyle name="Migliaia 60 8 2 4" xfId="23856" xr:uid="{00000000-0005-0000-0000-000016510000}"/>
    <cellStyle name="Migliaia 60 8 3" xfId="15202" xr:uid="{00000000-0005-0000-0000-000017510000}"/>
    <cellStyle name="Migliaia 60 9" xfId="4868" xr:uid="{00000000-0005-0000-0000-000018510000}"/>
    <cellStyle name="Migliaia 60 9 2" xfId="15203" xr:uid="{00000000-0005-0000-0000-000019510000}"/>
    <cellStyle name="Migliaia 61" xfId="364" xr:uid="{00000000-0005-0000-0000-00001A510000}"/>
    <cellStyle name="Migliaia 61 10" xfId="15204"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7" xr:uid="{00000000-0005-0000-0000-000020510000}"/>
    <cellStyle name="Migliaia 61 2 2 3" xfId="12409" xr:uid="{00000000-0005-0000-0000-000021510000}"/>
    <cellStyle name="Migliaia 61 2 2 3 2" xfId="15860" xr:uid="{00000000-0005-0000-0000-000022510000}"/>
    <cellStyle name="Migliaia 61 2 2 3 2 2" xfId="21206" xr:uid="{00000000-0005-0000-0000-000023510000}"/>
    <cellStyle name="Migliaia 61 2 2 3 2 3" xfId="26508" xr:uid="{00000000-0005-0000-0000-000024510000}"/>
    <cellStyle name="Migliaia 61 2 2 3 3" xfId="18555" xr:uid="{00000000-0005-0000-0000-000025510000}"/>
    <cellStyle name="Migliaia 61 2 2 3 4" xfId="23857" xr:uid="{00000000-0005-0000-0000-000026510000}"/>
    <cellStyle name="Migliaia 61 2 2 4" xfId="15206" xr:uid="{00000000-0005-0000-0000-000027510000}"/>
    <cellStyle name="Migliaia 61 2 3" xfId="4873" xr:uid="{00000000-0005-0000-0000-000028510000}"/>
    <cellStyle name="Migliaia 61 2 3 2" xfId="12410" xr:uid="{00000000-0005-0000-0000-000029510000}"/>
    <cellStyle name="Migliaia 61 2 3 2 2" xfId="15861" xr:uid="{00000000-0005-0000-0000-00002A510000}"/>
    <cellStyle name="Migliaia 61 2 3 2 2 2" xfId="21207" xr:uid="{00000000-0005-0000-0000-00002B510000}"/>
    <cellStyle name="Migliaia 61 2 3 2 2 3" xfId="26509" xr:uid="{00000000-0005-0000-0000-00002C510000}"/>
    <cellStyle name="Migliaia 61 2 3 2 3" xfId="18556" xr:uid="{00000000-0005-0000-0000-00002D510000}"/>
    <cellStyle name="Migliaia 61 2 3 2 4" xfId="23858" xr:uid="{00000000-0005-0000-0000-00002E510000}"/>
    <cellStyle name="Migliaia 61 2 3 3" xfId="15208" xr:uid="{00000000-0005-0000-0000-00002F510000}"/>
    <cellStyle name="Migliaia 61 2 4" xfId="4874" xr:uid="{00000000-0005-0000-0000-000030510000}"/>
    <cellStyle name="Migliaia 61 2 4 2" xfId="15209" xr:uid="{00000000-0005-0000-0000-000031510000}"/>
    <cellStyle name="Migliaia 61 2 5" xfId="4875" xr:uid="{00000000-0005-0000-0000-000032510000}"/>
    <cellStyle name="Migliaia 61 2 5 2" xfId="15210" xr:uid="{00000000-0005-0000-0000-000033510000}"/>
    <cellStyle name="Migliaia 61 2 6" xfId="4876" xr:uid="{00000000-0005-0000-0000-000034510000}"/>
    <cellStyle name="Migliaia 61 2 6 2" xfId="15211" xr:uid="{00000000-0005-0000-0000-000035510000}"/>
    <cellStyle name="Migliaia 61 2 7" xfId="15205"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5" xr:uid="{00000000-0005-0000-0000-00003C510000}"/>
    <cellStyle name="Migliaia 61 3 2 2 3" xfId="15214" xr:uid="{00000000-0005-0000-0000-00003D510000}"/>
    <cellStyle name="Migliaia 61 3 2 3" xfId="4881" xr:uid="{00000000-0005-0000-0000-00003E510000}"/>
    <cellStyle name="Migliaia 61 3 2 3 2" xfId="15216" xr:uid="{00000000-0005-0000-0000-00003F510000}"/>
    <cellStyle name="Migliaia 61 3 2 4" xfId="4882" xr:uid="{00000000-0005-0000-0000-000040510000}"/>
    <cellStyle name="Migliaia 61 3 2 4 2" xfId="15217" xr:uid="{00000000-0005-0000-0000-000041510000}"/>
    <cellStyle name="Migliaia 61 3 2 5" xfId="4883" xr:uid="{00000000-0005-0000-0000-000042510000}"/>
    <cellStyle name="Migliaia 61 3 2 5 2" xfId="15218" xr:uid="{00000000-0005-0000-0000-000043510000}"/>
    <cellStyle name="Migliaia 61 3 2 6" xfId="4884" xr:uid="{00000000-0005-0000-0000-000044510000}"/>
    <cellStyle name="Migliaia 61 3 2 6 2" xfId="15219" xr:uid="{00000000-0005-0000-0000-000045510000}"/>
    <cellStyle name="Migliaia 61 3 2 7" xfId="15213" xr:uid="{00000000-0005-0000-0000-000046510000}"/>
    <cellStyle name="Migliaia 61 3 3" xfId="4885" xr:uid="{00000000-0005-0000-0000-000047510000}"/>
    <cellStyle name="Migliaia 61 3 3 2" xfId="4886" xr:uid="{00000000-0005-0000-0000-000048510000}"/>
    <cellStyle name="Migliaia 61 3 3 2 2" xfId="15221" xr:uid="{00000000-0005-0000-0000-000049510000}"/>
    <cellStyle name="Migliaia 61 3 3 3" xfId="4887" xr:uid="{00000000-0005-0000-0000-00004A510000}"/>
    <cellStyle name="Migliaia 61 3 3 3 2" xfId="15222" xr:uid="{00000000-0005-0000-0000-00004B510000}"/>
    <cellStyle name="Migliaia 61 3 3 4" xfId="4888" xr:uid="{00000000-0005-0000-0000-00004C510000}"/>
    <cellStyle name="Migliaia 61 3 3 4 2" xfId="15223" xr:uid="{00000000-0005-0000-0000-00004D510000}"/>
    <cellStyle name="Migliaia 61 3 3 5" xfId="4889" xr:uid="{00000000-0005-0000-0000-00004E510000}"/>
    <cellStyle name="Migliaia 61 3 3 5 2" xfId="15224" xr:uid="{00000000-0005-0000-0000-00004F510000}"/>
    <cellStyle name="Migliaia 61 3 3 6" xfId="15220" xr:uid="{00000000-0005-0000-0000-000050510000}"/>
    <cellStyle name="Migliaia 61 3 4" xfId="4890" xr:uid="{00000000-0005-0000-0000-000051510000}"/>
    <cellStyle name="Migliaia 61 3 4 2" xfId="12411" xr:uid="{00000000-0005-0000-0000-000052510000}"/>
    <cellStyle name="Migliaia 61 3 4 3" xfId="12412" xr:uid="{00000000-0005-0000-0000-000053510000}"/>
    <cellStyle name="Migliaia 61 3 4 3 2" xfId="15862" xr:uid="{00000000-0005-0000-0000-000054510000}"/>
    <cellStyle name="Migliaia 61 3 4 3 2 2" xfId="21208" xr:uid="{00000000-0005-0000-0000-000055510000}"/>
    <cellStyle name="Migliaia 61 3 4 3 2 3" xfId="26510" xr:uid="{00000000-0005-0000-0000-000056510000}"/>
    <cellStyle name="Migliaia 61 3 4 3 3" xfId="18557" xr:uid="{00000000-0005-0000-0000-000057510000}"/>
    <cellStyle name="Migliaia 61 3 4 3 4" xfId="23859" xr:uid="{00000000-0005-0000-0000-000058510000}"/>
    <cellStyle name="Migliaia 61 3 4 4" xfId="15225" xr:uid="{00000000-0005-0000-0000-000059510000}"/>
    <cellStyle name="Migliaia 61 3 5" xfId="4891" xr:uid="{00000000-0005-0000-0000-00005A510000}"/>
    <cellStyle name="Migliaia 61 3 5 2" xfId="12413" xr:uid="{00000000-0005-0000-0000-00005B510000}"/>
    <cellStyle name="Migliaia 61 3 5 2 2" xfId="15863" xr:uid="{00000000-0005-0000-0000-00005C510000}"/>
    <cellStyle name="Migliaia 61 3 5 2 2 2" xfId="21209" xr:uid="{00000000-0005-0000-0000-00005D510000}"/>
    <cellStyle name="Migliaia 61 3 5 2 2 3" xfId="26511" xr:uid="{00000000-0005-0000-0000-00005E510000}"/>
    <cellStyle name="Migliaia 61 3 5 2 3" xfId="18558" xr:uid="{00000000-0005-0000-0000-00005F510000}"/>
    <cellStyle name="Migliaia 61 3 5 2 4" xfId="23860" xr:uid="{00000000-0005-0000-0000-000060510000}"/>
    <cellStyle name="Migliaia 61 3 5 3" xfId="15226" xr:uid="{00000000-0005-0000-0000-000061510000}"/>
    <cellStyle name="Migliaia 61 3 6" xfId="4892" xr:uid="{00000000-0005-0000-0000-000062510000}"/>
    <cellStyle name="Migliaia 61 3 6 2" xfId="15227" xr:uid="{00000000-0005-0000-0000-000063510000}"/>
    <cellStyle name="Migliaia 61 3 7" xfId="4893" xr:uid="{00000000-0005-0000-0000-000064510000}"/>
    <cellStyle name="Migliaia 61 3 7 2" xfId="15228" xr:uid="{00000000-0005-0000-0000-000065510000}"/>
    <cellStyle name="Migliaia 61 3 8" xfId="4894" xr:uid="{00000000-0005-0000-0000-000066510000}"/>
    <cellStyle name="Migliaia 61 3 8 2" xfId="15229" xr:uid="{00000000-0005-0000-0000-000067510000}"/>
    <cellStyle name="Migliaia 61 3 9" xfId="15212"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2" xr:uid="{00000000-0005-0000-0000-00006C510000}"/>
    <cellStyle name="Migliaia 61 4 2 3" xfId="4898" xr:uid="{00000000-0005-0000-0000-00006D510000}"/>
    <cellStyle name="Migliaia 61 4 2 3 2" xfId="15233" xr:uid="{00000000-0005-0000-0000-00006E510000}"/>
    <cellStyle name="Migliaia 61 4 2 4" xfId="15231" xr:uid="{00000000-0005-0000-0000-00006F510000}"/>
    <cellStyle name="Migliaia 61 4 3" xfId="4899" xr:uid="{00000000-0005-0000-0000-000070510000}"/>
    <cellStyle name="Migliaia 61 4 3 2" xfId="15234" xr:uid="{00000000-0005-0000-0000-000071510000}"/>
    <cellStyle name="Migliaia 61 4 4" xfId="4900" xr:uid="{00000000-0005-0000-0000-000072510000}"/>
    <cellStyle name="Migliaia 61 4 4 2" xfId="15235" xr:uid="{00000000-0005-0000-0000-000073510000}"/>
    <cellStyle name="Migliaia 61 4 5" xfId="4901" xr:uid="{00000000-0005-0000-0000-000074510000}"/>
    <cellStyle name="Migliaia 61 4 5 2" xfId="15236" xr:uid="{00000000-0005-0000-0000-000075510000}"/>
    <cellStyle name="Migliaia 61 4 6" xfId="4902" xr:uid="{00000000-0005-0000-0000-000076510000}"/>
    <cellStyle name="Migliaia 61 4 6 2" xfId="15237" xr:uid="{00000000-0005-0000-0000-000077510000}"/>
    <cellStyle name="Migliaia 61 4 7" xfId="4903" xr:uid="{00000000-0005-0000-0000-000078510000}"/>
    <cellStyle name="Migliaia 61 4 7 2" xfId="15238" xr:uid="{00000000-0005-0000-0000-000079510000}"/>
    <cellStyle name="Migliaia 61 4 8" xfId="15230" xr:uid="{00000000-0005-0000-0000-00007A510000}"/>
    <cellStyle name="Migliaia 61 5" xfId="4904" xr:uid="{00000000-0005-0000-0000-00007B510000}"/>
    <cellStyle name="Migliaia 61 5 2" xfId="4905" xr:uid="{00000000-0005-0000-0000-00007C510000}"/>
    <cellStyle name="Migliaia 61 5 2 2" xfId="15240" xr:uid="{00000000-0005-0000-0000-00007D510000}"/>
    <cellStyle name="Migliaia 61 5 3" xfId="4906" xr:uid="{00000000-0005-0000-0000-00007E510000}"/>
    <cellStyle name="Migliaia 61 5 3 2" xfId="15241" xr:uid="{00000000-0005-0000-0000-00007F510000}"/>
    <cellStyle name="Migliaia 61 5 4" xfId="4907" xr:uid="{00000000-0005-0000-0000-000080510000}"/>
    <cellStyle name="Migliaia 61 5 4 2" xfId="15242" xr:uid="{00000000-0005-0000-0000-000081510000}"/>
    <cellStyle name="Migliaia 61 5 5" xfId="4908" xr:uid="{00000000-0005-0000-0000-000082510000}"/>
    <cellStyle name="Migliaia 61 5 5 2" xfId="15243" xr:uid="{00000000-0005-0000-0000-000083510000}"/>
    <cellStyle name="Migliaia 61 5 6" xfId="4909" xr:uid="{00000000-0005-0000-0000-000084510000}"/>
    <cellStyle name="Migliaia 61 5 6 2" xfId="15244" xr:uid="{00000000-0005-0000-0000-000085510000}"/>
    <cellStyle name="Migliaia 61 5 7" xfId="15239" xr:uid="{00000000-0005-0000-0000-000086510000}"/>
    <cellStyle name="Migliaia 61 6" xfId="4910" xr:uid="{00000000-0005-0000-0000-000087510000}"/>
    <cellStyle name="Migliaia 61 6 2" xfId="12414" xr:uid="{00000000-0005-0000-0000-000088510000}"/>
    <cellStyle name="Migliaia 61 6 3" xfId="12415" xr:uid="{00000000-0005-0000-0000-000089510000}"/>
    <cellStyle name="Migliaia 61 6 3 2" xfId="15864" xr:uid="{00000000-0005-0000-0000-00008A510000}"/>
    <cellStyle name="Migliaia 61 6 3 2 2" xfId="21210" xr:uid="{00000000-0005-0000-0000-00008B510000}"/>
    <cellStyle name="Migliaia 61 6 3 2 3" xfId="26512" xr:uid="{00000000-0005-0000-0000-00008C510000}"/>
    <cellStyle name="Migliaia 61 6 3 3" xfId="18559" xr:uid="{00000000-0005-0000-0000-00008D510000}"/>
    <cellStyle name="Migliaia 61 6 3 4" xfId="23861" xr:uid="{00000000-0005-0000-0000-00008E510000}"/>
    <cellStyle name="Migliaia 61 6 4" xfId="15245" xr:uid="{00000000-0005-0000-0000-00008F510000}"/>
    <cellStyle name="Migliaia 61 7" xfId="4911" xr:uid="{00000000-0005-0000-0000-000090510000}"/>
    <cellStyle name="Migliaia 61 7 2" xfId="12416" xr:uid="{00000000-0005-0000-0000-000091510000}"/>
    <cellStyle name="Migliaia 61 7 2 2" xfId="15865" xr:uid="{00000000-0005-0000-0000-000092510000}"/>
    <cellStyle name="Migliaia 61 7 2 2 2" xfId="21211" xr:uid="{00000000-0005-0000-0000-000093510000}"/>
    <cellStyle name="Migliaia 61 7 2 2 3" xfId="26513" xr:uid="{00000000-0005-0000-0000-000094510000}"/>
    <cellStyle name="Migliaia 61 7 2 3" xfId="18560" xr:uid="{00000000-0005-0000-0000-000095510000}"/>
    <cellStyle name="Migliaia 61 7 2 4" xfId="23862" xr:uid="{00000000-0005-0000-0000-000096510000}"/>
    <cellStyle name="Migliaia 61 7 3" xfId="15246" xr:uid="{00000000-0005-0000-0000-000097510000}"/>
    <cellStyle name="Migliaia 61 8" xfId="4912" xr:uid="{00000000-0005-0000-0000-000098510000}"/>
    <cellStyle name="Migliaia 61 8 2" xfId="12417" xr:uid="{00000000-0005-0000-0000-000099510000}"/>
    <cellStyle name="Migliaia 61 8 2 2" xfId="15866" xr:uid="{00000000-0005-0000-0000-00009A510000}"/>
    <cellStyle name="Migliaia 61 8 2 2 2" xfId="21212" xr:uid="{00000000-0005-0000-0000-00009B510000}"/>
    <cellStyle name="Migliaia 61 8 2 2 3" xfId="26514" xr:uid="{00000000-0005-0000-0000-00009C510000}"/>
    <cellStyle name="Migliaia 61 8 2 3" xfId="18561" xr:uid="{00000000-0005-0000-0000-00009D510000}"/>
    <cellStyle name="Migliaia 61 8 2 4" xfId="23863" xr:uid="{00000000-0005-0000-0000-00009E510000}"/>
    <cellStyle name="Migliaia 61 8 3" xfId="15247" xr:uid="{00000000-0005-0000-0000-00009F510000}"/>
    <cellStyle name="Migliaia 61 9" xfId="4913" xr:uid="{00000000-0005-0000-0000-0000A0510000}"/>
    <cellStyle name="Migliaia 61 9 2" xfId="15248" xr:uid="{00000000-0005-0000-0000-0000A1510000}"/>
    <cellStyle name="Migliaia 7" xfId="366" xr:uid="{00000000-0005-0000-0000-0000A2510000}"/>
    <cellStyle name="Migliaia 7 10" xfId="15249"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2" xr:uid="{00000000-0005-0000-0000-0000A8510000}"/>
    <cellStyle name="Migliaia 7 2 2 3" xfId="12418" xr:uid="{00000000-0005-0000-0000-0000A9510000}"/>
    <cellStyle name="Migliaia 7 2 2 3 2" xfId="15867" xr:uid="{00000000-0005-0000-0000-0000AA510000}"/>
    <cellStyle name="Migliaia 7 2 2 3 2 2" xfId="21213" xr:uid="{00000000-0005-0000-0000-0000AB510000}"/>
    <cellStyle name="Migliaia 7 2 2 3 2 3" xfId="26515" xr:uid="{00000000-0005-0000-0000-0000AC510000}"/>
    <cellStyle name="Migliaia 7 2 2 3 3" xfId="18562" xr:uid="{00000000-0005-0000-0000-0000AD510000}"/>
    <cellStyle name="Migliaia 7 2 2 3 4" xfId="23864" xr:uid="{00000000-0005-0000-0000-0000AE510000}"/>
    <cellStyle name="Migliaia 7 2 2 4" xfId="15251" xr:uid="{00000000-0005-0000-0000-0000AF510000}"/>
    <cellStyle name="Migliaia 7 2 3" xfId="4918" xr:uid="{00000000-0005-0000-0000-0000B0510000}"/>
    <cellStyle name="Migliaia 7 2 3 2" xfId="12419" xr:uid="{00000000-0005-0000-0000-0000B1510000}"/>
    <cellStyle name="Migliaia 7 2 3 2 2" xfId="15868" xr:uid="{00000000-0005-0000-0000-0000B2510000}"/>
    <cellStyle name="Migliaia 7 2 3 2 2 2" xfId="21214" xr:uid="{00000000-0005-0000-0000-0000B3510000}"/>
    <cellStyle name="Migliaia 7 2 3 2 2 3" xfId="26516" xr:uid="{00000000-0005-0000-0000-0000B4510000}"/>
    <cellStyle name="Migliaia 7 2 3 2 3" xfId="18563" xr:uid="{00000000-0005-0000-0000-0000B5510000}"/>
    <cellStyle name="Migliaia 7 2 3 2 4" xfId="23865" xr:uid="{00000000-0005-0000-0000-0000B6510000}"/>
    <cellStyle name="Migliaia 7 2 3 3" xfId="15253" xr:uid="{00000000-0005-0000-0000-0000B7510000}"/>
    <cellStyle name="Migliaia 7 2 4" xfId="4919" xr:uid="{00000000-0005-0000-0000-0000B8510000}"/>
    <cellStyle name="Migliaia 7 2 4 2" xfId="15254" xr:uid="{00000000-0005-0000-0000-0000B9510000}"/>
    <cellStyle name="Migliaia 7 2 5" xfId="4920" xr:uid="{00000000-0005-0000-0000-0000BA510000}"/>
    <cellStyle name="Migliaia 7 2 5 2" xfId="15255" xr:uid="{00000000-0005-0000-0000-0000BB510000}"/>
    <cellStyle name="Migliaia 7 2 6" xfId="4921" xr:uid="{00000000-0005-0000-0000-0000BC510000}"/>
    <cellStyle name="Migliaia 7 2 6 2" xfId="15256" xr:uid="{00000000-0005-0000-0000-0000BD510000}"/>
    <cellStyle name="Migliaia 7 2 7" xfId="15250"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60" xr:uid="{00000000-0005-0000-0000-0000C4510000}"/>
    <cellStyle name="Migliaia 7 3 2 2 3" xfId="15259" xr:uid="{00000000-0005-0000-0000-0000C5510000}"/>
    <cellStyle name="Migliaia 7 3 2 3" xfId="4926" xr:uid="{00000000-0005-0000-0000-0000C6510000}"/>
    <cellStyle name="Migliaia 7 3 2 3 2" xfId="15261" xr:uid="{00000000-0005-0000-0000-0000C7510000}"/>
    <cellStyle name="Migliaia 7 3 2 4" xfId="4927" xr:uid="{00000000-0005-0000-0000-0000C8510000}"/>
    <cellStyle name="Migliaia 7 3 2 4 2" xfId="15262" xr:uid="{00000000-0005-0000-0000-0000C9510000}"/>
    <cellStyle name="Migliaia 7 3 2 5" xfId="4928" xr:uid="{00000000-0005-0000-0000-0000CA510000}"/>
    <cellStyle name="Migliaia 7 3 2 5 2" xfId="15263" xr:uid="{00000000-0005-0000-0000-0000CB510000}"/>
    <cellStyle name="Migliaia 7 3 2 6" xfId="4929" xr:uid="{00000000-0005-0000-0000-0000CC510000}"/>
    <cellStyle name="Migliaia 7 3 2 6 2" xfId="15264" xr:uid="{00000000-0005-0000-0000-0000CD510000}"/>
    <cellStyle name="Migliaia 7 3 2 7" xfId="15258" xr:uid="{00000000-0005-0000-0000-0000CE510000}"/>
    <cellStyle name="Migliaia 7 3 3" xfId="4930" xr:uid="{00000000-0005-0000-0000-0000CF510000}"/>
    <cellStyle name="Migliaia 7 3 3 2" xfId="4931" xr:uid="{00000000-0005-0000-0000-0000D0510000}"/>
    <cellStyle name="Migliaia 7 3 3 2 2" xfId="15266" xr:uid="{00000000-0005-0000-0000-0000D1510000}"/>
    <cellStyle name="Migliaia 7 3 3 3" xfId="4932" xr:uid="{00000000-0005-0000-0000-0000D2510000}"/>
    <cellStyle name="Migliaia 7 3 3 3 2" xfId="15267" xr:uid="{00000000-0005-0000-0000-0000D3510000}"/>
    <cellStyle name="Migliaia 7 3 3 4" xfId="4933" xr:uid="{00000000-0005-0000-0000-0000D4510000}"/>
    <cellStyle name="Migliaia 7 3 3 4 2" xfId="15268" xr:uid="{00000000-0005-0000-0000-0000D5510000}"/>
    <cellStyle name="Migliaia 7 3 3 5" xfId="4934" xr:uid="{00000000-0005-0000-0000-0000D6510000}"/>
    <cellStyle name="Migliaia 7 3 3 5 2" xfId="15269" xr:uid="{00000000-0005-0000-0000-0000D7510000}"/>
    <cellStyle name="Migliaia 7 3 3 6" xfId="15265" xr:uid="{00000000-0005-0000-0000-0000D8510000}"/>
    <cellStyle name="Migliaia 7 3 4" xfId="4935" xr:uid="{00000000-0005-0000-0000-0000D9510000}"/>
    <cellStyle name="Migliaia 7 3 4 2" xfId="12420" xr:uid="{00000000-0005-0000-0000-0000DA510000}"/>
    <cellStyle name="Migliaia 7 3 4 3" xfId="12421" xr:uid="{00000000-0005-0000-0000-0000DB510000}"/>
    <cellStyle name="Migliaia 7 3 4 3 2" xfId="15869" xr:uid="{00000000-0005-0000-0000-0000DC510000}"/>
    <cellStyle name="Migliaia 7 3 4 3 2 2" xfId="21215" xr:uid="{00000000-0005-0000-0000-0000DD510000}"/>
    <cellStyle name="Migliaia 7 3 4 3 2 3" xfId="26517" xr:uid="{00000000-0005-0000-0000-0000DE510000}"/>
    <cellStyle name="Migliaia 7 3 4 3 3" xfId="18564" xr:uid="{00000000-0005-0000-0000-0000DF510000}"/>
    <cellStyle name="Migliaia 7 3 4 3 4" xfId="23866" xr:uid="{00000000-0005-0000-0000-0000E0510000}"/>
    <cellStyle name="Migliaia 7 3 4 4" xfId="15270" xr:uid="{00000000-0005-0000-0000-0000E1510000}"/>
    <cellStyle name="Migliaia 7 3 5" xfId="4936" xr:uid="{00000000-0005-0000-0000-0000E2510000}"/>
    <cellStyle name="Migliaia 7 3 5 2" xfId="12422" xr:uid="{00000000-0005-0000-0000-0000E3510000}"/>
    <cellStyle name="Migliaia 7 3 5 2 2" xfId="15870" xr:uid="{00000000-0005-0000-0000-0000E4510000}"/>
    <cellStyle name="Migliaia 7 3 5 2 2 2" xfId="21216" xr:uid="{00000000-0005-0000-0000-0000E5510000}"/>
    <cellStyle name="Migliaia 7 3 5 2 2 3" xfId="26518" xr:uid="{00000000-0005-0000-0000-0000E6510000}"/>
    <cellStyle name="Migliaia 7 3 5 2 3" xfId="18565" xr:uid="{00000000-0005-0000-0000-0000E7510000}"/>
    <cellStyle name="Migliaia 7 3 5 2 4" xfId="23867" xr:uid="{00000000-0005-0000-0000-0000E8510000}"/>
    <cellStyle name="Migliaia 7 3 5 3" xfId="15271" xr:uid="{00000000-0005-0000-0000-0000E9510000}"/>
    <cellStyle name="Migliaia 7 3 6" xfId="4937" xr:uid="{00000000-0005-0000-0000-0000EA510000}"/>
    <cellStyle name="Migliaia 7 3 6 2" xfId="15272" xr:uid="{00000000-0005-0000-0000-0000EB510000}"/>
    <cellStyle name="Migliaia 7 3 7" xfId="4938" xr:uid="{00000000-0005-0000-0000-0000EC510000}"/>
    <cellStyle name="Migliaia 7 3 7 2" xfId="15273" xr:uid="{00000000-0005-0000-0000-0000ED510000}"/>
    <cellStyle name="Migliaia 7 3 8" xfId="4939" xr:uid="{00000000-0005-0000-0000-0000EE510000}"/>
    <cellStyle name="Migliaia 7 3 8 2" xfId="15274" xr:uid="{00000000-0005-0000-0000-0000EF510000}"/>
    <cellStyle name="Migliaia 7 3 9" xfId="15257"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7" xr:uid="{00000000-0005-0000-0000-0000F4510000}"/>
    <cellStyle name="Migliaia 7 4 2 3" xfId="4943" xr:uid="{00000000-0005-0000-0000-0000F5510000}"/>
    <cellStyle name="Migliaia 7 4 2 3 2" xfId="15278" xr:uid="{00000000-0005-0000-0000-0000F6510000}"/>
    <cellStyle name="Migliaia 7 4 2 4" xfId="15276" xr:uid="{00000000-0005-0000-0000-0000F7510000}"/>
    <cellStyle name="Migliaia 7 4 3" xfId="4944" xr:uid="{00000000-0005-0000-0000-0000F8510000}"/>
    <cellStyle name="Migliaia 7 4 3 2" xfId="15279" xr:uid="{00000000-0005-0000-0000-0000F9510000}"/>
    <cellStyle name="Migliaia 7 4 4" xfId="4945" xr:uid="{00000000-0005-0000-0000-0000FA510000}"/>
    <cellStyle name="Migliaia 7 4 4 2" xfId="15280" xr:uid="{00000000-0005-0000-0000-0000FB510000}"/>
    <cellStyle name="Migliaia 7 4 5" xfId="4946" xr:uid="{00000000-0005-0000-0000-0000FC510000}"/>
    <cellStyle name="Migliaia 7 4 5 2" xfId="15281" xr:uid="{00000000-0005-0000-0000-0000FD510000}"/>
    <cellStyle name="Migliaia 7 4 6" xfId="4947" xr:uid="{00000000-0005-0000-0000-0000FE510000}"/>
    <cellStyle name="Migliaia 7 4 6 2" xfId="15282" xr:uid="{00000000-0005-0000-0000-0000FF510000}"/>
    <cellStyle name="Migliaia 7 4 7" xfId="4948" xr:uid="{00000000-0005-0000-0000-000000520000}"/>
    <cellStyle name="Migliaia 7 4 7 2" xfId="15283" xr:uid="{00000000-0005-0000-0000-000001520000}"/>
    <cellStyle name="Migliaia 7 4 8" xfId="15275" xr:uid="{00000000-0005-0000-0000-000002520000}"/>
    <cellStyle name="Migliaia 7 5" xfId="4949" xr:uid="{00000000-0005-0000-0000-000003520000}"/>
    <cellStyle name="Migliaia 7 5 2" xfId="4950" xr:uid="{00000000-0005-0000-0000-000004520000}"/>
    <cellStyle name="Migliaia 7 5 2 2" xfId="15285" xr:uid="{00000000-0005-0000-0000-000005520000}"/>
    <cellStyle name="Migliaia 7 5 3" xfId="4951" xr:uid="{00000000-0005-0000-0000-000006520000}"/>
    <cellStyle name="Migliaia 7 5 3 2" xfId="15286" xr:uid="{00000000-0005-0000-0000-000007520000}"/>
    <cellStyle name="Migliaia 7 5 4" xfId="4952" xr:uid="{00000000-0005-0000-0000-000008520000}"/>
    <cellStyle name="Migliaia 7 5 4 2" xfId="15287" xr:uid="{00000000-0005-0000-0000-000009520000}"/>
    <cellStyle name="Migliaia 7 5 5" xfId="4953" xr:uid="{00000000-0005-0000-0000-00000A520000}"/>
    <cellStyle name="Migliaia 7 5 5 2" xfId="15288" xr:uid="{00000000-0005-0000-0000-00000B520000}"/>
    <cellStyle name="Migliaia 7 5 6" xfId="4954" xr:uid="{00000000-0005-0000-0000-00000C520000}"/>
    <cellStyle name="Migliaia 7 5 6 2" xfId="15289" xr:uid="{00000000-0005-0000-0000-00000D520000}"/>
    <cellStyle name="Migliaia 7 5 7" xfId="15284" xr:uid="{00000000-0005-0000-0000-00000E520000}"/>
    <cellStyle name="Migliaia 7 6" xfId="4955" xr:uid="{00000000-0005-0000-0000-00000F520000}"/>
    <cellStyle name="Migliaia 7 6 2" xfId="12423" xr:uid="{00000000-0005-0000-0000-000010520000}"/>
    <cellStyle name="Migliaia 7 6 3" xfId="12424" xr:uid="{00000000-0005-0000-0000-000011520000}"/>
    <cellStyle name="Migliaia 7 6 3 2" xfId="15871" xr:uid="{00000000-0005-0000-0000-000012520000}"/>
    <cellStyle name="Migliaia 7 6 3 2 2" xfId="21217" xr:uid="{00000000-0005-0000-0000-000013520000}"/>
    <cellStyle name="Migliaia 7 6 3 2 3" xfId="26519" xr:uid="{00000000-0005-0000-0000-000014520000}"/>
    <cellStyle name="Migliaia 7 6 3 3" xfId="18566" xr:uid="{00000000-0005-0000-0000-000015520000}"/>
    <cellStyle name="Migliaia 7 6 3 4" xfId="23868" xr:uid="{00000000-0005-0000-0000-000016520000}"/>
    <cellStyle name="Migliaia 7 6 4" xfId="15290" xr:uid="{00000000-0005-0000-0000-000017520000}"/>
    <cellStyle name="Migliaia 7 7" xfId="4956" xr:uid="{00000000-0005-0000-0000-000018520000}"/>
    <cellStyle name="Migliaia 7 7 2" xfId="12425" xr:uid="{00000000-0005-0000-0000-000019520000}"/>
    <cellStyle name="Migliaia 7 7 2 2" xfId="15872" xr:uid="{00000000-0005-0000-0000-00001A520000}"/>
    <cellStyle name="Migliaia 7 7 2 2 2" xfId="21218" xr:uid="{00000000-0005-0000-0000-00001B520000}"/>
    <cellStyle name="Migliaia 7 7 2 2 3" xfId="26520" xr:uid="{00000000-0005-0000-0000-00001C520000}"/>
    <cellStyle name="Migliaia 7 7 2 3" xfId="18567" xr:uid="{00000000-0005-0000-0000-00001D520000}"/>
    <cellStyle name="Migliaia 7 7 2 4" xfId="23869" xr:uid="{00000000-0005-0000-0000-00001E520000}"/>
    <cellStyle name="Migliaia 7 7 3" xfId="15291" xr:uid="{00000000-0005-0000-0000-00001F520000}"/>
    <cellStyle name="Migliaia 7 8" xfId="4957" xr:uid="{00000000-0005-0000-0000-000020520000}"/>
    <cellStyle name="Migliaia 7 8 2" xfId="12426" xr:uid="{00000000-0005-0000-0000-000021520000}"/>
    <cellStyle name="Migliaia 7 8 2 2" xfId="15873" xr:uid="{00000000-0005-0000-0000-000022520000}"/>
    <cellStyle name="Migliaia 7 8 2 2 2" xfId="21219" xr:uid="{00000000-0005-0000-0000-000023520000}"/>
    <cellStyle name="Migliaia 7 8 2 2 3" xfId="26521" xr:uid="{00000000-0005-0000-0000-000024520000}"/>
    <cellStyle name="Migliaia 7 8 2 3" xfId="18568" xr:uid="{00000000-0005-0000-0000-000025520000}"/>
    <cellStyle name="Migliaia 7 8 2 4" xfId="23870" xr:uid="{00000000-0005-0000-0000-000026520000}"/>
    <cellStyle name="Migliaia 7 8 3" xfId="15292" xr:uid="{00000000-0005-0000-0000-000027520000}"/>
    <cellStyle name="Migliaia 7 9" xfId="4958" xr:uid="{00000000-0005-0000-0000-000028520000}"/>
    <cellStyle name="Migliaia 7 9 2" xfId="15293" xr:uid="{00000000-0005-0000-0000-000029520000}"/>
    <cellStyle name="Migliaia 8" xfId="368" xr:uid="{00000000-0005-0000-0000-00002A520000}"/>
    <cellStyle name="Migliaia 8 10" xfId="15294"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7" xr:uid="{00000000-0005-0000-0000-000030520000}"/>
    <cellStyle name="Migliaia 8 2 2 3" xfId="12427" xr:uid="{00000000-0005-0000-0000-000031520000}"/>
    <cellStyle name="Migliaia 8 2 2 3 2" xfId="15874" xr:uid="{00000000-0005-0000-0000-000032520000}"/>
    <cellStyle name="Migliaia 8 2 2 3 2 2" xfId="21220" xr:uid="{00000000-0005-0000-0000-000033520000}"/>
    <cellStyle name="Migliaia 8 2 2 3 2 3" xfId="26522" xr:uid="{00000000-0005-0000-0000-000034520000}"/>
    <cellStyle name="Migliaia 8 2 2 3 3" xfId="18569" xr:uid="{00000000-0005-0000-0000-000035520000}"/>
    <cellStyle name="Migliaia 8 2 2 3 4" xfId="23871" xr:uid="{00000000-0005-0000-0000-000036520000}"/>
    <cellStyle name="Migliaia 8 2 2 4" xfId="15296" xr:uid="{00000000-0005-0000-0000-000037520000}"/>
    <cellStyle name="Migliaia 8 2 3" xfId="4963" xr:uid="{00000000-0005-0000-0000-000038520000}"/>
    <cellStyle name="Migliaia 8 2 3 2" xfId="12428" xr:uid="{00000000-0005-0000-0000-000039520000}"/>
    <cellStyle name="Migliaia 8 2 3 2 2" xfId="15875" xr:uid="{00000000-0005-0000-0000-00003A520000}"/>
    <cellStyle name="Migliaia 8 2 3 2 2 2" xfId="21221" xr:uid="{00000000-0005-0000-0000-00003B520000}"/>
    <cellStyle name="Migliaia 8 2 3 2 2 3" xfId="26523" xr:uid="{00000000-0005-0000-0000-00003C520000}"/>
    <cellStyle name="Migliaia 8 2 3 2 3" xfId="18570" xr:uid="{00000000-0005-0000-0000-00003D520000}"/>
    <cellStyle name="Migliaia 8 2 3 2 4" xfId="23872" xr:uid="{00000000-0005-0000-0000-00003E520000}"/>
    <cellStyle name="Migliaia 8 2 3 3" xfId="15298" xr:uid="{00000000-0005-0000-0000-00003F520000}"/>
    <cellStyle name="Migliaia 8 2 4" xfId="4964" xr:uid="{00000000-0005-0000-0000-000040520000}"/>
    <cellStyle name="Migliaia 8 2 4 2" xfId="15299" xr:uid="{00000000-0005-0000-0000-000041520000}"/>
    <cellStyle name="Migliaia 8 2 5" xfId="4965" xr:uid="{00000000-0005-0000-0000-000042520000}"/>
    <cellStyle name="Migliaia 8 2 5 2" xfId="15300" xr:uid="{00000000-0005-0000-0000-000043520000}"/>
    <cellStyle name="Migliaia 8 2 6" xfId="4966" xr:uid="{00000000-0005-0000-0000-000044520000}"/>
    <cellStyle name="Migliaia 8 2 6 2" xfId="15301" xr:uid="{00000000-0005-0000-0000-000045520000}"/>
    <cellStyle name="Migliaia 8 2 7" xfId="15295"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5" xr:uid="{00000000-0005-0000-0000-00004C520000}"/>
    <cellStyle name="Migliaia 8 3 2 2 3" xfId="15304" xr:uid="{00000000-0005-0000-0000-00004D520000}"/>
    <cellStyle name="Migliaia 8 3 2 3" xfId="4971" xr:uid="{00000000-0005-0000-0000-00004E520000}"/>
    <cellStyle name="Migliaia 8 3 2 3 2" xfId="15306" xr:uid="{00000000-0005-0000-0000-00004F520000}"/>
    <cellStyle name="Migliaia 8 3 2 4" xfId="4972" xr:uid="{00000000-0005-0000-0000-000050520000}"/>
    <cellStyle name="Migliaia 8 3 2 4 2" xfId="15307" xr:uid="{00000000-0005-0000-0000-000051520000}"/>
    <cellStyle name="Migliaia 8 3 2 5" xfId="4973" xr:uid="{00000000-0005-0000-0000-000052520000}"/>
    <cellStyle name="Migliaia 8 3 2 5 2" xfId="15308" xr:uid="{00000000-0005-0000-0000-000053520000}"/>
    <cellStyle name="Migliaia 8 3 2 6" xfId="4974" xr:uid="{00000000-0005-0000-0000-000054520000}"/>
    <cellStyle name="Migliaia 8 3 2 6 2" xfId="15309" xr:uid="{00000000-0005-0000-0000-000055520000}"/>
    <cellStyle name="Migliaia 8 3 2 7" xfId="15303" xr:uid="{00000000-0005-0000-0000-000056520000}"/>
    <cellStyle name="Migliaia 8 3 3" xfId="4975" xr:uid="{00000000-0005-0000-0000-000057520000}"/>
    <cellStyle name="Migliaia 8 3 3 2" xfId="4976" xr:uid="{00000000-0005-0000-0000-000058520000}"/>
    <cellStyle name="Migliaia 8 3 3 2 2" xfId="15311" xr:uid="{00000000-0005-0000-0000-000059520000}"/>
    <cellStyle name="Migliaia 8 3 3 3" xfId="4977" xr:uid="{00000000-0005-0000-0000-00005A520000}"/>
    <cellStyle name="Migliaia 8 3 3 3 2" xfId="15312" xr:uid="{00000000-0005-0000-0000-00005B520000}"/>
    <cellStyle name="Migliaia 8 3 3 4" xfId="4978" xr:uid="{00000000-0005-0000-0000-00005C520000}"/>
    <cellStyle name="Migliaia 8 3 3 4 2" xfId="15313" xr:uid="{00000000-0005-0000-0000-00005D520000}"/>
    <cellStyle name="Migliaia 8 3 3 5" xfId="4979" xr:uid="{00000000-0005-0000-0000-00005E520000}"/>
    <cellStyle name="Migliaia 8 3 3 5 2" xfId="15314" xr:uid="{00000000-0005-0000-0000-00005F520000}"/>
    <cellStyle name="Migliaia 8 3 3 6" xfId="15310" xr:uid="{00000000-0005-0000-0000-000060520000}"/>
    <cellStyle name="Migliaia 8 3 4" xfId="4980" xr:uid="{00000000-0005-0000-0000-000061520000}"/>
    <cellStyle name="Migliaia 8 3 4 2" xfId="12429" xr:uid="{00000000-0005-0000-0000-000062520000}"/>
    <cellStyle name="Migliaia 8 3 4 3" xfId="12430" xr:uid="{00000000-0005-0000-0000-000063520000}"/>
    <cellStyle name="Migliaia 8 3 4 3 2" xfId="15876" xr:uid="{00000000-0005-0000-0000-000064520000}"/>
    <cellStyle name="Migliaia 8 3 4 3 2 2" xfId="21222" xr:uid="{00000000-0005-0000-0000-000065520000}"/>
    <cellStyle name="Migliaia 8 3 4 3 2 3" xfId="26524" xr:uid="{00000000-0005-0000-0000-000066520000}"/>
    <cellStyle name="Migliaia 8 3 4 3 3" xfId="18571" xr:uid="{00000000-0005-0000-0000-000067520000}"/>
    <cellStyle name="Migliaia 8 3 4 3 4" xfId="23873" xr:uid="{00000000-0005-0000-0000-000068520000}"/>
    <cellStyle name="Migliaia 8 3 4 4" xfId="15315" xr:uid="{00000000-0005-0000-0000-000069520000}"/>
    <cellStyle name="Migliaia 8 3 5" xfId="4981" xr:uid="{00000000-0005-0000-0000-00006A520000}"/>
    <cellStyle name="Migliaia 8 3 5 2" xfId="12431" xr:uid="{00000000-0005-0000-0000-00006B520000}"/>
    <cellStyle name="Migliaia 8 3 5 2 2" xfId="15877" xr:uid="{00000000-0005-0000-0000-00006C520000}"/>
    <cellStyle name="Migliaia 8 3 5 2 2 2" xfId="21223" xr:uid="{00000000-0005-0000-0000-00006D520000}"/>
    <cellStyle name="Migliaia 8 3 5 2 2 3" xfId="26525" xr:uid="{00000000-0005-0000-0000-00006E520000}"/>
    <cellStyle name="Migliaia 8 3 5 2 3" xfId="18572" xr:uid="{00000000-0005-0000-0000-00006F520000}"/>
    <cellStyle name="Migliaia 8 3 5 2 4" xfId="23874" xr:uid="{00000000-0005-0000-0000-000070520000}"/>
    <cellStyle name="Migliaia 8 3 5 3" xfId="15316" xr:uid="{00000000-0005-0000-0000-000071520000}"/>
    <cellStyle name="Migliaia 8 3 6" xfId="4982" xr:uid="{00000000-0005-0000-0000-000072520000}"/>
    <cellStyle name="Migliaia 8 3 6 2" xfId="15317" xr:uid="{00000000-0005-0000-0000-000073520000}"/>
    <cellStyle name="Migliaia 8 3 7" xfId="4983" xr:uid="{00000000-0005-0000-0000-000074520000}"/>
    <cellStyle name="Migliaia 8 3 7 2" xfId="15318" xr:uid="{00000000-0005-0000-0000-000075520000}"/>
    <cellStyle name="Migliaia 8 3 8" xfId="4984" xr:uid="{00000000-0005-0000-0000-000076520000}"/>
    <cellStyle name="Migliaia 8 3 8 2" xfId="15319" xr:uid="{00000000-0005-0000-0000-000077520000}"/>
    <cellStyle name="Migliaia 8 3 9" xfId="15302"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2" xr:uid="{00000000-0005-0000-0000-00007C520000}"/>
    <cellStyle name="Migliaia 8 4 2 3" xfId="4988" xr:uid="{00000000-0005-0000-0000-00007D520000}"/>
    <cellStyle name="Migliaia 8 4 2 3 2" xfId="15323" xr:uid="{00000000-0005-0000-0000-00007E520000}"/>
    <cellStyle name="Migliaia 8 4 2 4" xfId="15321" xr:uid="{00000000-0005-0000-0000-00007F520000}"/>
    <cellStyle name="Migliaia 8 4 3" xfId="4989" xr:uid="{00000000-0005-0000-0000-000080520000}"/>
    <cellStyle name="Migliaia 8 4 3 2" xfId="15324" xr:uid="{00000000-0005-0000-0000-000081520000}"/>
    <cellStyle name="Migliaia 8 4 4" xfId="4990" xr:uid="{00000000-0005-0000-0000-000082520000}"/>
    <cellStyle name="Migliaia 8 4 4 2" xfId="15325" xr:uid="{00000000-0005-0000-0000-000083520000}"/>
    <cellStyle name="Migliaia 8 4 5" xfId="4991" xr:uid="{00000000-0005-0000-0000-000084520000}"/>
    <cellStyle name="Migliaia 8 4 5 2" xfId="15326" xr:uid="{00000000-0005-0000-0000-000085520000}"/>
    <cellStyle name="Migliaia 8 4 6" xfId="4992" xr:uid="{00000000-0005-0000-0000-000086520000}"/>
    <cellStyle name="Migliaia 8 4 6 2" xfId="15327" xr:uid="{00000000-0005-0000-0000-000087520000}"/>
    <cellStyle name="Migliaia 8 4 7" xfId="4993" xr:uid="{00000000-0005-0000-0000-000088520000}"/>
    <cellStyle name="Migliaia 8 4 7 2" xfId="15328" xr:uid="{00000000-0005-0000-0000-000089520000}"/>
    <cellStyle name="Migliaia 8 4 8" xfId="15320" xr:uid="{00000000-0005-0000-0000-00008A520000}"/>
    <cellStyle name="Migliaia 8 5" xfId="4994" xr:uid="{00000000-0005-0000-0000-00008B520000}"/>
    <cellStyle name="Migliaia 8 5 2" xfId="4995" xr:uid="{00000000-0005-0000-0000-00008C520000}"/>
    <cellStyle name="Migliaia 8 5 2 2" xfId="15330" xr:uid="{00000000-0005-0000-0000-00008D520000}"/>
    <cellStyle name="Migliaia 8 5 3" xfId="4996" xr:uid="{00000000-0005-0000-0000-00008E520000}"/>
    <cellStyle name="Migliaia 8 5 3 2" xfId="15331" xr:uid="{00000000-0005-0000-0000-00008F520000}"/>
    <cellStyle name="Migliaia 8 5 4" xfId="4997" xr:uid="{00000000-0005-0000-0000-000090520000}"/>
    <cellStyle name="Migliaia 8 5 4 2" xfId="15332" xr:uid="{00000000-0005-0000-0000-000091520000}"/>
    <cellStyle name="Migliaia 8 5 5" xfId="4998" xr:uid="{00000000-0005-0000-0000-000092520000}"/>
    <cellStyle name="Migliaia 8 5 5 2" xfId="15333" xr:uid="{00000000-0005-0000-0000-000093520000}"/>
    <cellStyle name="Migliaia 8 5 6" xfId="4999" xr:uid="{00000000-0005-0000-0000-000094520000}"/>
    <cellStyle name="Migliaia 8 5 6 2" xfId="15334" xr:uid="{00000000-0005-0000-0000-000095520000}"/>
    <cellStyle name="Migliaia 8 5 7" xfId="15329" xr:uid="{00000000-0005-0000-0000-000096520000}"/>
    <cellStyle name="Migliaia 8 6" xfId="5000" xr:uid="{00000000-0005-0000-0000-000097520000}"/>
    <cellStyle name="Migliaia 8 6 2" xfId="12432" xr:uid="{00000000-0005-0000-0000-000098520000}"/>
    <cellStyle name="Migliaia 8 6 3" xfId="12433" xr:uid="{00000000-0005-0000-0000-000099520000}"/>
    <cellStyle name="Migliaia 8 6 3 2" xfId="15878" xr:uid="{00000000-0005-0000-0000-00009A520000}"/>
    <cellStyle name="Migliaia 8 6 3 2 2" xfId="21224" xr:uid="{00000000-0005-0000-0000-00009B520000}"/>
    <cellStyle name="Migliaia 8 6 3 2 3" xfId="26526" xr:uid="{00000000-0005-0000-0000-00009C520000}"/>
    <cellStyle name="Migliaia 8 6 3 3" xfId="18573" xr:uid="{00000000-0005-0000-0000-00009D520000}"/>
    <cellStyle name="Migliaia 8 6 3 4" xfId="23875" xr:uid="{00000000-0005-0000-0000-00009E520000}"/>
    <cellStyle name="Migliaia 8 6 4" xfId="15335" xr:uid="{00000000-0005-0000-0000-00009F520000}"/>
    <cellStyle name="Migliaia 8 7" xfId="5001" xr:uid="{00000000-0005-0000-0000-0000A0520000}"/>
    <cellStyle name="Migliaia 8 7 2" xfId="12434" xr:uid="{00000000-0005-0000-0000-0000A1520000}"/>
    <cellStyle name="Migliaia 8 7 2 2" xfId="15879" xr:uid="{00000000-0005-0000-0000-0000A2520000}"/>
    <cellStyle name="Migliaia 8 7 2 2 2" xfId="21225" xr:uid="{00000000-0005-0000-0000-0000A3520000}"/>
    <cellStyle name="Migliaia 8 7 2 2 3" xfId="26527" xr:uid="{00000000-0005-0000-0000-0000A4520000}"/>
    <cellStyle name="Migliaia 8 7 2 3" xfId="18574" xr:uid="{00000000-0005-0000-0000-0000A5520000}"/>
    <cellStyle name="Migliaia 8 7 2 4" xfId="23876" xr:uid="{00000000-0005-0000-0000-0000A6520000}"/>
    <cellStyle name="Migliaia 8 7 3" xfId="15336" xr:uid="{00000000-0005-0000-0000-0000A7520000}"/>
    <cellStyle name="Migliaia 8 8" xfId="5002" xr:uid="{00000000-0005-0000-0000-0000A8520000}"/>
    <cellStyle name="Migliaia 8 8 2" xfId="12435" xr:uid="{00000000-0005-0000-0000-0000A9520000}"/>
    <cellStyle name="Migliaia 8 8 2 2" xfId="15880" xr:uid="{00000000-0005-0000-0000-0000AA520000}"/>
    <cellStyle name="Migliaia 8 8 2 2 2" xfId="21226" xr:uid="{00000000-0005-0000-0000-0000AB520000}"/>
    <cellStyle name="Migliaia 8 8 2 2 3" xfId="26528" xr:uid="{00000000-0005-0000-0000-0000AC520000}"/>
    <cellStyle name="Migliaia 8 8 2 3" xfId="18575" xr:uid="{00000000-0005-0000-0000-0000AD520000}"/>
    <cellStyle name="Migliaia 8 8 2 4" xfId="23877" xr:uid="{00000000-0005-0000-0000-0000AE520000}"/>
    <cellStyle name="Migliaia 8 8 3" xfId="15337" xr:uid="{00000000-0005-0000-0000-0000AF520000}"/>
    <cellStyle name="Migliaia 8 9" xfId="5003" xr:uid="{00000000-0005-0000-0000-0000B0520000}"/>
    <cellStyle name="Migliaia 8 9 2" xfId="15338" xr:uid="{00000000-0005-0000-0000-0000B1520000}"/>
    <cellStyle name="Migliaia 9" xfId="370" xr:uid="{00000000-0005-0000-0000-0000B2520000}"/>
    <cellStyle name="Migliaia 9 10" xfId="15339"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2" xr:uid="{00000000-0005-0000-0000-0000B8520000}"/>
    <cellStyle name="Migliaia 9 2 2 3" xfId="12436" xr:uid="{00000000-0005-0000-0000-0000B9520000}"/>
    <cellStyle name="Migliaia 9 2 2 3 2" xfId="15881" xr:uid="{00000000-0005-0000-0000-0000BA520000}"/>
    <cellStyle name="Migliaia 9 2 2 3 2 2" xfId="21227" xr:uid="{00000000-0005-0000-0000-0000BB520000}"/>
    <cellStyle name="Migliaia 9 2 2 3 2 3" xfId="26529" xr:uid="{00000000-0005-0000-0000-0000BC520000}"/>
    <cellStyle name="Migliaia 9 2 2 3 3" xfId="18576" xr:uid="{00000000-0005-0000-0000-0000BD520000}"/>
    <cellStyle name="Migliaia 9 2 2 3 4" xfId="23878" xr:uid="{00000000-0005-0000-0000-0000BE520000}"/>
    <cellStyle name="Migliaia 9 2 2 4" xfId="15341" xr:uid="{00000000-0005-0000-0000-0000BF520000}"/>
    <cellStyle name="Migliaia 9 2 3" xfId="5008" xr:uid="{00000000-0005-0000-0000-0000C0520000}"/>
    <cellStyle name="Migliaia 9 2 3 2" xfId="12437" xr:uid="{00000000-0005-0000-0000-0000C1520000}"/>
    <cellStyle name="Migliaia 9 2 3 2 2" xfId="15882" xr:uid="{00000000-0005-0000-0000-0000C2520000}"/>
    <cellStyle name="Migliaia 9 2 3 2 2 2" xfId="21228" xr:uid="{00000000-0005-0000-0000-0000C3520000}"/>
    <cellStyle name="Migliaia 9 2 3 2 2 3" xfId="26530" xr:uid="{00000000-0005-0000-0000-0000C4520000}"/>
    <cellStyle name="Migliaia 9 2 3 2 3" xfId="18577" xr:uid="{00000000-0005-0000-0000-0000C5520000}"/>
    <cellStyle name="Migliaia 9 2 3 2 4" xfId="23879" xr:uid="{00000000-0005-0000-0000-0000C6520000}"/>
    <cellStyle name="Migliaia 9 2 3 3" xfId="15343" xr:uid="{00000000-0005-0000-0000-0000C7520000}"/>
    <cellStyle name="Migliaia 9 2 4" xfId="5009" xr:uid="{00000000-0005-0000-0000-0000C8520000}"/>
    <cellStyle name="Migliaia 9 2 4 2" xfId="15344" xr:uid="{00000000-0005-0000-0000-0000C9520000}"/>
    <cellStyle name="Migliaia 9 2 5" xfId="5010" xr:uid="{00000000-0005-0000-0000-0000CA520000}"/>
    <cellStyle name="Migliaia 9 2 5 2" xfId="15345" xr:uid="{00000000-0005-0000-0000-0000CB520000}"/>
    <cellStyle name="Migliaia 9 2 6" xfId="5011" xr:uid="{00000000-0005-0000-0000-0000CC520000}"/>
    <cellStyle name="Migliaia 9 2 6 2" xfId="15346" xr:uid="{00000000-0005-0000-0000-0000CD520000}"/>
    <cellStyle name="Migliaia 9 2 7" xfId="15340"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50" xr:uid="{00000000-0005-0000-0000-0000D4520000}"/>
    <cellStyle name="Migliaia 9 3 2 2 3" xfId="15349" xr:uid="{00000000-0005-0000-0000-0000D5520000}"/>
    <cellStyle name="Migliaia 9 3 2 3" xfId="5016" xr:uid="{00000000-0005-0000-0000-0000D6520000}"/>
    <cellStyle name="Migliaia 9 3 2 3 2" xfId="15351" xr:uid="{00000000-0005-0000-0000-0000D7520000}"/>
    <cellStyle name="Migliaia 9 3 2 4" xfId="5017" xr:uid="{00000000-0005-0000-0000-0000D8520000}"/>
    <cellStyle name="Migliaia 9 3 2 4 2" xfId="15352" xr:uid="{00000000-0005-0000-0000-0000D9520000}"/>
    <cellStyle name="Migliaia 9 3 2 5" xfId="5018" xr:uid="{00000000-0005-0000-0000-0000DA520000}"/>
    <cellStyle name="Migliaia 9 3 2 5 2" xfId="15353" xr:uid="{00000000-0005-0000-0000-0000DB520000}"/>
    <cellStyle name="Migliaia 9 3 2 6" xfId="5019" xr:uid="{00000000-0005-0000-0000-0000DC520000}"/>
    <cellStyle name="Migliaia 9 3 2 6 2" xfId="15354" xr:uid="{00000000-0005-0000-0000-0000DD520000}"/>
    <cellStyle name="Migliaia 9 3 2 7" xfId="15348" xr:uid="{00000000-0005-0000-0000-0000DE520000}"/>
    <cellStyle name="Migliaia 9 3 3" xfId="5020" xr:uid="{00000000-0005-0000-0000-0000DF520000}"/>
    <cellStyle name="Migliaia 9 3 3 2" xfId="5021" xr:uid="{00000000-0005-0000-0000-0000E0520000}"/>
    <cellStyle name="Migliaia 9 3 3 2 2" xfId="15356" xr:uid="{00000000-0005-0000-0000-0000E1520000}"/>
    <cellStyle name="Migliaia 9 3 3 3" xfId="5022" xr:uid="{00000000-0005-0000-0000-0000E2520000}"/>
    <cellStyle name="Migliaia 9 3 3 3 2" xfId="15357" xr:uid="{00000000-0005-0000-0000-0000E3520000}"/>
    <cellStyle name="Migliaia 9 3 3 4" xfId="5023" xr:uid="{00000000-0005-0000-0000-0000E4520000}"/>
    <cellStyle name="Migliaia 9 3 3 4 2" xfId="15358" xr:uid="{00000000-0005-0000-0000-0000E5520000}"/>
    <cellStyle name="Migliaia 9 3 3 5" xfId="5024" xr:uid="{00000000-0005-0000-0000-0000E6520000}"/>
    <cellStyle name="Migliaia 9 3 3 5 2" xfId="15359" xr:uid="{00000000-0005-0000-0000-0000E7520000}"/>
    <cellStyle name="Migliaia 9 3 3 6" xfId="15355" xr:uid="{00000000-0005-0000-0000-0000E8520000}"/>
    <cellStyle name="Migliaia 9 3 4" xfId="5025" xr:uid="{00000000-0005-0000-0000-0000E9520000}"/>
    <cellStyle name="Migliaia 9 3 4 2" xfId="12438" xr:uid="{00000000-0005-0000-0000-0000EA520000}"/>
    <cellStyle name="Migliaia 9 3 4 3" xfId="12439" xr:uid="{00000000-0005-0000-0000-0000EB520000}"/>
    <cellStyle name="Migliaia 9 3 4 3 2" xfId="15883" xr:uid="{00000000-0005-0000-0000-0000EC520000}"/>
    <cellStyle name="Migliaia 9 3 4 3 2 2" xfId="21229" xr:uid="{00000000-0005-0000-0000-0000ED520000}"/>
    <cellStyle name="Migliaia 9 3 4 3 2 3" xfId="26531" xr:uid="{00000000-0005-0000-0000-0000EE520000}"/>
    <cellStyle name="Migliaia 9 3 4 3 3" xfId="18578" xr:uid="{00000000-0005-0000-0000-0000EF520000}"/>
    <cellStyle name="Migliaia 9 3 4 3 4" xfId="23880" xr:uid="{00000000-0005-0000-0000-0000F0520000}"/>
    <cellStyle name="Migliaia 9 3 4 4" xfId="15360" xr:uid="{00000000-0005-0000-0000-0000F1520000}"/>
    <cellStyle name="Migliaia 9 3 5" xfId="5026" xr:uid="{00000000-0005-0000-0000-0000F2520000}"/>
    <cellStyle name="Migliaia 9 3 5 2" xfId="12440" xr:uid="{00000000-0005-0000-0000-0000F3520000}"/>
    <cellStyle name="Migliaia 9 3 5 2 2" xfId="15884" xr:uid="{00000000-0005-0000-0000-0000F4520000}"/>
    <cellStyle name="Migliaia 9 3 5 2 2 2" xfId="21230" xr:uid="{00000000-0005-0000-0000-0000F5520000}"/>
    <cellStyle name="Migliaia 9 3 5 2 2 3" xfId="26532" xr:uid="{00000000-0005-0000-0000-0000F6520000}"/>
    <cellStyle name="Migliaia 9 3 5 2 3" xfId="18579" xr:uid="{00000000-0005-0000-0000-0000F7520000}"/>
    <cellStyle name="Migliaia 9 3 5 2 4" xfId="23881" xr:uid="{00000000-0005-0000-0000-0000F8520000}"/>
    <cellStyle name="Migliaia 9 3 5 3" xfId="15361" xr:uid="{00000000-0005-0000-0000-0000F9520000}"/>
    <cellStyle name="Migliaia 9 3 6" xfId="5027" xr:uid="{00000000-0005-0000-0000-0000FA520000}"/>
    <cellStyle name="Migliaia 9 3 6 2" xfId="15362" xr:uid="{00000000-0005-0000-0000-0000FB520000}"/>
    <cellStyle name="Migliaia 9 3 7" xfId="5028" xr:uid="{00000000-0005-0000-0000-0000FC520000}"/>
    <cellStyle name="Migliaia 9 3 7 2" xfId="15363" xr:uid="{00000000-0005-0000-0000-0000FD520000}"/>
    <cellStyle name="Migliaia 9 3 8" xfId="5029" xr:uid="{00000000-0005-0000-0000-0000FE520000}"/>
    <cellStyle name="Migliaia 9 3 8 2" xfId="15364" xr:uid="{00000000-0005-0000-0000-0000FF520000}"/>
    <cellStyle name="Migliaia 9 3 9" xfId="15347"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7" xr:uid="{00000000-0005-0000-0000-000004530000}"/>
    <cellStyle name="Migliaia 9 4 2 3" xfId="5033" xr:uid="{00000000-0005-0000-0000-000005530000}"/>
    <cellStyle name="Migliaia 9 4 2 3 2" xfId="15368" xr:uid="{00000000-0005-0000-0000-000006530000}"/>
    <cellStyle name="Migliaia 9 4 2 4" xfId="15366" xr:uid="{00000000-0005-0000-0000-000007530000}"/>
    <cellStyle name="Migliaia 9 4 3" xfId="5034" xr:uid="{00000000-0005-0000-0000-000008530000}"/>
    <cellStyle name="Migliaia 9 4 3 2" xfId="15369" xr:uid="{00000000-0005-0000-0000-000009530000}"/>
    <cellStyle name="Migliaia 9 4 4" xfId="5035" xr:uid="{00000000-0005-0000-0000-00000A530000}"/>
    <cellStyle name="Migliaia 9 4 4 2" xfId="15370" xr:uid="{00000000-0005-0000-0000-00000B530000}"/>
    <cellStyle name="Migliaia 9 4 5" xfId="5036" xr:uid="{00000000-0005-0000-0000-00000C530000}"/>
    <cellStyle name="Migliaia 9 4 5 2" xfId="15371" xr:uid="{00000000-0005-0000-0000-00000D530000}"/>
    <cellStyle name="Migliaia 9 4 6" xfId="5037" xr:uid="{00000000-0005-0000-0000-00000E530000}"/>
    <cellStyle name="Migliaia 9 4 6 2" xfId="15372" xr:uid="{00000000-0005-0000-0000-00000F530000}"/>
    <cellStyle name="Migliaia 9 4 7" xfId="5038" xr:uid="{00000000-0005-0000-0000-000010530000}"/>
    <cellStyle name="Migliaia 9 4 7 2" xfId="15373" xr:uid="{00000000-0005-0000-0000-000011530000}"/>
    <cellStyle name="Migliaia 9 4 8" xfId="15365" xr:uid="{00000000-0005-0000-0000-000012530000}"/>
    <cellStyle name="Migliaia 9 5" xfId="5039" xr:uid="{00000000-0005-0000-0000-000013530000}"/>
    <cellStyle name="Migliaia 9 5 2" xfId="5040" xr:uid="{00000000-0005-0000-0000-000014530000}"/>
    <cellStyle name="Migliaia 9 5 2 2" xfId="15375" xr:uid="{00000000-0005-0000-0000-000015530000}"/>
    <cellStyle name="Migliaia 9 5 3" xfId="5041" xr:uid="{00000000-0005-0000-0000-000016530000}"/>
    <cellStyle name="Migliaia 9 5 3 2" xfId="15376" xr:uid="{00000000-0005-0000-0000-000017530000}"/>
    <cellStyle name="Migliaia 9 5 4" xfId="5042" xr:uid="{00000000-0005-0000-0000-000018530000}"/>
    <cellStyle name="Migliaia 9 5 4 2" xfId="15377" xr:uid="{00000000-0005-0000-0000-000019530000}"/>
    <cellStyle name="Migliaia 9 5 5" xfId="5043" xr:uid="{00000000-0005-0000-0000-00001A530000}"/>
    <cellStyle name="Migliaia 9 5 5 2" xfId="15378" xr:uid="{00000000-0005-0000-0000-00001B530000}"/>
    <cellStyle name="Migliaia 9 5 6" xfId="5044" xr:uid="{00000000-0005-0000-0000-00001C530000}"/>
    <cellStyle name="Migliaia 9 5 6 2" xfId="15379" xr:uid="{00000000-0005-0000-0000-00001D530000}"/>
    <cellStyle name="Migliaia 9 5 7" xfId="15374" xr:uid="{00000000-0005-0000-0000-00001E530000}"/>
    <cellStyle name="Migliaia 9 6" xfId="5045" xr:uid="{00000000-0005-0000-0000-00001F530000}"/>
    <cellStyle name="Migliaia 9 6 2" xfId="12441" xr:uid="{00000000-0005-0000-0000-000020530000}"/>
    <cellStyle name="Migliaia 9 6 3" xfId="12442" xr:uid="{00000000-0005-0000-0000-000021530000}"/>
    <cellStyle name="Migliaia 9 6 3 2" xfId="15885" xr:uid="{00000000-0005-0000-0000-000022530000}"/>
    <cellStyle name="Migliaia 9 6 3 2 2" xfId="21231" xr:uid="{00000000-0005-0000-0000-000023530000}"/>
    <cellStyle name="Migliaia 9 6 3 2 3" xfId="26533" xr:uid="{00000000-0005-0000-0000-000024530000}"/>
    <cellStyle name="Migliaia 9 6 3 3" xfId="18580" xr:uid="{00000000-0005-0000-0000-000025530000}"/>
    <cellStyle name="Migliaia 9 6 3 4" xfId="23882" xr:uid="{00000000-0005-0000-0000-000026530000}"/>
    <cellStyle name="Migliaia 9 6 4" xfId="15380" xr:uid="{00000000-0005-0000-0000-000027530000}"/>
    <cellStyle name="Migliaia 9 7" xfId="5046" xr:uid="{00000000-0005-0000-0000-000028530000}"/>
    <cellStyle name="Migliaia 9 7 2" xfId="12443" xr:uid="{00000000-0005-0000-0000-000029530000}"/>
    <cellStyle name="Migliaia 9 7 2 2" xfId="15886" xr:uid="{00000000-0005-0000-0000-00002A530000}"/>
    <cellStyle name="Migliaia 9 7 2 2 2" xfId="21232" xr:uid="{00000000-0005-0000-0000-00002B530000}"/>
    <cellStyle name="Migliaia 9 7 2 2 3" xfId="26534" xr:uid="{00000000-0005-0000-0000-00002C530000}"/>
    <cellStyle name="Migliaia 9 7 2 3" xfId="18581" xr:uid="{00000000-0005-0000-0000-00002D530000}"/>
    <cellStyle name="Migliaia 9 7 2 4" xfId="23883" xr:uid="{00000000-0005-0000-0000-00002E530000}"/>
    <cellStyle name="Migliaia 9 7 3" xfId="15381" xr:uid="{00000000-0005-0000-0000-00002F530000}"/>
    <cellStyle name="Migliaia 9 8" xfId="5047" xr:uid="{00000000-0005-0000-0000-000030530000}"/>
    <cellStyle name="Migliaia 9 8 2" xfId="12444" xr:uid="{00000000-0005-0000-0000-000031530000}"/>
    <cellStyle name="Migliaia 9 8 2 2" xfId="15887" xr:uid="{00000000-0005-0000-0000-000032530000}"/>
    <cellStyle name="Migliaia 9 8 2 2 2" xfId="21233" xr:uid="{00000000-0005-0000-0000-000033530000}"/>
    <cellStyle name="Migliaia 9 8 2 2 3" xfId="26535" xr:uid="{00000000-0005-0000-0000-000034530000}"/>
    <cellStyle name="Migliaia 9 8 2 3" xfId="18582" xr:uid="{00000000-0005-0000-0000-000035530000}"/>
    <cellStyle name="Migliaia 9 8 2 4" xfId="23884" xr:uid="{00000000-0005-0000-0000-000036530000}"/>
    <cellStyle name="Migliaia 9 8 3" xfId="15382" xr:uid="{00000000-0005-0000-0000-000037530000}"/>
    <cellStyle name="Migliaia 9 9" xfId="5048" xr:uid="{00000000-0005-0000-0000-000038530000}"/>
    <cellStyle name="Migliaia 9 9 2" xfId="15383" xr:uid="{00000000-0005-0000-0000-000039530000}"/>
    <cellStyle name="Neutral" xfId="3" builtinId="28"/>
    <cellStyle name="Neutral 2" xfId="5049" xr:uid="{00000000-0005-0000-0000-00003B530000}"/>
    <cellStyle name="Neutral 2 2" xfId="5050" xr:uid="{00000000-0005-0000-0000-00003C530000}"/>
    <cellStyle name="Neutral 2 2 2" xfId="15385" xr:uid="{00000000-0005-0000-0000-00003D530000}"/>
    <cellStyle name="Neutral 2 3" xfId="15384" xr:uid="{00000000-0005-0000-0000-00003E530000}"/>
    <cellStyle name="Neutrale" xfId="372" xr:uid="{00000000-0005-0000-0000-00003F530000}"/>
    <cellStyle name="Neutrale 2" xfId="15386"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7"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6"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7"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40"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5"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8" xr:uid="{00000000-0005-0000-0000-00003E550000}"/>
    <cellStyle name="Normal 36" xfId="9659" xr:uid="{00000000-0005-0000-0000-00003F550000}"/>
    <cellStyle name="Normal 36 2" xfId="15388" xr:uid="{00000000-0005-0000-0000-000040550000}"/>
    <cellStyle name="Normal 37" xfId="719" xr:uid="{00000000-0005-0000-0000-000041550000}"/>
    <cellStyle name="Normal 38" xfId="26539"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7"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7"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6"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7" xr:uid="{00000000-0005-0000-0000-0000B7560000}"/>
    <cellStyle name="Normal GHG Numbers (0.00) 2 2 2 2" xfId="15923" xr:uid="{00000000-0005-0000-0000-0000B8560000}"/>
    <cellStyle name="Normal GHG Numbers (0.00) 2 3" xfId="5916" xr:uid="{00000000-0005-0000-0000-0000B9560000}"/>
    <cellStyle name="Normal GHG Numbers (0.00) 2 3 2" xfId="12688" xr:uid="{00000000-0005-0000-0000-0000BA560000}"/>
    <cellStyle name="Normal GHG Numbers (0.00) 2 3 2 2" xfId="15924" xr:uid="{00000000-0005-0000-0000-0000BB560000}"/>
    <cellStyle name="Normal GHG Numbers (0.00) 2 4" xfId="5917" xr:uid="{00000000-0005-0000-0000-0000BC560000}"/>
    <cellStyle name="Normal GHG Numbers (0.00) 2 4 2" xfId="12689" xr:uid="{00000000-0005-0000-0000-0000BD560000}"/>
    <cellStyle name="Normal GHG Numbers (0.00) 2 4 2 2" xfId="15925" xr:uid="{00000000-0005-0000-0000-0000BE560000}"/>
    <cellStyle name="Normal GHG Numbers (0.00) 2 5" xfId="5918" xr:uid="{00000000-0005-0000-0000-0000BF560000}"/>
    <cellStyle name="Normal GHG Numbers (0.00) 2 5 2" xfId="12690" xr:uid="{00000000-0005-0000-0000-0000C0560000}"/>
    <cellStyle name="Normal GHG Numbers (0.00) 2 5 2 2" xfId="15926" xr:uid="{00000000-0005-0000-0000-0000C1560000}"/>
    <cellStyle name="Normal GHG Numbers (0.00) 2 6" xfId="12691" xr:uid="{00000000-0005-0000-0000-0000C2560000}"/>
    <cellStyle name="Normal GHG Numbers (0.00) 2 6 2" xfId="15927" xr:uid="{00000000-0005-0000-0000-0000C3560000}"/>
    <cellStyle name="Normal GHG Numbers (0.00) 3" xfId="5919" xr:uid="{00000000-0005-0000-0000-0000C4560000}"/>
    <cellStyle name="Normal GHG Numbers (0.00) 3 2" xfId="12445" xr:uid="{00000000-0005-0000-0000-0000C5560000}"/>
    <cellStyle name="Normal GHG Numbers (0.00) 3 2 2" xfId="15888" xr:uid="{00000000-0005-0000-0000-0000C6560000}"/>
    <cellStyle name="Normal GHG Numbers (0.00) 4" xfId="5920" xr:uid="{00000000-0005-0000-0000-0000C7560000}"/>
    <cellStyle name="Normal GHG Numbers (0.00) 4 2" xfId="12692" xr:uid="{00000000-0005-0000-0000-0000C8560000}"/>
    <cellStyle name="Normal GHG Numbers (0.00) 4 2 2" xfId="15928" xr:uid="{00000000-0005-0000-0000-0000C9560000}"/>
    <cellStyle name="Normal GHG Numbers (0.00) 5" xfId="5921" xr:uid="{00000000-0005-0000-0000-0000CA560000}"/>
    <cellStyle name="Normal GHG Numbers (0.00) 5 2" xfId="12693" xr:uid="{00000000-0005-0000-0000-0000CB560000}"/>
    <cellStyle name="Normal GHG Numbers (0.00) 5 2 2" xfId="15929" xr:uid="{00000000-0005-0000-0000-0000CC560000}"/>
    <cellStyle name="Normal GHG Numbers (0.00) 6" xfId="5922" xr:uid="{00000000-0005-0000-0000-0000CD560000}"/>
    <cellStyle name="Normal GHG Numbers (0.00) 6 2" xfId="12694" xr:uid="{00000000-0005-0000-0000-0000CE560000}"/>
    <cellStyle name="Normal GHG Numbers (0.00) 6 2 2" xfId="15930" xr:uid="{00000000-0005-0000-0000-0000CF560000}"/>
    <cellStyle name="Normal GHG Numbers (0.00) 7" xfId="12695" xr:uid="{00000000-0005-0000-0000-0000D0560000}"/>
    <cellStyle name="Normal GHG Numbers (0.00) 7 2" xfId="15931"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6" xr:uid="{00000000-0005-0000-0000-0000FB570000}"/>
    <cellStyle name="Nota 2 2 3" xfId="12447"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8"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9" xr:uid="{00000000-0005-0000-0000-00000E580000}"/>
    <cellStyle name="Nota 3 4" xfId="6128" xr:uid="{00000000-0005-0000-0000-00000F580000}"/>
    <cellStyle name="Nota 3 4 2" xfId="12450" xr:uid="{00000000-0005-0000-0000-000010580000}"/>
    <cellStyle name="Nota 3 4 3" xfId="12451"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2" xr:uid="{00000000-0005-0000-0000-000023580000}"/>
    <cellStyle name="Nota 6 3" xfId="12453" xr:uid="{00000000-0005-0000-0000-000024580000}"/>
    <cellStyle name="Nota 7" xfId="6146" xr:uid="{00000000-0005-0000-0000-000025580000}"/>
    <cellStyle name="Nota 7 2" xfId="12454"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5"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6" xr:uid="{00000000-0005-0000-0000-000042580000}"/>
    <cellStyle name="Nuovo 10 6 2" xfId="12457"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8"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9" xr:uid="{00000000-0005-0000-0000-000055580000}"/>
    <cellStyle name="Nuovo 11 6 2" xfId="12460"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1"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2" xr:uid="{00000000-0005-0000-0000-000068580000}"/>
    <cellStyle name="Nuovo 12 6 2" xfId="12463"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4"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5" xr:uid="{00000000-0005-0000-0000-00007B580000}"/>
    <cellStyle name="Nuovo 13 6 2" xfId="12466"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7"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8" xr:uid="{00000000-0005-0000-0000-00008E580000}"/>
    <cellStyle name="Nuovo 14 6 2" xfId="12469"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70"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1" xr:uid="{00000000-0005-0000-0000-0000A1580000}"/>
    <cellStyle name="Nuovo 15 6 2" xfId="12472"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3"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4" xr:uid="{00000000-0005-0000-0000-0000B4580000}"/>
    <cellStyle name="Nuovo 16 6 2" xfId="12475"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6"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7" xr:uid="{00000000-0005-0000-0000-0000C7580000}"/>
    <cellStyle name="Nuovo 17 6 2" xfId="12478"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9"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80" xr:uid="{00000000-0005-0000-0000-0000DA580000}"/>
    <cellStyle name="Nuovo 18 6 2" xfId="12481"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2"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3" xr:uid="{00000000-0005-0000-0000-0000ED580000}"/>
    <cellStyle name="Nuovo 19 6 2" xfId="12484"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5"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6" xr:uid="{00000000-0005-0000-0000-000000590000}"/>
    <cellStyle name="Nuovo 2 6 2" xfId="12487"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8"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9" xr:uid="{00000000-0005-0000-0000-000013590000}"/>
    <cellStyle name="Nuovo 20 6 2" xfId="12490"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1"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2" xr:uid="{00000000-0005-0000-0000-000026590000}"/>
    <cellStyle name="Nuovo 21 6 2" xfId="12493"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4"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5" xr:uid="{00000000-0005-0000-0000-000039590000}"/>
    <cellStyle name="Nuovo 22 6 2" xfId="12496"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7"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8" xr:uid="{00000000-0005-0000-0000-00004C590000}"/>
    <cellStyle name="Nuovo 23 6 2" xfId="12499"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500"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1" xr:uid="{00000000-0005-0000-0000-00005F590000}"/>
    <cellStyle name="Nuovo 24 6 2" xfId="12502"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3"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4" xr:uid="{00000000-0005-0000-0000-000072590000}"/>
    <cellStyle name="Nuovo 25 6 2" xfId="12505"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6" xr:uid="{00000000-0005-0000-0000-00008B590000}"/>
    <cellStyle name="Nuovo 26 6 2" xfId="12507"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8"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9"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10"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1"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2"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3"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4"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5"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6"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7"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8"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9"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20"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1"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2"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3"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4"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5"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6"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7"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8" xr:uid="{00000000-0005-0000-0000-0000EB5B0000}"/>
    <cellStyle name="Nuovo 49 2" xfId="12529"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30"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1"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2"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3"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4"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6" xr:uid="{00000000-0005-0000-0000-0000835C0000}"/>
    <cellStyle name="Output 2 2 3" xfId="7094" xr:uid="{00000000-0005-0000-0000-0000845C0000}"/>
    <cellStyle name="Output 2 2 4" xfId="9668" xr:uid="{00000000-0005-0000-0000-0000855C0000}"/>
    <cellStyle name="Output 2 2 5" xfId="9669" xr:uid="{00000000-0005-0000-0000-0000865C0000}"/>
    <cellStyle name="Output 2 3" xfId="7095" xr:uid="{00000000-0005-0000-0000-0000875C0000}"/>
    <cellStyle name="Output 2 3 2" xfId="7096" xr:uid="{00000000-0005-0000-0000-0000885C0000}"/>
    <cellStyle name="Output 2 3 2 2" xfId="12697"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8" xr:uid="{00000000-0005-0000-0000-00008D5C0000}"/>
    <cellStyle name="Output 2 5" xfId="7100" xr:uid="{00000000-0005-0000-0000-00008E5C0000}"/>
    <cellStyle name="Output 2 5 2" xfId="7101" xr:uid="{00000000-0005-0000-0000-00008F5C0000}"/>
    <cellStyle name="Output 2 5 2 2" xfId="12699" xr:uid="{00000000-0005-0000-0000-0000905C0000}"/>
    <cellStyle name="Output 2 6" xfId="7102" xr:uid="{00000000-0005-0000-0000-0000915C0000}"/>
    <cellStyle name="Output 2 6 2" xfId="7103" xr:uid="{00000000-0005-0000-0000-0000925C0000}"/>
    <cellStyle name="Output 2 6 2 2" xfId="12700" xr:uid="{00000000-0005-0000-0000-0000935C0000}"/>
    <cellStyle name="Output 2 7" xfId="7104" xr:uid="{00000000-0005-0000-0000-0000945C0000}"/>
    <cellStyle name="Output 2 7 2" xfId="7105" xr:uid="{00000000-0005-0000-0000-0000955C0000}"/>
    <cellStyle name="Output 2 7 2 2" xfId="12701" xr:uid="{00000000-0005-0000-0000-0000965C0000}"/>
    <cellStyle name="Output 2 8" xfId="7106" xr:uid="{00000000-0005-0000-0000-0000975C0000}"/>
    <cellStyle name="Output 2 8 2" xfId="12702" xr:uid="{00000000-0005-0000-0000-0000985C0000}"/>
    <cellStyle name="Output 2 9" xfId="12703"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4"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5" xr:uid="{00000000-0005-0000-0000-0000A15C0000}"/>
    <cellStyle name="Output 3 4" xfId="7113" xr:uid="{00000000-0005-0000-0000-0000A25C0000}"/>
    <cellStyle name="Output 3 4 2" xfId="7114" xr:uid="{00000000-0005-0000-0000-0000A35C0000}"/>
    <cellStyle name="Output 3 4 2 2" xfId="12706" xr:uid="{00000000-0005-0000-0000-0000A45C0000}"/>
    <cellStyle name="Output 3 5" xfId="7115" xr:uid="{00000000-0005-0000-0000-0000A55C0000}"/>
    <cellStyle name="Output 3 5 2" xfId="7116" xr:uid="{00000000-0005-0000-0000-0000A65C0000}"/>
    <cellStyle name="Output 3 5 2 2" xfId="12707" xr:uid="{00000000-0005-0000-0000-0000A75C0000}"/>
    <cellStyle name="Output 3 6" xfId="7117" xr:uid="{00000000-0005-0000-0000-0000A85C0000}"/>
    <cellStyle name="Output 3 7" xfId="7118" xr:uid="{00000000-0005-0000-0000-0000A95C0000}"/>
    <cellStyle name="Output 3 7 2" xfId="12708"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9"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5" xr:uid="{00000000-0005-0000-0000-0000BB5C0000}"/>
    <cellStyle name="Percent" xfId="26536"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70"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9" xr:uid="{00000000-0005-0000-0000-0000F15C0000}"/>
    <cellStyle name="Percent 9" xfId="9676"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6"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7"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8"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9"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40"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1"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2"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3"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4"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5"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6"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7"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8"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9"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50"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1"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2"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3"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4"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5"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6"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7"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8"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9"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60"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1"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2"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3"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4"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5"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6"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7"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8"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9"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70"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1"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2"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3"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4"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5"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6"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7"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8"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9"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80"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1"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2"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3"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4"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5"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6"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7"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8"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9"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90"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1"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2"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3"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4"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5"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6"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7"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8" xr:uid="{00000000-0005-0000-0000-0000CF660000}"/>
    <cellStyle name="SAPBEXaggDataEmph" xfId="12599" xr:uid="{00000000-0005-0000-0000-0000D0660000}"/>
    <cellStyle name="SAPBEXaggItem" xfId="12600" xr:uid="{00000000-0005-0000-0000-0000D1660000}"/>
    <cellStyle name="SAPBEXaggItemX" xfId="12601" xr:uid="{00000000-0005-0000-0000-0000D2660000}"/>
    <cellStyle name="SAPBEXchaText" xfId="12602" xr:uid="{00000000-0005-0000-0000-0000D3660000}"/>
    <cellStyle name="SAPBEXexcBad" xfId="12603" xr:uid="{00000000-0005-0000-0000-0000D4660000}"/>
    <cellStyle name="SAPBEXexcBad7" xfId="12604" xr:uid="{00000000-0005-0000-0000-0000D5660000}"/>
    <cellStyle name="SAPBEXexcBad8" xfId="12605" xr:uid="{00000000-0005-0000-0000-0000D6660000}"/>
    <cellStyle name="SAPBEXexcBad9" xfId="12606" xr:uid="{00000000-0005-0000-0000-0000D7660000}"/>
    <cellStyle name="SAPBEXexcCritical" xfId="12607" xr:uid="{00000000-0005-0000-0000-0000D8660000}"/>
    <cellStyle name="SAPBEXexcCritical4" xfId="12608" xr:uid="{00000000-0005-0000-0000-0000D9660000}"/>
    <cellStyle name="SAPBEXexcCritical5" xfId="12609" xr:uid="{00000000-0005-0000-0000-0000DA660000}"/>
    <cellStyle name="SAPBEXexcCritical6" xfId="12610" xr:uid="{00000000-0005-0000-0000-0000DB660000}"/>
    <cellStyle name="SAPBEXexcGood" xfId="12611" xr:uid="{00000000-0005-0000-0000-0000DC660000}"/>
    <cellStyle name="SAPBEXexcGood1" xfId="12612" xr:uid="{00000000-0005-0000-0000-0000DD660000}"/>
    <cellStyle name="SAPBEXexcGood2" xfId="12613" xr:uid="{00000000-0005-0000-0000-0000DE660000}"/>
    <cellStyle name="SAPBEXexcGood3" xfId="12614" xr:uid="{00000000-0005-0000-0000-0000DF660000}"/>
    <cellStyle name="SAPBEXexcVeryBad" xfId="12615" xr:uid="{00000000-0005-0000-0000-0000E0660000}"/>
    <cellStyle name="SAPBEXfilterDrill" xfId="12616" xr:uid="{00000000-0005-0000-0000-0000E1660000}"/>
    <cellStyle name="SAPBEXfilterItem" xfId="12617" xr:uid="{00000000-0005-0000-0000-0000E2660000}"/>
    <cellStyle name="SAPBEXfilterText" xfId="12618" xr:uid="{00000000-0005-0000-0000-0000E3660000}"/>
    <cellStyle name="SAPBEXformats" xfId="12619" xr:uid="{00000000-0005-0000-0000-0000E4660000}"/>
    <cellStyle name="SAPBEXheaderData" xfId="12620" xr:uid="{00000000-0005-0000-0000-0000E5660000}"/>
    <cellStyle name="SAPBEXheaderItem" xfId="12621" xr:uid="{00000000-0005-0000-0000-0000E6660000}"/>
    <cellStyle name="SAPBEXheaderText" xfId="12622" xr:uid="{00000000-0005-0000-0000-0000E7660000}"/>
    <cellStyle name="SAPBEXHLevel0" xfId="12623" xr:uid="{00000000-0005-0000-0000-0000E8660000}"/>
    <cellStyle name="SAPBEXHLevel0X" xfId="12624" xr:uid="{00000000-0005-0000-0000-0000E9660000}"/>
    <cellStyle name="SAPBEXHLevel1" xfId="12625" xr:uid="{00000000-0005-0000-0000-0000EA660000}"/>
    <cellStyle name="SAPBEXHLevel1X" xfId="12626" xr:uid="{00000000-0005-0000-0000-0000EB660000}"/>
    <cellStyle name="SAPBEXHLevel2" xfId="12627" xr:uid="{00000000-0005-0000-0000-0000EC660000}"/>
    <cellStyle name="SAPBEXHLevel2X" xfId="12628" xr:uid="{00000000-0005-0000-0000-0000ED660000}"/>
    <cellStyle name="SAPBEXHLevel3" xfId="12629" xr:uid="{00000000-0005-0000-0000-0000EE660000}"/>
    <cellStyle name="SAPBEXHLevel3X" xfId="12630" xr:uid="{00000000-0005-0000-0000-0000EF660000}"/>
    <cellStyle name="SAPBEXinputData" xfId="12631" xr:uid="{00000000-0005-0000-0000-0000F0660000}"/>
    <cellStyle name="SAPBEXresData" xfId="12632" xr:uid="{00000000-0005-0000-0000-0000F1660000}"/>
    <cellStyle name="SAPBEXresDataEmph" xfId="12633" xr:uid="{00000000-0005-0000-0000-0000F2660000}"/>
    <cellStyle name="SAPBEXresItem" xfId="12634" xr:uid="{00000000-0005-0000-0000-0000F3660000}"/>
    <cellStyle name="SAPBEXresItemX" xfId="12635" xr:uid="{00000000-0005-0000-0000-0000F4660000}"/>
    <cellStyle name="SAPBEXstdData" xfId="12636" xr:uid="{00000000-0005-0000-0000-0000F5660000}"/>
    <cellStyle name="SAPBEXstdDataEmph" xfId="12637" xr:uid="{00000000-0005-0000-0000-0000F6660000}"/>
    <cellStyle name="SAPBEXstdItem" xfId="12638" xr:uid="{00000000-0005-0000-0000-0000F7660000}"/>
    <cellStyle name="SAPBEXstdItemX" xfId="12639" xr:uid="{00000000-0005-0000-0000-0000F8660000}"/>
    <cellStyle name="SAPBEXsubData" xfId="12640" xr:uid="{00000000-0005-0000-0000-0000F9660000}"/>
    <cellStyle name="SAPBEXsubDataEmph" xfId="12641" xr:uid="{00000000-0005-0000-0000-0000FA660000}"/>
    <cellStyle name="SAPBEXsubItem" xfId="12642" xr:uid="{00000000-0005-0000-0000-0000FB660000}"/>
    <cellStyle name="SAPBEXtitle" xfId="12643" xr:uid="{00000000-0005-0000-0000-0000FC660000}"/>
    <cellStyle name="SAPBEXundefined" xfId="12644" xr:uid="{00000000-0005-0000-0000-0000FD660000}"/>
    <cellStyle name="Shade" xfId="9657" xr:uid="{00000000-0005-0000-0000-0000FE660000}"/>
    <cellStyle name="Shade 2" xfId="15387" xr:uid="{00000000-0005-0000-0000-0000FF660000}"/>
    <cellStyle name="Standard_Sce_D_Extraction" xfId="9513" xr:uid="{00000000-0005-0000-0000-000000670000}"/>
    <cellStyle name="Style 134 2" xfId="9671" xr:uid="{00000000-0005-0000-0000-000001670000}"/>
    <cellStyle name="Style 134 2 2" xfId="15395" xr:uid="{00000000-0005-0000-0000-000002670000}"/>
    <cellStyle name="Style 140" xfId="9672" xr:uid="{00000000-0005-0000-0000-000003670000}"/>
    <cellStyle name="Style 140 2" xfId="15396" xr:uid="{00000000-0005-0000-0000-000004670000}"/>
    <cellStyle name="Style 142 2" xfId="9673" xr:uid="{00000000-0005-0000-0000-000005670000}"/>
    <cellStyle name="Style 142 2 2" xfId="15397" xr:uid="{00000000-0005-0000-0000-000006670000}"/>
    <cellStyle name="Style 155" xfId="9514" xr:uid="{00000000-0005-0000-0000-000007670000}"/>
    <cellStyle name="Style 156" xfId="9515" xr:uid="{00000000-0005-0000-0000-000008670000}"/>
    <cellStyle name="Style 157" xfId="9516" xr:uid="{00000000-0005-0000-0000-000009670000}"/>
    <cellStyle name="Style 158" xfId="9517" xr:uid="{00000000-0005-0000-0000-00000A670000}"/>
    <cellStyle name="Style 159" xfId="9518" xr:uid="{00000000-0005-0000-0000-00000B670000}"/>
    <cellStyle name="Style 161" xfId="9519" xr:uid="{00000000-0005-0000-0000-00000C670000}"/>
    <cellStyle name="Style 162" xfId="9520" xr:uid="{00000000-0005-0000-0000-00000D670000}"/>
    <cellStyle name="Style 163" xfId="9521" xr:uid="{00000000-0005-0000-0000-00000E670000}"/>
    <cellStyle name="Style 223" xfId="9522" xr:uid="{00000000-0005-0000-0000-00000F670000}"/>
    <cellStyle name="Style 224" xfId="9523" xr:uid="{00000000-0005-0000-0000-000010670000}"/>
    <cellStyle name="Style 225" xfId="9524" xr:uid="{00000000-0005-0000-0000-000011670000}"/>
    <cellStyle name="Style 226" xfId="9525" xr:uid="{00000000-0005-0000-0000-000012670000}"/>
    <cellStyle name="Style 227" xfId="9526" xr:uid="{00000000-0005-0000-0000-000013670000}"/>
    <cellStyle name="Style 229" xfId="9527" xr:uid="{00000000-0005-0000-0000-000014670000}"/>
    <cellStyle name="Style 230" xfId="9528" xr:uid="{00000000-0005-0000-0000-000015670000}"/>
    <cellStyle name="Style 231" xfId="9529" xr:uid="{00000000-0005-0000-0000-000016670000}"/>
    <cellStyle name="Style 257" xfId="9530" xr:uid="{00000000-0005-0000-0000-000017670000}"/>
    <cellStyle name="Style 258" xfId="9531" xr:uid="{00000000-0005-0000-0000-000018670000}"/>
    <cellStyle name="Style 259" xfId="9532" xr:uid="{00000000-0005-0000-0000-000019670000}"/>
    <cellStyle name="Style 260" xfId="9533" xr:uid="{00000000-0005-0000-0000-00001A670000}"/>
    <cellStyle name="Style 261" xfId="9534" xr:uid="{00000000-0005-0000-0000-00001B670000}"/>
    <cellStyle name="Style 263" xfId="9535" xr:uid="{00000000-0005-0000-0000-00001C670000}"/>
    <cellStyle name="Style 264" xfId="9536" xr:uid="{00000000-0005-0000-0000-00001D670000}"/>
    <cellStyle name="Style 265" xfId="9537" xr:uid="{00000000-0005-0000-0000-00001E670000}"/>
    <cellStyle name="Style 461" xfId="9538" xr:uid="{00000000-0005-0000-0000-00001F670000}"/>
    <cellStyle name="Style 467" xfId="9539" xr:uid="{00000000-0005-0000-0000-000020670000}"/>
    <cellStyle name="Style 468" xfId="9540" xr:uid="{00000000-0005-0000-0000-000021670000}"/>
    <cellStyle name="Style 469" xfId="9541" xr:uid="{00000000-0005-0000-0000-000022670000}"/>
    <cellStyle name="Style 478" xfId="9542" xr:uid="{00000000-0005-0000-0000-000023670000}"/>
    <cellStyle name="Style 479" xfId="9543" xr:uid="{00000000-0005-0000-0000-000024670000}"/>
    <cellStyle name="Style 480" xfId="9544" xr:uid="{00000000-0005-0000-0000-000025670000}"/>
    <cellStyle name="Style 481" xfId="9545" xr:uid="{00000000-0005-0000-0000-000026670000}"/>
    <cellStyle name="Style 482" xfId="9546" xr:uid="{00000000-0005-0000-0000-000027670000}"/>
    <cellStyle name="Style 484" xfId="9547" xr:uid="{00000000-0005-0000-0000-000028670000}"/>
    <cellStyle name="Style 485" xfId="9548" xr:uid="{00000000-0005-0000-0000-000029670000}"/>
    <cellStyle name="Style 486" xfId="9549" xr:uid="{00000000-0005-0000-0000-00002A670000}"/>
    <cellStyle name="Style 495" xfId="9550" xr:uid="{00000000-0005-0000-0000-00002B670000}"/>
    <cellStyle name="Style 496" xfId="9551" xr:uid="{00000000-0005-0000-0000-00002C670000}"/>
    <cellStyle name="Style 497" xfId="9552" xr:uid="{00000000-0005-0000-0000-00002D670000}"/>
    <cellStyle name="Style 498" xfId="9553" xr:uid="{00000000-0005-0000-0000-00002E670000}"/>
    <cellStyle name="Style 499" xfId="9554" xr:uid="{00000000-0005-0000-0000-00002F670000}"/>
    <cellStyle name="Style 501" xfId="9555" xr:uid="{00000000-0005-0000-0000-000030670000}"/>
    <cellStyle name="Style 502" xfId="9556" xr:uid="{00000000-0005-0000-0000-000031670000}"/>
    <cellStyle name="Style 503" xfId="9557" xr:uid="{00000000-0005-0000-0000-000032670000}"/>
    <cellStyle name="Style 580" xfId="9558" xr:uid="{00000000-0005-0000-0000-000033670000}"/>
    <cellStyle name="Style 581" xfId="9559" xr:uid="{00000000-0005-0000-0000-000034670000}"/>
    <cellStyle name="Style 582" xfId="9560" xr:uid="{00000000-0005-0000-0000-000035670000}"/>
    <cellStyle name="Style 583" xfId="9561" xr:uid="{00000000-0005-0000-0000-000036670000}"/>
    <cellStyle name="Style 584" xfId="9562" xr:uid="{00000000-0005-0000-0000-000037670000}"/>
    <cellStyle name="Style 586" xfId="9563" xr:uid="{00000000-0005-0000-0000-000038670000}"/>
    <cellStyle name="Style 587" xfId="9564" xr:uid="{00000000-0005-0000-0000-000039670000}"/>
    <cellStyle name="Style 588" xfId="9565" xr:uid="{00000000-0005-0000-0000-00003A670000}"/>
    <cellStyle name="TableStyleLight1" xfId="1" xr:uid="{00000000-0005-0000-0000-00003B670000}"/>
    <cellStyle name="Testo avviso" xfId="708" xr:uid="{00000000-0005-0000-0000-00003C670000}"/>
    <cellStyle name="Testo avviso 2" xfId="9567" xr:uid="{00000000-0005-0000-0000-00003D670000}"/>
    <cellStyle name="Testo avviso 3" xfId="9568" xr:uid="{00000000-0005-0000-0000-00003E670000}"/>
    <cellStyle name="Testo avviso 4" xfId="9566" xr:uid="{00000000-0005-0000-0000-00003F670000}"/>
    <cellStyle name="Testo descrittivo" xfId="709" xr:uid="{00000000-0005-0000-0000-000040670000}"/>
    <cellStyle name="Testo descrittivo 2" xfId="9570" xr:uid="{00000000-0005-0000-0000-000041670000}"/>
    <cellStyle name="Testo descrittivo 3" xfId="9571" xr:uid="{00000000-0005-0000-0000-000042670000}"/>
    <cellStyle name="Testo descrittivo 4" xfId="9569" xr:uid="{00000000-0005-0000-0000-000043670000}"/>
    <cellStyle name="Titel 2" xfId="9572" xr:uid="{00000000-0005-0000-0000-000044670000}"/>
    <cellStyle name="Titel 2 2" xfId="9573" xr:uid="{00000000-0005-0000-0000-000045670000}"/>
    <cellStyle name="Titel 2 3" xfId="9574" xr:uid="{00000000-0005-0000-0000-000046670000}"/>
    <cellStyle name="Title 2" xfId="9575" xr:uid="{00000000-0005-0000-0000-000047670000}"/>
    <cellStyle name="Title 2 2" xfId="9576" xr:uid="{00000000-0005-0000-0000-000048670000}"/>
    <cellStyle name="Title 2 3" xfId="9577" xr:uid="{00000000-0005-0000-0000-000049670000}"/>
    <cellStyle name="Title 3" xfId="9674" xr:uid="{00000000-0005-0000-0000-00004A670000}"/>
    <cellStyle name="Titolo" xfId="710" xr:uid="{00000000-0005-0000-0000-00004B670000}"/>
    <cellStyle name="Titolo 1" xfId="711" xr:uid="{00000000-0005-0000-0000-00004C670000}"/>
    <cellStyle name="Titolo 1 2" xfId="9580" xr:uid="{00000000-0005-0000-0000-00004D670000}"/>
    <cellStyle name="Titolo 1 2 2" xfId="9581" xr:uid="{00000000-0005-0000-0000-00004E670000}"/>
    <cellStyle name="Titolo 1 3" xfId="9582" xr:uid="{00000000-0005-0000-0000-00004F670000}"/>
    <cellStyle name="Titolo 1 4" xfId="9579" xr:uid="{00000000-0005-0000-0000-000050670000}"/>
    <cellStyle name="Titolo 2" xfId="712" xr:uid="{00000000-0005-0000-0000-000051670000}"/>
    <cellStyle name="Titolo 2 2" xfId="9584" xr:uid="{00000000-0005-0000-0000-000052670000}"/>
    <cellStyle name="Titolo 2 2 2" xfId="9585" xr:uid="{00000000-0005-0000-0000-000053670000}"/>
    <cellStyle name="Titolo 2 3" xfId="9586" xr:uid="{00000000-0005-0000-0000-000054670000}"/>
    <cellStyle name="Titolo 2 4" xfId="9583" xr:uid="{00000000-0005-0000-0000-000055670000}"/>
    <cellStyle name="Titolo 3" xfId="713" xr:uid="{00000000-0005-0000-0000-000056670000}"/>
    <cellStyle name="Titolo 3 2" xfId="9588" xr:uid="{00000000-0005-0000-0000-000057670000}"/>
    <cellStyle name="Titolo 3 2 2" xfId="9589" xr:uid="{00000000-0005-0000-0000-000058670000}"/>
    <cellStyle name="Titolo 3 2 3" xfId="9590" xr:uid="{00000000-0005-0000-0000-000059670000}"/>
    <cellStyle name="Titolo 3 2 4" xfId="9591" xr:uid="{00000000-0005-0000-0000-00005A670000}"/>
    <cellStyle name="Titolo 3 3" xfId="9592" xr:uid="{00000000-0005-0000-0000-00005B670000}"/>
    <cellStyle name="Titolo 3 3 2" xfId="12645" xr:uid="{00000000-0005-0000-0000-00005C670000}"/>
    <cellStyle name="Titolo 3 3 3" xfId="12646" xr:uid="{00000000-0005-0000-0000-00005D670000}"/>
    <cellStyle name="Titolo 3 4" xfId="9593" xr:uid="{00000000-0005-0000-0000-00005E670000}"/>
    <cellStyle name="Titolo 3 5" xfId="9587" xr:uid="{00000000-0005-0000-0000-00005F670000}"/>
    <cellStyle name="Titolo 4" xfId="714" xr:uid="{00000000-0005-0000-0000-000060670000}"/>
    <cellStyle name="Titolo 4 2" xfId="9595" xr:uid="{00000000-0005-0000-0000-000061670000}"/>
    <cellStyle name="Titolo 4 3" xfId="9596" xr:uid="{00000000-0005-0000-0000-000062670000}"/>
    <cellStyle name="Titolo 4 4" xfId="9594" xr:uid="{00000000-0005-0000-0000-000063670000}"/>
    <cellStyle name="Titolo 5" xfId="9597" xr:uid="{00000000-0005-0000-0000-000064670000}"/>
    <cellStyle name="Titolo 6" xfId="9598" xr:uid="{00000000-0005-0000-0000-000065670000}"/>
    <cellStyle name="Titolo 7" xfId="9578" xr:uid="{00000000-0005-0000-0000-000066670000}"/>
    <cellStyle name="Total 2" xfId="9599" xr:uid="{00000000-0005-0000-0000-000067670000}"/>
    <cellStyle name="Total 2 2" xfId="9600" xr:uid="{00000000-0005-0000-0000-000068670000}"/>
    <cellStyle name="Total 2 2 2" xfId="9601" xr:uid="{00000000-0005-0000-0000-000069670000}"/>
    <cellStyle name="Total 2 3" xfId="9602" xr:uid="{00000000-0005-0000-0000-00006A670000}"/>
    <cellStyle name="Total 2 4" xfId="9603" xr:uid="{00000000-0005-0000-0000-00006B670000}"/>
    <cellStyle name="Total 2 4 2" xfId="12710" xr:uid="{00000000-0005-0000-0000-00006C670000}"/>
    <cellStyle name="Total 2 4 3" xfId="12711" xr:uid="{00000000-0005-0000-0000-00006D670000}"/>
    <cellStyle name="Total 2 5" xfId="9604" xr:uid="{00000000-0005-0000-0000-00006E670000}"/>
    <cellStyle name="Total 3" xfId="9605" xr:uid="{00000000-0005-0000-0000-00006F670000}"/>
    <cellStyle name="Total 4" xfId="9606" xr:uid="{00000000-0005-0000-0000-000070670000}"/>
    <cellStyle name="Totale" xfId="715" xr:uid="{00000000-0005-0000-0000-000071670000}"/>
    <cellStyle name="Totale 2" xfId="9608" xr:uid="{00000000-0005-0000-0000-000072670000}"/>
    <cellStyle name="Totale 2 2" xfId="9609" xr:uid="{00000000-0005-0000-0000-000073670000}"/>
    <cellStyle name="Totale 2 2 2" xfId="9610" xr:uid="{00000000-0005-0000-0000-000074670000}"/>
    <cellStyle name="Totale 2 3" xfId="9611" xr:uid="{00000000-0005-0000-0000-000075670000}"/>
    <cellStyle name="Totale 2 3 2" xfId="12712" xr:uid="{00000000-0005-0000-0000-000076670000}"/>
    <cellStyle name="Totale 2 3 3" xfId="12713" xr:uid="{00000000-0005-0000-0000-000077670000}"/>
    <cellStyle name="Totale 2 4" xfId="9612" xr:uid="{00000000-0005-0000-0000-000078670000}"/>
    <cellStyle name="Totale 2 5" xfId="9675" xr:uid="{00000000-0005-0000-0000-000079670000}"/>
    <cellStyle name="Totale 3" xfId="9613" xr:uid="{00000000-0005-0000-0000-00007A670000}"/>
    <cellStyle name="Totale 3 2" xfId="9614" xr:uid="{00000000-0005-0000-0000-00007B670000}"/>
    <cellStyle name="Totale 3 2 2" xfId="9615" xr:uid="{00000000-0005-0000-0000-00007C670000}"/>
    <cellStyle name="Totale 3 3" xfId="9616" xr:uid="{00000000-0005-0000-0000-00007D670000}"/>
    <cellStyle name="Totale 3 3 2" xfId="12714" xr:uid="{00000000-0005-0000-0000-00007E670000}"/>
    <cellStyle name="Totale 3 3 3" xfId="12715" xr:uid="{00000000-0005-0000-0000-00007F670000}"/>
    <cellStyle name="Totale 3 4" xfId="9617" xr:uid="{00000000-0005-0000-0000-000080670000}"/>
    <cellStyle name="Totale 4" xfId="9618" xr:uid="{00000000-0005-0000-0000-000081670000}"/>
    <cellStyle name="Totale 4 2" xfId="9619" xr:uid="{00000000-0005-0000-0000-000082670000}"/>
    <cellStyle name="Totale 4 3" xfId="9620" xr:uid="{00000000-0005-0000-0000-000083670000}"/>
    <cellStyle name="Totale 4 3 2" xfId="12716" xr:uid="{00000000-0005-0000-0000-000084670000}"/>
    <cellStyle name="Totale 4 3 3" xfId="12717" xr:uid="{00000000-0005-0000-0000-000085670000}"/>
    <cellStyle name="Totale 4 4" xfId="9621" xr:uid="{00000000-0005-0000-0000-000086670000}"/>
    <cellStyle name="Totale 5" xfId="9622" xr:uid="{00000000-0005-0000-0000-000087670000}"/>
    <cellStyle name="Totale 5 2" xfId="9623" xr:uid="{00000000-0005-0000-0000-000088670000}"/>
    <cellStyle name="Totale 5 3" xfId="9624" xr:uid="{00000000-0005-0000-0000-000089670000}"/>
    <cellStyle name="Totale 5 3 2" xfId="12718" xr:uid="{00000000-0005-0000-0000-00008A670000}"/>
    <cellStyle name="Totale 5 3 3" xfId="12719" xr:uid="{00000000-0005-0000-0000-00008B670000}"/>
    <cellStyle name="Totale 6" xfId="9625" xr:uid="{00000000-0005-0000-0000-00008C670000}"/>
    <cellStyle name="Totale 6 2" xfId="9626" xr:uid="{00000000-0005-0000-0000-00008D670000}"/>
    <cellStyle name="Totale 6 3" xfId="9627" xr:uid="{00000000-0005-0000-0000-00008E670000}"/>
    <cellStyle name="Totale 6 3 2" xfId="12720" xr:uid="{00000000-0005-0000-0000-00008F670000}"/>
    <cellStyle name="Totale 6 3 3" xfId="12721" xr:uid="{00000000-0005-0000-0000-000090670000}"/>
    <cellStyle name="Totale 7" xfId="9628" xr:uid="{00000000-0005-0000-0000-000091670000}"/>
    <cellStyle name="Totale 8" xfId="9629" xr:uid="{00000000-0005-0000-0000-000092670000}"/>
    <cellStyle name="Totale 8 2" xfId="12722" xr:uid="{00000000-0005-0000-0000-000093670000}"/>
    <cellStyle name="Totale 8 3" xfId="12723" xr:uid="{00000000-0005-0000-0000-000094670000}"/>
    <cellStyle name="Totale 9" xfId="9607" xr:uid="{00000000-0005-0000-0000-000095670000}"/>
    <cellStyle name="Ugyldig 2" xfId="9630" xr:uid="{00000000-0005-0000-0000-000096670000}"/>
    <cellStyle name="Uncertain" xfId="9631" xr:uid="{00000000-0005-0000-0000-000097670000}"/>
    <cellStyle name="Usikre tal" xfId="12647" xr:uid="{00000000-0005-0000-0000-000098670000}"/>
    <cellStyle name="Valore non valido" xfId="716" xr:uid="{00000000-0005-0000-0000-000099670000}"/>
    <cellStyle name="Valore non valido 2" xfId="9633" xr:uid="{00000000-0005-0000-0000-00009A670000}"/>
    <cellStyle name="Valore non valido 3" xfId="9634" xr:uid="{00000000-0005-0000-0000-00009B670000}"/>
    <cellStyle name="Valore non valido 4" xfId="9632" xr:uid="{00000000-0005-0000-0000-00009C670000}"/>
    <cellStyle name="Valore valido" xfId="717" xr:uid="{00000000-0005-0000-0000-00009D670000}"/>
    <cellStyle name="Valore valido 2" xfId="9636" xr:uid="{00000000-0005-0000-0000-00009E670000}"/>
    <cellStyle name="Valore valido 3" xfId="9637" xr:uid="{00000000-0005-0000-0000-00009F670000}"/>
    <cellStyle name="Valore valido 4" xfId="9635" xr:uid="{00000000-0005-0000-0000-0000A0670000}"/>
    <cellStyle name="Warning Text 2" xfId="9638" xr:uid="{00000000-0005-0000-0000-0000A1670000}"/>
    <cellStyle name="Warning Text 2 2" xfId="9639" xr:uid="{00000000-0005-0000-0000-0000A2670000}"/>
    <cellStyle name="Warning Text 2 3" xfId="9640" xr:uid="{00000000-0005-0000-0000-0000A3670000}"/>
    <cellStyle name="Warning Text 3" xfId="9641" xr:uid="{00000000-0005-0000-0000-0000A4670000}"/>
    <cellStyle name="Warning Text 4" xfId="9642" xr:uid="{00000000-0005-0000-0000-0000A5670000}"/>
    <cellStyle name="X08_Total Oil" xfId="9643" xr:uid="{00000000-0005-0000-0000-0000A6670000}"/>
    <cellStyle name="X12_Total Figs 1 dec" xfId="9644" xr:uid="{00000000-0005-0000-0000-0000A7670000}"/>
    <cellStyle name="Years" xfId="9645" xr:uid="{00000000-0005-0000-0000-0000A8670000}"/>
    <cellStyle name="Обычный_2++" xfId="9658"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215900</xdr:colOff>
      <xdr:row>52</xdr:row>
      <xdr:rowOff>168064</xdr:rowOff>
    </xdr:from>
    <xdr:to>
      <xdr:col>15</xdr:col>
      <xdr:colOff>1235858</xdr:colOff>
      <xdr:row>80</xdr:row>
      <xdr:rowOff>77077</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9254067" y="11703897"/>
          <a:ext cx="6445821" cy="5828059"/>
        </a:xfrm>
        <a:prstGeom prst="rect">
          <a:avLst/>
        </a:prstGeom>
      </xdr:spPr>
    </xdr:pic>
    <xdr:clientData/>
  </xdr:twoCellAnchor>
  <xdr:twoCellAnchor editAs="oneCell">
    <xdr:from>
      <xdr:col>17</xdr:col>
      <xdr:colOff>483023</xdr:colOff>
      <xdr:row>81</xdr:row>
      <xdr:rowOff>182458</xdr:rowOff>
    </xdr:from>
    <xdr:to>
      <xdr:col>23</xdr:col>
      <xdr:colOff>333957</xdr:colOff>
      <xdr:row>110</xdr:row>
      <xdr:rowOff>25864</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18824363" y="16001578"/>
          <a:ext cx="4445794" cy="5345046"/>
        </a:xfrm>
        <a:prstGeom prst="rect">
          <a:avLst/>
        </a:prstGeom>
      </xdr:spPr>
    </xdr:pic>
    <xdr:clientData/>
  </xdr:twoCellAnchor>
  <xdr:twoCellAnchor editAs="oneCell">
    <xdr:from>
      <xdr:col>11</xdr:col>
      <xdr:colOff>68581</xdr:colOff>
      <xdr:row>91</xdr:row>
      <xdr:rowOff>121920</xdr:rowOff>
    </xdr:from>
    <xdr:to>
      <xdr:col>15</xdr:col>
      <xdr:colOff>749324</xdr:colOff>
      <xdr:row>108</xdr:row>
      <xdr:rowOff>66058</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9890761" y="13959840"/>
          <a:ext cx="5635436" cy="3612320"/>
        </a:xfrm>
        <a:prstGeom prst="rect">
          <a:avLst/>
        </a:prstGeom>
      </xdr:spPr>
    </xdr:pic>
    <xdr:clientData/>
  </xdr:twoCellAnchor>
  <xdr:twoCellAnchor editAs="oneCell">
    <xdr:from>
      <xdr:col>19</xdr:col>
      <xdr:colOff>137160</xdr:colOff>
      <xdr:row>112</xdr:row>
      <xdr:rowOff>160020</xdr:rowOff>
    </xdr:from>
    <xdr:to>
      <xdr:col>32</xdr:col>
      <xdr:colOff>12360</xdr:colOff>
      <xdr:row>149</xdr:row>
      <xdr:rowOff>14388</xdr:rowOff>
    </xdr:to>
    <xdr:pic>
      <xdr:nvPicPr>
        <xdr:cNvPr id="5" name="Picture 4">
          <a:extLst>
            <a:ext uri="{FF2B5EF4-FFF2-40B4-BE49-F238E27FC236}">
              <a16:creationId xmlns:a16="http://schemas.microsoft.com/office/drawing/2014/main" id="{483180A1-4FDE-48DD-A77B-39B60E494A70}"/>
            </a:ext>
          </a:extLst>
        </xdr:cNvPr>
        <xdr:cNvPicPr>
          <a:picLocks noChangeAspect="1"/>
        </xdr:cNvPicPr>
      </xdr:nvPicPr>
      <xdr:blipFill>
        <a:blip xmlns:r="http://schemas.openxmlformats.org/officeDocument/2006/relationships" r:embed="rId4"/>
        <a:stretch>
          <a:fillRect/>
        </a:stretch>
      </xdr:blipFill>
      <xdr:spPr>
        <a:xfrm>
          <a:off x="19636740" y="21846540"/>
          <a:ext cx="7800000" cy="68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ns.dk/sites/ens.dk/files/Bioenergi/bioenergi_-_analyse_2014_web.pdf" TargetMode="External"/><Relationship Id="rId1" Type="http://schemas.openxmlformats.org/officeDocument/2006/relationships/hyperlink" Target="http://www.ens.dk/sites/ens.dk/files/undergrund-forsyning/vedvarende-energi/bioenergi/biogas-taskforce/rapporter_taskforce/biogas_i_danmark_-_analyse_2014-final.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5.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RowHeight="14.4"/>
  <cols>
    <col min="1" max="1" width="11.5546875" customWidth="1"/>
    <col min="2" max="2" width="15.6640625" customWidth="1"/>
    <col min="3" max="3" width="20.6640625" bestFit="1" customWidth="1"/>
    <col min="4" max="4" width="19.88671875" customWidth="1"/>
    <col min="5" max="5" width="60.33203125" customWidth="1"/>
  </cols>
  <sheetData>
    <row r="3" spans="1:6">
      <c r="A3" s="3" t="s">
        <v>18760</v>
      </c>
      <c r="B3" s="3" t="s">
        <v>18761</v>
      </c>
      <c r="C3" s="3" t="s">
        <v>18762</v>
      </c>
      <c r="D3" s="3" t="s">
        <v>18763</v>
      </c>
      <c r="E3" s="3" t="s">
        <v>18764</v>
      </c>
    </row>
    <row r="4" spans="1:6" s="203" customFormat="1">
      <c r="A4" s="204">
        <v>43146</v>
      </c>
      <c r="B4" s="203" t="s">
        <v>18962</v>
      </c>
      <c r="C4" s="203" t="s">
        <v>18798</v>
      </c>
      <c r="D4" s="203" t="str">
        <f>ADDRESS(ROW(Data_RNW_Potential!E11),COLUMN(Data_RNW_Potential!E11),4,1)&amp;","&amp;ADDRESS(ROW(Data_RNW_Potential!C8),COLUMN(Data_RNW_Potential!C8),4,1)&amp;","&amp;ADDRESS(ROW(Data_RNW_Potential!C7),COLUMN(Data_RNW_Potential!C7),4,1)</f>
        <v>E11,C8,C7</v>
      </c>
      <c r="E4" s="203" t="s">
        <v>19030</v>
      </c>
    </row>
    <row r="5" spans="1:6" s="203" customFormat="1">
      <c r="A5" s="204">
        <v>43144</v>
      </c>
      <c r="B5" s="203" t="s">
        <v>18772</v>
      </c>
      <c r="C5" s="203" t="s">
        <v>18768</v>
      </c>
      <c r="D5" s="203" t="e">
        <f>ADDRESS(ROW(BIO_PotACT!#REF!),COLUMN(BIO_PotACT!#REF!),4,1)&amp;","&amp;ADDRESS(ROW(BIO_PotACT!B47),COLUMN(BIO_PotACT!B47),4,1)&amp;","&amp;ADDRESS(ROW(BIO_PotACT!#REF!),COLUMN(BIO_PotACT!#REF!),4,1)&amp;","&amp;ADDRESS(ROW(BIO_PotACT!B108),COLUMN(BIO_PotACT!B108),4,1)&amp;","&amp;ADDRESS(ROW(BIO_PotACT!B121),COLUMN(BIO_PotACT!B121),4,1)&amp;","&amp;ADDRESS(ROW(BIO_PotACT!B134),COLUMN(BIO_PotACT!B134),4,1)</f>
        <v>#REF!</v>
      </c>
      <c r="E5" s="203" t="s">
        <v>19028</v>
      </c>
    </row>
    <row r="6" spans="1:6" s="203" customFormat="1">
      <c r="A6" s="204">
        <v>43144</v>
      </c>
      <c r="B6" s="203" t="s">
        <v>18772</v>
      </c>
      <c r="C6" s="203" t="s">
        <v>18759</v>
      </c>
      <c r="D6" s="203" t="str">
        <f>ADDRESS(ROW(Waste_Potential!B32),COLUMN(Waste_Potential!B32),4,1)</f>
        <v>B32</v>
      </c>
      <c r="E6" s="203" t="s">
        <v>19028</v>
      </c>
    </row>
    <row r="7" spans="1:6" s="203" customFormat="1">
      <c r="A7" s="204">
        <v>43136</v>
      </c>
      <c r="B7" s="203" t="s">
        <v>18962</v>
      </c>
      <c r="C7" s="203" t="s">
        <v>18798</v>
      </c>
      <c r="E7" s="203" t="s">
        <v>19026</v>
      </c>
    </row>
    <row r="8" spans="1:6" s="203" customFormat="1">
      <c r="A8" s="204">
        <v>43048</v>
      </c>
      <c r="B8" s="203" t="s">
        <v>18962</v>
      </c>
      <c r="C8" s="203" t="s">
        <v>18798</v>
      </c>
      <c r="D8" s="203" t="str">
        <f>ADDRESS(ROW(Data_RNW_Potential!D18),COLUMN(Data_RNW_Potential!D18),4,1)</f>
        <v>D18</v>
      </c>
      <c r="E8" s="203" t="s">
        <v>18961</v>
      </c>
    </row>
    <row r="9" spans="1:6" s="203" customFormat="1">
      <c r="A9" s="204">
        <v>42790</v>
      </c>
      <c r="B9" s="203" t="s">
        <v>18772</v>
      </c>
      <c r="C9" s="203" t="s">
        <v>18768</v>
      </c>
      <c r="D9" s="203" t="str">
        <f>ADDRESS(ROW(BIO_PotACT!D110),COLUMN(BIO_PotACT!D110),4,1)</f>
        <v>D110</v>
      </c>
      <c r="E9" s="203" t="s">
        <v>18954</v>
      </c>
    </row>
    <row r="10" spans="1:6" s="203" customFormat="1">
      <c r="A10" s="204">
        <v>42790</v>
      </c>
      <c r="B10" s="203" t="s">
        <v>18772</v>
      </c>
      <c r="C10" s="203" t="s">
        <v>18759</v>
      </c>
      <c r="D10" s="203" t="e">
        <f>ADDRESS(ROW(Waste_Potential!H10),COLUMN(Waste_Potential!H10),4,1)&amp;","&amp;ADDRESS(ROW(Waste_Potential!#REF!),COLUMN(Waste_Potential!#REF!),4,1)&amp;","&amp;ADDRESS(ROW(Waste_Potential!I32),COLUMN(Waste_Potential!I32),4,1)&amp;","&amp;ADDRESS(ROW(Waste_Potential!#REF!),COLUMN(Waste_Potential!#REF!),4,1)</f>
        <v>#REF!</v>
      </c>
      <c r="E10" s="203" t="s">
        <v>18953</v>
      </c>
    </row>
    <row r="11" spans="1:6" s="9" customFormat="1">
      <c r="A11" s="302">
        <v>42788</v>
      </c>
      <c r="B11" s="301" t="s">
        <v>18949</v>
      </c>
      <c r="C11" s="301" t="s">
        <v>18951</v>
      </c>
      <c r="D11" s="301" t="s">
        <v>18801</v>
      </c>
      <c r="E11" s="301" t="s">
        <v>18952</v>
      </c>
    </row>
    <row r="12" spans="1:6" s="9" customFormat="1">
      <c r="A12" s="302">
        <v>42788</v>
      </c>
      <c r="B12" s="301" t="s">
        <v>18949</v>
      </c>
      <c r="C12" s="301" t="s">
        <v>18768</v>
      </c>
      <c r="D12" s="301" t="s">
        <v>18801</v>
      </c>
      <c r="E12" s="301" t="s">
        <v>18950</v>
      </c>
      <c r="F12" s="301"/>
    </row>
    <row r="13" spans="1:6" s="203" customFormat="1">
      <c r="A13" s="302">
        <v>42542</v>
      </c>
      <c r="B13" s="203" t="s">
        <v>18778</v>
      </c>
      <c r="C13" s="203" t="s">
        <v>18768</v>
      </c>
      <c r="D13" s="203" t="str">
        <f>ADDRESS(ROW(BIO_PotACT!E54),COLUMN(BIO_PotACT!E54),4,1)</f>
        <v>E54</v>
      </c>
      <c r="E13" s="203" t="s">
        <v>18960</v>
      </c>
    </row>
    <row r="14" spans="1:6" s="9" customFormat="1">
      <c r="A14" s="204">
        <v>42115</v>
      </c>
      <c r="B14" s="203" t="s">
        <v>18833</v>
      </c>
      <c r="C14" s="203" t="s">
        <v>18804</v>
      </c>
      <c r="D14" s="203" t="s">
        <v>18834</v>
      </c>
      <c r="E14" s="203" t="s">
        <v>18835</v>
      </c>
    </row>
    <row r="15" spans="1:6" s="203" customFormat="1">
      <c r="A15" s="204">
        <v>42341</v>
      </c>
      <c r="B15" s="203" t="s">
        <v>18778</v>
      </c>
      <c r="C15" s="203" t="s">
        <v>18768</v>
      </c>
      <c r="D15" s="203" t="e">
        <f>ADDRESS(ROW(BIO_PotACT!#REF!),COLUMN(BIO_PotACT!#REF!),4,1)</f>
        <v>#REF!</v>
      </c>
      <c r="E15" s="203" t="s">
        <v>18826</v>
      </c>
    </row>
    <row r="16" spans="1:6" s="203" customFormat="1">
      <c r="A16" s="204">
        <v>42341</v>
      </c>
      <c r="B16" s="203" t="s">
        <v>18778</v>
      </c>
      <c r="C16" s="203" t="s">
        <v>18768</v>
      </c>
      <c r="D16" s="203" t="e">
        <f>ADDRESS(ROW(BIO_PotACT!#REF!),COLUMN(BIO_PotACT!#REF!),4,1)&amp;":"&amp;ADDRESS(ROW(BIO_PotACT!C75),COLUMN(BIO_PotACT!C75),4,1)</f>
        <v>#REF!</v>
      </c>
      <c r="E16" s="203" t="s">
        <v>18823</v>
      </c>
    </row>
    <row r="17" spans="1:7" s="203" customFormat="1">
      <c r="A17" s="204">
        <v>42172</v>
      </c>
      <c r="B17" s="203" t="s">
        <v>18778</v>
      </c>
      <c r="C17" s="203" t="s">
        <v>18804</v>
      </c>
      <c r="D17" s="203" t="str">
        <f>ADDRESS(ROW('ELC-RNW_PotCAP'!D51),COLUMN('ELC-RNW_PotCAP'!D51),4,1)&amp;":"&amp;ADDRESS(ROW('ELC-RNW_PotCAP'!D84),COLUMN('ELC-RNW_PotCAP'!D84),4,1)</f>
        <v>D51:D84</v>
      </c>
      <c r="E17" s="203" t="s">
        <v>18805</v>
      </c>
    </row>
    <row r="18" spans="1:7" s="203" customFormat="1">
      <c r="A18" s="204">
        <v>42172</v>
      </c>
      <c r="B18" s="203" t="s">
        <v>18778</v>
      </c>
      <c r="C18" s="203" t="s">
        <v>18798</v>
      </c>
      <c r="D18" s="203" t="str">
        <f>ADDRESS(ROW(Data_RNW_Potential!C15),COLUMN(Data_RNW_Potential!C15),4,1)</f>
        <v>C15</v>
      </c>
      <c r="E18" s="203" t="s">
        <v>18802</v>
      </c>
    </row>
    <row r="19" spans="1:7" s="203" customFormat="1">
      <c r="A19" s="204">
        <v>42172</v>
      </c>
      <c r="B19" s="203" t="s">
        <v>18778</v>
      </c>
      <c r="C19" s="203" t="s">
        <v>18800</v>
      </c>
      <c r="D19" s="203" t="s">
        <v>18801</v>
      </c>
      <c r="E19" s="203" t="s">
        <v>18803</v>
      </c>
    </row>
    <row r="20" spans="1:7" s="203" customFormat="1">
      <c r="A20" s="204">
        <v>42172</v>
      </c>
      <c r="B20" s="221" t="s">
        <v>18778</v>
      </c>
      <c r="C20" s="221" t="s">
        <v>18798</v>
      </c>
      <c r="D20" s="221" t="str">
        <f>ADDRESS(ROW(Data_RNW_Potential!C7),COLUMN(Data_RNW_Potential!C7),4,1)&amp;":"&amp;ADDRESS(ROW(Data_RNW_Potential!I11),COLUMN(Data_RNW_Potential!I11),4,1)</f>
        <v>C7:I11</v>
      </c>
      <c r="E20" s="221" t="s">
        <v>18799</v>
      </c>
      <c r="F20" s="221"/>
      <c r="G20" s="221"/>
    </row>
    <row r="21" spans="1:7" s="203" customFormat="1">
      <c r="A21" s="204">
        <v>42152</v>
      </c>
      <c r="B21" s="203" t="s">
        <v>18778</v>
      </c>
      <c r="C21" s="203" t="s">
        <v>18768</v>
      </c>
      <c r="D21" s="203" t="str">
        <f>ADDRESS(ROW(BIO_PotACT!E3),COLUMN(BIO_PotACT!E3),4,1)</f>
        <v>E3</v>
      </c>
      <c r="E21" s="203" t="s">
        <v>18784</v>
      </c>
      <c r="F21"/>
    </row>
    <row r="22" spans="1:7" s="203" customFormat="1">
      <c r="A22" s="211">
        <v>42151</v>
      </c>
      <c r="B22" s="210" t="s">
        <v>18778</v>
      </c>
      <c r="C22" s="210" t="s">
        <v>18783</v>
      </c>
      <c r="D22" s="210" t="str">
        <f>ADDRESS(ROW('Geothermal E-W split'!F5),COLUMN('Geothermal E-W split'!F5),4,1)</f>
        <v>F5</v>
      </c>
      <c r="E22" s="210" t="s">
        <v>18782</v>
      </c>
      <c r="F22"/>
      <c r="G22" s="210"/>
    </row>
    <row r="23" spans="1:7" s="203" customFormat="1" ht="14.25" customHeight="1">
      <c r="A23" s="204">
        <v>42150</v>
      </c>
      <c r="B23" s="203" t="s">
        <v>18778</v>
      </c>
      <c r="C23" s="203" t="s">
        <v>18768</v>
      </c>
      <c r="D23" s="203" t="e">
        <f>ADDRESS(ROW(BIO_PotACT!#REF!),COLUMN(BIO_PotACT!#REF!),4,1)</f>
        <v>#REF!</v>
      </c>
      <c r="E23" s="203" t="s">
        <v>18781</v>
      </c>
      <c r="F23"/>
    </row>
    <row r="24" spans="1:7" s="203" customFormat="1" ht="14.25" customHeight="1">
      <c r="A24" s="204">
        <v>42150</v>
      </c>
      <c r="B24" s="203" t="s">
        <v>18778</v>
      </c>
      <c r="C24" s="203" t="s">
        <v>18768</v>
      </c>
      <c r="D24" s="203" t="e">
        <f>ADDRESS(ROW(BIO_PotACT!#REF!),COLUMN(BIO_PotACT!#REF!),4,1)</f>
        <v>#REF!</v>
      </c>
      <c r="E24" s="203" t="s">
        <v>18780</v>
      </c>
    </row>
    <row r="25" spans="1:7">
      <c r="A25" s="204">
        <v>42150</v>
      </c>
      <c r="B25" s="203" t="s">
        <v>18778</v>
      </c>
      <c r="C25" s="203" t="s">
        <v>18768</v>
      </c>
      <c r="D25" s="203" t="e">
        <f>ADDRESS(ROW(BIO_PotACT!#REF!),COLUMN(BIO_PotACT!#REF!),4,1)</f>
        <v>#REF!</v>
      </c>
      <c r="E25" s="203" t="s">
        <v>18779</v>
      </c>
      <c r="F25" s="203"/>
      <c r="G25" s="203"/>
    </row>
    <row r="26" spans="1:7">
      <c r="A26" s="204">
        <v>41934</v>
      </c>
      <c r="B26" s="203" t="s">
        <v>18772</v>
      </c>
      <c r="C26" s="203" t="s">
        <v>18759</v>
      </c>
      <c r="D26" s="203" t="str">
        <f>ADDRESS(ROW(Waste_Potential!E1),COLUMN(Waste_Potential!E1),4,1)</f>
        <v>E1</v>
      </c>
      <c r="E26" s="203" t="s">
        <v>18774</v>
      </c>
      <c r="F26" s="203"/>
      <c r="G26" s="203"/>
    </row>
    <row r="27" spans="1:7">
      <c r="A27" s="204">
        <v>41934</v>
      </c>
      <c r="B27" s="203" t="s">
        <v>18772</v>
      </c>
      <c r="C27" s="203" t="s">
        <v>18759</v>
      </c>
      <c r="D27" s="203"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3" t="s">
        <v>18773</v>
      </c>
      <c r="F27" s="203"/>
      <c r="G27" s="203"/>
    </row>
    <row r="28" spans="1:7">
      <c r="A28" s="204">
        <v>41934</v>
      </c>
      <c r="B28" s="203" t="s">
        <v>18758</v>
      </c>
      <c r="C28" s="203" t="s">
        <v>18759</v>
      </c>
      <c r="D28" s="203" t="e">
        <f>ADDRESS(ROW(Waste_Potential!#REF!),COLUMN(Waste_Potential!#REF!),4,1)</f>
        <v>#REF!</v>
      </c>
      <c r="E28" s="203" t="s">
        <v>18765</v>
      </c>
      <c r="F28" s="203"/>
      <c r="G28" s="203"/>
    </row>
    <row r="29" spans="1:7">
      <c r="A29" s="205">
        <v>41903</v>
      </c>
      <c r="B29" s="9" t="s">
        <v>18757</v>
      </c>
      <c r="C29" s="9" t="s">
        <v>18769</v>
      </c>
      <c r="D29" s="9"/>
      <c r="E29" s="9" t="s">
        <v>18770</v>
      </c>
      <c r="F29" s="203"/>
      <c r="G29" s="203"/>
    </row>
    <row r="30" spans="1:7">
      <c r="A30" s="205">
        <v>41903</v>
      </c>
      <c r="B30" s="9" t="s">
        <v>18757</v>
      </c>
      <c r="C30" s="9" t="s">
        <v>18759</v>
      </c>
      <c r="E30" s="9" t="s">
        <v>18770</v>
      </c>
    </row>
    <row r="31" spans="1:7">
      <c r="A31" s="205">
        <v>41802</v>
      </c>
      <c r="B31" s="9" t="s">
        <v>18733</v>
      </c>
      <c r="C31" s="9" t="s">
        <v>18768</v>
      </c>
      <c r="D31" s="9" t="s">
        <v>18766</v>
      </c>
      <c r="E31" t="s">
        <v>18767</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RowHeight="14.4"/>
  <cols>
    <col min="1" max="1" width="9.109375" style="197"/>
    <col min="2" max="2" width="18" style="197" bestFit="1" customWidth="1"/>
    <col min="3" max="3" width="14.88671875" style="197" customWidth="1"/>
    <col min="4" max="4" width="17.6640625" style="197" bestFit="1" customWidth="1"/>
    <col min="5" max="6" width="9.109375" style="197"/>
    <col min="7" max="7" width="14.109375" style="197" customWidth="1"/>
    <col min="8" max="8" width="16.6640625" style="197" customWidth="1"/>
    <col min="9" max="9" width="13" style="197" customWidth="1"/>
    <col min="10" max="257" width="9.109375" style="197"/>
    <col min="258" max="258" width="18" style="197" bestFit="1" customWidth="1"/>
    <col min="259" max="259" width="24.5546875" style="197" bestFit="1" customWidth="1"/>
    <col min="260" max="260" width="22.88671875" style="197" bestFit="1" customWidth="1"/>
    <col min="261" max="262" width="9.109375" style="197"/>
    <col min="263" max="263" width="14.109375" style="197" customWidth="1"/>
    <col min="264" max="264" width="16.6640625" style="197" customWidth="1"/>
    <col min="265" max="513" width="9.109375" style="197"/>
    <col min="514" max="514" width="18" style="197" bestFit="1" customWidth="1"/>
    <col min="515" max="515" width="24.5546875" style="197" bestFit="1" customWidth="1"/>
    <col min="516" max="516" width="22.88671875" style="197" bestFit="1" customWidth="1"/>
    <col min="517" max="518" width="9.109375" style="197"/>
    <col min="519" max="519" width="14.109375" style="197" customWidth="1"/>
    <col min="520" max="520" width="16.6640625" style="197" customWidth="1"/>
    <col min="521" max="769" width="9.109375" style="197"/>
    <col min="770" max="770" width="18" style="197" bestFit="1" customWidth="1"/>
    <col min="771" max="771" width="24.5546875" style="197" bestFit="1" customWidth="1"/>
    <col min="772" max="772" width="22.88671875" style="197" bestFit="1" customWidth="1"/>
    <col min="773" max="774" width="9.109375" style="197"/>
    <col min="775" max="775" width="14.109375" style="197" customWidth="1"/>
    <col min="776" max="776" width="16.6640625" style="197" customWidth="1"/>
    <col min="777" max="1025" width="9.109375" style="197"/>
    <col min="1026" max="1026" width="18" style="197" bestFit="1" customWidth="1"/>
    <col min="1027" max="1027" width="24.5546875" style="197" bestFit="1" customWidth="1"/>
    <col min="1028" max="1028" width="22.88671875" style="197" bestFit="1" customWidth="1"/>
    <col min="1029" max="1030" width="9.109375" style="197"/>
    <col min="1031" max="1031" width="14.109375" style="197" customWidth="1"/>
    <col min="1032" max="1032" width="16.6640625" style="197" customWidth="1"/>
    <col min="1033" max="1281" width="9.109375" style="197"/>
    <col min="1282" max="1282" width="18" style="197" bestFit="1" customWidth="1"/>
    <col min="1283" max="1283" width="24.5546875" style="197" bestFit="1" customWidth="1"/>
    <col min="1284" max="1284" width="22.88671875" style="197" bestFit="1" customWidth="1"/>
    <col min="1285" max="1286" width="9.109375" style="197"/>
    <col min="1287" max="1287" width="14.109375" style="197" customWidth="1"/>
    <col min="1288" max="1288" width="16.6640625" style="197" customWidth="1"/>
    <col min="1289" max="1537" width="9.109375" style="197"/>
    <col min="1538" max="1538" width="18" style="197" bestFit="1" customWidth="1"/>
    <col min="1539" max="1539" width="24.5546875" style="197" bestFit="1" customWidth="1"/>
    <col min="1540" max="1540" width="22.88671875" style="197" bestFit="1" customWidth="1"/>
    <col min="1541" max="1542" width="9.109375" style="197"/>
    <col min="1543" max="1543" width="14.109375" style="197" customWidth="1"/>
    <col min="1544" max="1544" width="16.6640625" style="197" customWidth="1"/>
    <col min="1545" max="1793" width="9.109375" style="197"/>
    <col min="1794" max="1794" width="18" style="197" bestFit="1" customWidth="1"/>
    <col min="1795" max="1795" width="24.5546875" style="197" bestFit="1" customWidth="1"/>
    <col min="1796" max="1796" width="22.88671875" style="197" bestFit="1" customWidth="1"/>
    <col min="1797" max="1798" width="9.109375" style="197"/>
    <col min="1799" max="1799" width="14.109375" style="197" customWidth="1"/>
    <col min="1800" max="1800" width="16.6640625" style="197" customWidth="1"/>
    <col min="1801" max="2049" width="9.109375" style="197"/>
    <col min="2050" max="2050" width="18" style="197" bestFit="1" customWidth="1"/>
    <col min="2051" max="2051" width="24.5546875" style="197" bestFit="1" customWidth="1"/>
    <col min="2052" max="2052" width="22.88671875" style="197" bestFit="1" customWidth="1"/>
    <col min="2053" max="2054" width="9.109375" style="197"/>
    <col min="2055" max="2055" width="14.109375" style="197" customWidth="1"/>
    <col min="2056" max="2056" width="16.6640625" style="197" customWidth="1"/>
    <col min="2057" max="2305" width="9.109375" style="197"/>
    <col min="2306" max="2306" width="18" style="197" bestFit="1" customWidth="1"/>
    <col min="2307" max="2307" width="24.5546875" style="197" bestFit="1" customWidth="1"/>
    <col min="2308" max="2308" width="22.88671875" style="197" bestFit="1" customWidth="1"/>
    <col min="2309" max="2310" width="9.109375" style="197"/>
    <col min="2311" max="2311" width="14.109375" style="197" customWidth="1"/>
    <col min="2312" max="2312" width="16.6640625" style="197" customWidth="1"/>
    <col min="2313" max="2561" width="9.109375" style="197"/>
    <col min="2562" max="2562" width="18" style="197" bestFit="1" customWidth="1"/>
    <col min="2563" max="2563" width="24.5546875" style="197" bestFit="1" customWidth="1"/>
    <col min="2564" max="2564" width="22.88671875" style="197" bestFit="1" customWidth="1"/>
    <col min="2565" max="2566" width="9.109375" style="197"/>
    <col min="2567" max="2567" width="14.109375" style="197" customWidth="1"/>
    <col min="2568" max="2568" width="16.6640625" style="197" customWidth="1"/>
    <col min="2569" max="2817" width="9.109375" style="197"/>
    <col min="2818" max="2818" width="18" style="197" bestFit="1" customWidth="1"/>
    <col min="2819" max="2819" width="24.5546875" style="197" bestFit="1" customWidth="1"/>
    <col min="2820" max="2820" width="22.88671875" style="197" bestFit="1" customWidth="1"/>
    <col min="2821" max="2822" width="9.109375" style="197"/>
    <col min="2823" max="2823" width="14.109375" style="197" customWidth="1"/>
    <col min="2824" max="2824" width="16.6640625" style="197" customWidth="1"/>
    <col min="2825" max="3073" width="9.109375" style="197"/>
    <col min="3074" max="3074" width="18" style="197" bestFit="1" customWidth="1"/>
    <col min="3075" max="3075" width="24.5546875" style="197" bestFit="1" customWidth="1"/>
    <col min="3076" max="3076" width="22.88671875" style="197" bestFit="1" customWidth="1"/>
    <col min="3077" max="3078" width="9.109375" style="197"/>
    <col min="3079" max="3079" width="14.109375" style="197" customWidth="1"/>
    <col min="3080" max="3080" width="16.6640625" style="197" customWidth="1"/>
    <col min="3081" max="3329" width="9.109375" style="197"/>
    <col min="3330" max="3330" width="18" style="197" bestFit="1" customWidth="1"/>
    <col min="3331" max="3331" width="24.5546875" style="197" bestFit="1" customWidth="1"/>
    <col min="3332" max="3332" width="22.88671875" style="197" bestFit="1" customWidth="1"/>
    <col min="3333" max="3334" width="9.109375" style="197"/>
    <col min="3335" max="3335" width="14.109375" style="197" customWidth="1"/>
    <col min="3336" max="3336" width="16.6640625" style="197" customWidth="1"/>
    <col min="3337" max="3585" width="9.109375" style="197"/>
    <col min="3586" max="3586" width="18" style="197" bestFit="1" customWidth="1"/>
    <col min="3587" max="3587" width="24.5546875" style="197" bestFit="1" customWidth="1"/>
    <col min="3588" max="3588" width="22.88671875" style="197" bestFit="1" customWidth="1"/>
    <col min="3589" max="3590" width="9.109375" style="197"/>
    <col min="3591" max="3591" width="14.109375" style="197" customWidth="1"/>
    <col min="3592" max="3592" width="16.6640625" style="197" customWidth="1"/>
    <col min="3593" max="3841" width="9.109375" style="197"/>
    <col min="3842" max="3842" width="18" style="197" bestFit="1" customWidth="1"/>
    <col min="3843" max="3843" width="24.5546875" style="197" bestFit="1" customWidth="1"/>
    <col min="3844" max="3844" width="22.88671875" style="197" bestFit="1" customWidth="1"/>
    <col min="3845" max="3846" width="9.109375" style="197"/>
    <col min="3847" max="3847" width="14.109375" style="197" customWidth="1"/>
    <col min="3848" max="3848" width="16.6640625" style="197" customWidth="1"/>
    <col min="3849" max="4097" width="9.109375" style="197"/>
    <col min="4098" max="4098" width="18" style="197" bestFit="1" customWidth="1"/>
    <col min="4099" max="4099" width="24.5546875" style="197" bestFit="1" customWidth="1"/>
    <col min="4100" max="4100" width="22.88671875" style="197" bestFit="1" customWidth="1"/>
    <col min="4101" max="4102" width="9.109375" style="197"/>
    <col min="4103" max="4103" width="14.109375" style="197" customWidth="1"/>
    <col min="4104" max="4104" width="16.6640625" style="197" customWidth="1"/>
    <col min="4105" max="4353" width="9.109375" style="197"/>
    <col min="4354" max="4354" width="18" style="197" bestFit="1" customWidth="1"/>
    <col min="4355" max="4355" width="24.5546875" style="197" bestFit="1" customWidth="1"/>
    <col min="4356" max="4356" width="22.88671875" style="197" bestFit="1" customWidth="1"/>
    <col min="4357" max="4358" width="9.109375" style="197"/>
    <col min="4359" max="4359" width="14.109375" style="197" customWidth="1"/>
    <col min="4360" max="4360" width="16.6640625" style="197" customWidth="1"/>
    <col min="4361" max="4609" width="9.109375" style="197"/>
    <col min="4610" max="4610" width="18" style="197" bestFit="1" customWidth="1"/>
    <col min="4611" max="4611" width="24.5546875" style="197" bestFit="1" customWidth="1"/>
    <col min="4612" max="4612" width="22.88671875" style="197" bestFit="1" customWidth="1"/>
    <col min="4613" max="4614" width="9.109375" style="197"/>
    <col min="4615" max="4615" width="14.109375" style="197" customWidth="1"/>
    <col min="4616" max="4616" width="16.6640625" style="197" customWidth="1"/>
    <col min="4617" max="4865" width="9.109375" style="197"/>
    <col min="4866" max="4866" width="18" style="197" bestFit="1" customWidth="1"/>
    <col min="4867" max="4867" width="24.5546875" style="197" bestFit="1" customWidth="1"/>
    <col min="4868" max="4868" width="22.88671875" style="197" bestFit="1" customWidth="1"/>
    <col min="4869" max="4870" width="9.109375" style="197"/>
    <col min="4871" max="4871" width="14.109375" style="197" customWidth="1"/>
    <col min="4872" max="4872" width="16.6640625" style="197" customWidth="1"/>
    <col min="4873" max="5121" width="9.109375" style="197"/>
    <col min="5122" max="5122" width="18" style="197" bestFit="1" customWidth="1"/>
    <col min="5123" max="5123" width="24.5546875" style="197" bestFit="1" customWidth="1"/>
    <col min="5124" max="5124" width="22.88671875" style="197" bestFit="1" customWidth="1"/>
    <col min="5125" max="5126" width="9.109375" style="197"/>
    <col min="5127" max="5127" width="14.109375" style="197" customWidth="1"/>
    <col min="5128" max="5128" width="16.6640625" style="197" customWidth="1"/>
    <col min="5129" max="5377" width="9.109375" style="197"/>
    <col min="5378" max="5378" width="18" style="197" bestFit="1" customWidth="1"/>
    <col min="5379" max="5379" width="24.5546875" style="197" bestFit="1" customWidth="1"/>
    <col min="5380" max="5380" width="22.88671875" style="197" bestFit="1" customWidth="1"/>
    <col min="5381" max="5382" width="9.109375" style="197"/>
    <col min="5383" max="5383" width="14.109375" style="197" customWidth="1"/>
    <col min="5384" max="5384" width="16.6640625" style="197" customWidth="1"/>
    <col min="5385" max="5633" width="9.109375" style="197"/>
    <col min="5634" max="5634" width="18" style="197" bestFit="1" customWidth="1"/>
    <col min="5635" max="5635" width="24.5546875" style="197" bestFit="1" customWidth="1"/>
    <col min="5636" max="5636" width="22.88671875" style="197" bestFit="1" customWidth="1"/>
    <col min="5637" max="5638" width="9.109375" style="197"/>
    <col min="5639" max="5639" width="14.109375" style="197" customWidth="1"/>
    <col min="5640" max="5640" width="16.6640625" style="197" customWidth="1"/>
    <col min="5641" max="5889" width="9.109375" style="197"/>
    <col min="5890" max="5890" width="18" style="197" bestFit="1" customWidth="1"/>
    <col min="5891" max="5891" width="24.5546875" style="197" bestFit="1" customWidth="1"/>
    <col min="5892" max="5892" width="22.88671875" style="197" bestFit="1" customWidth="1"/>
    <col min="5893" max="5894" width="9.109375" style="197"/>
    <col min="5895" max="5895" width="14.109375" style="197" customWidth="1"/>
    <col min="5896" max="5896" width="16.6640625" style="197" customWidth="1"/>
    <col min="5897" max="6145" width="9.109375" style="197"/>
    <col min="6146" max="6146" width="18" style="197" bestFit="1" customWidth="1"/>
    <col min="6147" max="6147" width="24.5546875" style="197" bestFit="1" customWidth="1"/>
    <col min="6148" max="6148" width="22.88671875" style="197" bestFit="1" customWidth="1"/>
    <col min="6149" max="6150" width="9.109375" style="197"/>
    <col min="6151" max="6151" width="14.109375" style="197" customWidth="1"/>
    <col min="6152" max="6152" width="16.6640625" style="197" customWidth="1"/>
    <col min="6153" max="6401" width="9.109375" style="197"/>
    <col min="6402" max="6402" width="18" style="197" bestFit="1" customWidth="1"/>
    <col min="6403" max="6403" width="24.5546875" style="197" bestFit="1" customWidth="1"/>
    <col min="6404" max="6404" width="22.88671875" style="197" bestFit="1" customWidth="1"/>
    <col min="6405" max="6406" width="9.109375" style="197"/>
    <col min="6407" max="6407" width="14.109375" style="197" customWidth="1"/>
    <col min="6408" max="6408" width="16.6640625" style="197" customWidth="1"/>
    <col min="6409" max="6657" width="9.109375" style="197"/>
    <col min="6658" max="6658" width="18" style="197" bestFit="1" customWidth="1"/>
    <col min="6659" max="6659" width="24.5546875" style="197" bestFit="1" customWidth="1"/>
    <col min="6660" max="6660" width="22.88671875" style="197" bestFit="1" customWidth="1"/>
    <col min="6661" max="6662" width="9.109375" style="197"/>
    <col min="6663" max="6663" width="14.109375" style="197" customWidth="1"/>
    <col min="6664" max="6664" width="16.6640625" style="197" customWidth="1"/>
    <col min="6665" max="6913" width="9.109375" style="197"/>
    <col min="6914" max="6914" width="18" style="197" bestFit="1" customWidth="1"/>
    <col min="6915" max="6915" width="24.5546875" style="197" bestFit="1" customWidth="1"/>
    <col min="6916" max="6916" width="22.88671875" style="197" bestFit="1" customWidth="1"/>
    <col min="6917" max="6918" width="9.109375" style="197"/>
    <col min="6919" max="6919" width="14.109375" style="197" customWidth="1"/>
    <col min="6920" max="6920" width="16.6640625" style="197" customWidth="1"/>
    <col min="6921" max="7169" width="9.109375" style="197"/>
    <col min="7170" max="7170" width="18" style="197" bestFit="1" customWidth="1"/>
    <col min="7171" max="7171" width="24.5546875" style="197" bestFit="1" customWidth="1"/>
    <col min="7172" max="7172" width="22.88671875" style="197" bestFit="1" customWidth="1"/>
    <col min="7173" max="7174" width="9.109375" style="197"/>
    <col min="7175" max="7175" width="14.109375" style="197" customWidth="1"/>
    <col min="7176" max="7176" width="16.6640625" style="197" customWidth="1"/>
    <col min="7177" max="7425" width="9.109375" style="197"/>
    <col min="7426" max="7426" width="18" style="197" bestFit="1" customWidth="1"/>
    <col min="7427" max="7427" width="24.5546875" style="197" bestFit="1" customWidth="1"/>
    <col min="7428" max="7428" width="22.88671875" style="197" bestFit="1" customWidth="1"/>
    <col min="7429" max="7430" width="9.109375" style="197"/>
    <col min="7431" max="7431" width="14.109375" style="197" customWidth="1"/>
    <col min="7432" max="7432" width="16.6640625" style="197" customWidth="1"/>
    <col min="7433" max="7681" width="9.109375" style="197"/>
    <col min="7682" max="7682" width="18" style="197" bestFit="1" customWidth="1"/>
    <col min="7683" max="7683" width="24.5546875" style="197" bestFit="1" customWidth="1"/>
    <col min="7684" max="7684" width="22.88671875" style="197" bestFit="1" customWidth="1"/>
    <col min="7685" max="7686" width="9.109375" style="197"/>
    <col min="7687" max="7687" width="14.109375" style="197" customWidth="1"/>
    <col min="7688" max="7688" width="16.6640625" style="197" customWidth="1"/>
    <col min="7689" max="7937" width="9.109375" style="197"/>
    <col min="7938" max="7938" width="18" style="197" bestFit="1" customWidth="1"/>
    <col min="7939" max="7939" width="24.5546875" style="197" bestFit="1" customWidth="1"/>
    <col min="7940" max="7940" width="22.88671875" style="197" bestFit="1" customWidth="1"/>
    <col min="7941" max="7942" width="9.109375" style="197"/>
    <col min="7943" max="7943" width="14.109375" style="197" customWidth="1"/>
    <col min="7944" max="7944" width="16.6640625" style="197" customWidth="1"/>
    <col min="7945" max="8193" width="9.109375" style="197"/>
    <col min="8194" max="8194" width="18" style="197" bestFit="1" customWidth="1"/>
    <col min="8195" max="8195" width="24.5546875" style="197" bestFit="1" customWidth="1"/>
    <col min="8196" max="8196" width="22.88671875" style="197" bestFit="1" customWidth="1"/>
    <col min="8197" max="8198" width="9.109375" style="197"/>
    <col min="8199" max="8199" width="14.109375" style="197" customWidth="1"/>
    <col min="8200" max="8200" width="16.6640625" style="197" customWidth="1"/>
    <col min="8201" max="8449" width="9.109375" style="197"/>
    <col min="8450" max="8450" width="18" style="197" bestFit="1" customWidth="1"/>
    <col min="8451" max="8451" width="24.5546875" style="197" bestFit="1" customWidth="1"/>
    <col min="8452" max="8452" width="22.88671875" style="197" bestFit="1" customWidth="1"/>
    <col min="8453" max="8454" width="9.109375" style="197"/>
    <col min="8455" max="8455" width="14.109375" style="197" customWidth="1"/>
    <col min="8456" max="8456" width="16.6640625" style="197" customWidth="1"/>
    <col min="8457" max="8705" width="9.109375" style="197"/>
    <col min="8706" max="8706" width="18" style="197" bestFit="1" customWidth="1"/>
    <col min="8707" max="8707" width="24.5546875" style="197" bestFit="1" customWidth="1"/>
    <col min="8708" max="8708" width="22.88671875" style="197" bestFit="1" customWidth="1"/>
    <col min="8709" max="8710" width="9.109375" style="197"/>
    <col min="8711" max="8711" width="14.109375" style="197" customWidth="1"/>
    <col min="8712" max="8712" width="16.6640625" style="197" customWidth="1"/>
    <col min="8713" max="8961" width="9.109375" style="197"/>
    <col min="8962" max="8962" width="18" style="197" bestFit="1" customWidth="1"/>
    <col min="8963" max="8963" width="24.5546875" style="197" bestFit="1" customWidth="1"/>
    <col min="8964" max="8964" width="22.88671875" style="197" bestFit="1" customWidth="1"/>
    <col min="8965" max="8966" width="9.109375" style="197"/>
    <col min="8967" max="8967" width="14.109375" style="197" customWidth="1"/>
    <col min="8968" max="8968" width="16.6640625" style="197" customWidth="1"/>
    <col min="8969" max="9217" width="9.109375" style="197"/>
    <col min="9218" max="9218" width="18" style="197" bestFit="1" customWidth="1"/>
    <col min="9219" max="9219" width="24.5546875" style="197" bestFit="1" customWidth="1"/>
    <col min="9220" max="9220" width="22.88671875" style="197" bestFit="1" customWidth="1"/>
    <col min="9221" max="9222" width="9.109375" style="197"/>
    <col min="9223" max="9223" width="14.109375" style="197" customWidth="1"/>
    <col min="9224" max="9224" width="16.6640625" style="197" customWidth="1"/>
    <col min="9225" max="9473" width="9.109375" style="197"/>
    <col min="9474" max="9474" width="18" style="197" bestFit="1" customWidth="1"/>
    <col min="9475" max="9475" width="24.5546875" style="197" bestFit="1" customWidth="1"/>
    <col min="9476" max="9476" width="22.88671875" style="197" bestFit="1" customWidth="1"/>
    <col min="9477" max="9478" width="9.109375" style="197"/>
    <col min="9479" max="9479" width="14.109375" style="197" customWidth="1"/>
    <col min="9480" max="9480" width="16.6640625" style="197" customWidth="1"/>
    <col min="9481" max="9729" width="9.109375" style="197"/>
    <col min="9730" max="9730" width="18" style="197" bestFit="1" customWidth="1"/>
    <col min="9731" max="9731" width="24.5546875" style="197" bestFit="1" customWidth="1"/>
    <col min="9732" max="9732" width="22.88671875" style="197" bestFit="1" customWidth="1"/>
    <col min="9733" max="9734" width="9.109375" style="197"/>
    <col min="9735" max="9735" width="14.109375" style="197" customWidth="1"/>
    <col min="9736" max="9736" width="16.6640625" style="197" customWidth="1"/>
    <col min="9737" max="9985" width="9.109375" style="197"/>
    <col min="9986" max="9986" width="18" style="197" bestFit="1" customWidth="1"/>
    <col min="9987" max="9987" width="24.5546875" style="197" bestFit="1" customWidth="1"/>
    <col min="9988" max="9988" width="22.88671875" style="197" bestFit="1" customWidth="1"/>
    <col min="9989" max="9990" width="9.109375" style="197"/>
    <col min="9991" max="9991" width="14.109375" style="197" customWidth="1"/>
    <col min="9992" max="9992" width="16.6640625" style="197" customWidth="1"/>
    <col min="9993" max="10241" width="9.109375" style="197"/>
    <col min="10242" max="10242" width="18" style="197" bestFit="1" customWidth="1"/>
    <col min="10243" max="10243" width="24.5546875" style="197" bestFit="1" customWidth="1"/>
    <col min="10244" max="10244" width="22.88671875" style="197" bestFit="1" customWidth="1"/>
    <col min="10245" max="10246" width="9.109375" style="197"/>
    <col min="10247" max="10247" width="14.109375" style="197" customWidth="1"/>
    <col min="10248" max="10248" width="16.6640625" style="197" customWidth="1"/>
    <col min="10249" max="10497" width="9.109375" style="197"/>
    <col min="10498" max="10498" width="18" style="197" bestFit="1" customWidth="1"/>
    <col min="10499" max="10499" width="24.5546875" style="197" bestFit="1" customWidth="1"/>
    <col min="10500" max="10500" width="22.88671875" style="197" bestFit="1" customWidth="1"/>
    <col min="10501" max="10502" width="9.109375" style="197"/>
    <col min="10503" max="10503" width="14.109375" style="197" customWidth="1"/>
    <col min="10504" max="10504" width="16.6640625" style="197" customWidth="1"/>
    <col min="10505" max="10753" width="9.109375" style="197"/>
    <col min="10754" max="10754" width="18" style="197" bestFit="1" customWidth="1"/>
    <col min="10755" max="10755" width="24.5546875" style="197" bestFit="1" customWidth="1"/>
    <col min="10756" max="10756" width="22.88671875" style="197" bestFit="1" customWidth="1"/>
    <col min="10757" max="10758" width="9.109375" style="197"/>
    <col min="10759" max="10759" width="14.109375" style="197" customWidth="1"/>
    <col min="10760" max="10760" width="16.6640625" style="197" customWidth="1"/>
    <col min="10761" max="11009" width="9.109375" style="197"/>
    <col min="11010" max="11010" width="18" style="197" bestFit="1" customWidth="1"/>
    <col min="11011" max="11011" width="24.5546875" style="197" bestFit="1" customWidth="1"/>
    <col min="11012" max="11012" width="22.88671875" style="197" bestFit="1" customWidth="1"/>
    <col min="11013" max="11014" width="9.109375" style="197"/>
    <col min="11015" max="11015" width="14.109375" style="197" customWidth="1"/>
    <col min="11016" max="11016" width="16.6640625" style="197" customWidth="1"/>
    <col min="11017" max="11265" width="9.109375" style="197"/>
    <col min="11266" max="11266" width="18" style="197" bestFit="1" customWidth="1"/>
    <col min="11267" max="11267" width="24.5546875" style="197" bestFit="1" customWidth="1"/>
    <col min="11268" max="11268" width="22.88671875" style="197" bestFit="1" customWidth="1"/>
    <col min="11269" max="11270" width="9.109375" style="197"/>
    <col min="11271" max="11271" width="14.109375" style="197" customWidth="1"/>
    <col min="11272" max="11272" width="16.6640625" style="197" customWidth="1"/>
    <col min="11273" max="11521" width="9.109375" style="197"/>
    <col min="11522" max="11522" width="18" style="197" bestFit="1" customWidth="1"/>
    <col min="11523" max="11523" width="24.5546875" style="197" bestFit="1" customWidth="1"/>
    <col min="11524" max="11524" width="22.88671875" style="197" bestFit="1" customWidth="1"/>
    <col min="11525" max="11526" width="9.109375" style="197"/>
    <col min="11527" max="11527" width="14.109375" style="197" customWidth="1"/>
    <col min="11528" max="11528" width="16.6640625" style="197" customWidth="1"/>
    <col min="11529" max="11777" width="9.109375" style="197"/>
    <col min="11778" max="11778" width="18" style="197" bestFit="1" customWidth="1"/>
    <col min="11779" max="11779" width="24.5546875" style="197" bestFit="1" customWidth="1"/>
    <col min="11780" max="11780" width="22.88671875" style="197" bestFit="1" customWidth="1"/>
    <col min="11781" max="11782" width="9.109375" style="197"/>
    <col min="11783" max="11783" width="14.109375" style="197" customWidth="1"/>
    <col min="11784" max="11784" width="16.6640625" style="197" customWidth="1"/>
    <col min="11785" max="12033" width="9.109375" style="197"/>
    <col min="12034" max="12034" width="18" style="197" bestFit="1" customWidth="1"/>
    <col min="12035" max="12035" width="24.5546875" style="197" bestFit="1" customWidth="1"/>
    <col min="12036" max="12036" width="22.88671875" style="197" bestFit="1" customWidth="1"/>
    <col min="12037" max="12038" width="9.109375" style="197"/>
    <col min="12039" max="12039" width="14.109375" style="197" customWidth="1"/>
    <col min="12040" max="12040" width="16.6640625" style="197" customWidth="1"/>
    <col min="12041" max="12289" width="9.109375" style="197"/>
    <col min="12290" max="12290" width="18" style="197" bestFit="1" customWidth="1"/>
    <col min="12291" max="12291" width="24.5546875" style="197" bestFit="1" customWidth="1"/>
    <col min="12292" max="12292" width="22.88671875" style="197" bestFit="1" customWidth="1"/>
    <col min="12293" max="12294" width="9.109375" style="197"/>
    <col min="12295" max="12295" width="14.109375" style="197" customWidth="1"/>
    <col min="12296" max="12296" width="16.6640625" style="197" customWidth="1"/>
    <col min="12297" max="12545" width="9.109375" style="197"/>
    <col min="12546" max="12546" width="18" style="197" bestFit="1" customWidth="1"/>
    <col min="12547" max="12547" width="24.5546875" style="197" bestFit="1" customWidth="1"/>
    <col min="12548" max="12548" width="22.88671875" style="197" bestFit="1" customWidth="1"/>
    <col min="12549" max="12550" width="9.109375" style="197"/>
    <col min="12551" max="12551" width="14.109375" style="197" customWidth="1"/>
    <col min="12552" max="12552" width="16.6640625" style="197" customWidth="1"/>
    <col min="12553" max="12801" width="9.109375" style="197"/>
    <col min="12802" max="12802" width="18" style="197" bestFit="1" customWidth="1"/>
    <col min="12803" max="12803" width="24.5546875" style="197" bestFit="1" customWidth="1"/>
    <col min="12804" max="12804" width="22.88671875" style="197" bestFit="1" customWidth="1"/>
    <col min="12805" max="12806" width="9.109375" style="197"/>
    <col min="12807" max="12807" width="14.109375" style="197" customWidth="1"/>
    <col min="12808" max="12808" width="16.6640625" style="197" customWidth="1"/>
    <col min="12809" max="13057" width="9.109375" style="197"/>
    <col min="13058" max="13058" width="18" style="197" bestFit="1" customWidth="1"/>
    <col min="13059" max="13059" width="24.5546875" style="197" bestFit="1" customWidth="1"/>
    <col min="13060" max="13060" width="22.88671875" style="197" bestFit="1" customWidth="1"/>
    <col min="13061" max="13062" width="9.109375" style="197"/>
    <col min="13063" max="13063" width="14.109375" style="197" customWidth="1"/>
    <col min="13064" max="13064" width="16.6640625" style="197" customWidth="1"/>
    <col min="13065" max="13313" width="9.109375" style="197"/>
    <col min="13314" max="13314" width="18" style="197" bestFit="1" customWidth="1"/>
    <col min="13315" max="13315" width="24.5546875" style="197" bestFit="1" customWidth="1"/>
    <col min="13316" max="13316" width="22.88671875" style="197" bestFit="1" customWidth="1"/>
    <col min="13317" max="13318" width="9.109375" style="197"/>
    <col min="13319" max="13319" width="14.109375" style="197" customWidth="1"/>
    <col min="13320" max="13320" width="16.6640625" style="197" customWidth="1"/>
    <col min="13321" max="13569" width="9.109375" style="197"/>
    <col min="13570" max="13570" width="18" style="197" bestFit="1" customWidth="1"/>
    <col min="13571" max="13571" width="24.5546875" style="197" bestFit="1" customWidth="1"/>
    <col min="13572" max="13572" width="22.88671875" style="197" bestFit="1" customWidth="1"/>
    <col min="13573" max="13574" width="9.109375" style="197"/>
    <col min="13575" max="13575" width="14.109375" style="197" customWidth="1"/>
    <col min="13576" max="13576" width="16.6640625" style="197" customWidth="1"/>
    <col min="13577" max="13825" width="9.109375" style="197"/>
    <col min="13826" max="13826" width="18" style="197" bestFit="1" customWidth="1"/>
    <col min="13827" max="13827" width="24.5546875" style="197" bestFit="1" customWidth="1"/>
    <col min="13828" max="13828" width="22.88671875" style="197" bestFit="1" customWidth="1"/>
    <col min="13829" max="13830" width="9.109375" style="197"/>
    <col min="13831" max="13831" width="14.109375" style="197" customWidth="1"/>
    <col min="13832" max="13832" width="16.6640625" style="197" customWidth="1"/>
    <col min="13833" max="14081" width="9.109375" style="197"/>
    <col min="14082" max="14082" width="18" style="197" bestFit="1" customWidth="1"/>
    <col min="14083" max="14083" width="24.5546875" style="197" bestFit="1" customWidth="1"/>
    <col min="14084" max="14084" width="22.88671875" style="197" bestFit="1" customWidth="1"/>
    <col min="14085" max="14086" width="9.109375" style="197"/>
    <col min="14087" max="14087" width="14.109375" style="197" customWidth="1"/>
    <col min="14088" max="14088" width="16.6640625" style="197" customWidth="1"/>
    <col min="14089" max="14337" width="9.109375" style="197"/>
    <col min="14338" max="14338" width="18" style="197" bestFit="1" customWidth="1"/>
    <col min="14339" max="14339" width="24.5546875" style="197" bestFit="1" customWidth="1"/>
    <col min="14340" max="14340" width="22.88671875" style="197" bestFit="1" customWidth="1"/>
    <col min="14341" max="14342" width="9.109375" style="197"/>
    <col min="14343" max="14343" width="14.109375" style="197" customWidth="1"/>
    <col min="14344" max="14344" width="16.6640625" style="197" customWidth="1"/>
    <col min="14345" max="14593" width="9.109375" style="197"/>
    <col min="14594" max="14594" width="18" style="197" bestFit="1" customWidth="1"/>
    <col min="14595" max="14595" width="24.5546875" style="197" bestFit="1" customWidth="1"/>
    <col min="14596" max="14596" width="22.88671875" style="197" bestFit="1" customWidth="1"/>
    <col min="14597" max="14598" width="9.109375" style="197"/>
    <col min="14599" max="14599" width="14.109375" style="197" customWidth="1"/>
    <col min="14600" max="14600" width="16.6640625" style="197" customWidth="1"/>
    <col min="14601" max="14849" width="9.109375" style="197"/>
    <col min="14850" max="14850" width="18" style="197" bestFit="1" customWidth="1"/>
    <col min="14851" max="14851" width="24.5546875" style="197" bestFit="1" customWidth="1"/>
    <col min="14852" max="14852" width="22.88671875" style="197" bestFit="1" customWidth="1"/>
    <col min="14853" max="14854" width="9.109375" style="197"/>
    <col min="14855" max="14855" width="14.109375" style="197" customWidth="1"/>
    <col min="14856" max="14856" width="16.6640625" style="197" customWidth="1"/>
    <col min="14857" max="15105" width="9.109375" style="197"/>
    <col min="15106" max="15106" width="18" style="197" bestFit="1" customWidth="1"/>
    <col min="15107" max="15107" width="24.5546875" style="197" bestFit="1" customWidth="1"/>
    <col min="15108" max="15108" width="22.88671875" style="197" bestFit="1" customWidth="1"/>
    <col min="15109" max="15110" width="9.109375" style="197"/>
    <col min="15111" max="15111" width="14.109375" style="197" customWidth="1"/>
    <col min="15112" max="15112" width="16.6640625" style="197" customWidth="1"/>
    <col min="15113" max="15361" width="9.109375" style="197"/>
    <col min="15362" max="15362" width="18" style="197" bestFit="1" customWidth="1"/>
    <col min="15363" max="15363" width="24.5546875" style="197" bestFit="1" customWidth="1"/>
    <col min="15364" max="15364" width="22.88671875" style="197" bestFit="1" customWidth="1"/>
    <col min="15365" max="15366" width="9.109375" style="197"/>
    <col min="15367" max="15367" width="14.109375" style="197" customWidth="1"/>
    <col min="15368" max="15368" width="16.6640625" style="197" customWidth="1"/>
    <col min="15369" max="15617" width="9.109375" style="197"/>
    <col min="15618" max="15618" width="18" style="197" bestFit="1" customWidth="1"/>
    <col min="15619" max="15619" width="24.5546875" style="197" bestFit="1" customWidth="1"/>
    <col min="15620" max="15620" width="22.88671875" style="197" bestFit="1" customWidth="1"/>
    <col min="15621" max="15622" width="9.109375" style="197"/>
    <col min="15623" max="15623" width="14.109375" style="197" customWidth="1"/>
    <col min="15624" max="15624" width="16.6640625" style="197" customWidth="1"/>
    <col min="15625" max="15873" width="9.109375" style="197"/>
    <col min="15874" max="15874" width="18" style="197" bestFit="1" customWidth="1"/>
    <col min="15875" max="15875" width="24.5546875" style="197" bestFit="1" customWidth="1"/>
    <col min="15876" max="15876" width="22.88671875" style="197" bestFit="1" customWidth="1"/>
    <col min="15877" max="15878" width="9.109375" style="197"/>
    <col min="15879" max="15879" width="14.109375" style="197" customWidth="1"/>
    <col min="15880" max="15880" width="16.6640625" style="197" customWidth="1"/>
    <col min="15881" max="16129" width="9.109375" style="197"/>
    <col min="16130" max="16130" width="18" style="197" bestFit="1" customWidth="1"/>
    <col min="16131" max="16131" width="24.5546875" style="197" bestFit="1" customWidth="1"/>
    <col min="16132" max="16132" width="22.88671875" style="197" bestFit="1" customWidth="1"/>
    <col min="16133" max="16134" width="9.109375" style="197"/>
    <col min="16135" max="16135" width="14.109375" style="197" customWidth="1"/>
    <col min="16136" max="16136" width="16.6640625" style="197" customWidth="1"/>
    <col min="16137" max="16384" width="9.109375" style="197"/>
  </cols>
  <sheetData>
    <row r="1" spans="2:26">
      <c r="D1" s="206" t="s">
        <v>18771</v>
      </c>
      <c r="E1" s="243">
        <v>0.89449999999999996</v>
      </c>
    </row>
    <row r="3" spans="2:26">
      <c r="C3" s="172" t="s">
        <v>18955</v>
      </c>
    </row>
    <row r="5" spans="2:26">
      <c r="D5" s="198"/>
      <c r="E5" s="167" t="s">
        <v>18752</v>
      </c>
      <c r="F5" s="199"/>
    </row>
    <row r="6" spans="2:26">
      <c r="B6" s="200"/>
      <c r="C6" s="200"/>
      <c r="E6" s="201" t="s">
        <v>18719</v>
      </c>
    </row>
    <row r="7" spans="2:26">
      <c r="B7" s="202" t="s">
        <v>18698</v>
      </c>
      <c r="C7" s="202" t="s">
        <v>18724</v>
      </c>
      <c r="D7" s="202" t="s">
        <v>18717</v>
      </c>
      <c r="E7" s="202" t="s">
        <v>18701</v>
      </c>
      <c r="F7" s="152" t="s">
        <v>18718</v>
      </c>
      <c r="G7" s="153" t="s">
        <v>18753</v>
      </c>
      <c r="H7" s="153" t="s">
        <v>19061</v>
      </c>
    </row>
    <row r="8" spans="2:26" ht="28.8">
      <c r="B8" s="212" t="s">
        <v>18788</v>
      </c>
      <c r="C8" s="212"/>
      <c r="D8" s="212"/>
      <c r="E8" s="212"/>
      <c r="F8" s="212"/>
      <c r="G8" s="212"/>
      <c r="H8" s="212"/>
    </row>
    <row r="9" spans="2:26" ht="15" thickBot="1">
      <c r="B9" s="208" t="s">
        <v>18789</v>
      </c>
      <c r="C9" s="208"/>
      <c r="D9" s="208"/>
      <c r="E9" s="208"/>
      <c r="F9" s="208"/>
      <c r="G9" s="208" t="s">
        <v>7</v>
      </c>
      <c r="H9" s="208"/>
    </row>
    <row r="10" spans="2:26">
      <c r="B10" s="197" t="s">
        <v>18754</v>
      </c>
      <c r="C10" s="197" t="s">
        <v>18755</v>
      </c>
      <c r="D10" s="197" t="s">
        <v>18756</v>
      </c>
      <c r="E10" s="197">
        <f>Data_WasteIncinerated!A18</f>
        <v>2010</v>
      </c>
      <c r="F10" s="197">
        <v>1</v>
      </c>
      <c r="G10" s="234">
        <f>D23*E1</f>
        <v>32.154345023403366</v>
      </c>
      <c r="H10" s="197">
        <v>15</v>
      </c>
    </row>
    <row r="11" spans="2:26">
      <c r="E11" s="197">
        <f>Data_WasteIncinerated!A20</f>
        <v>2012</v>
      </c>
      <c r="G11" s="234">
        <f>G23</f>
        <v>35.347819999999999</v>
      </c>
      <c r="H11"/>
      <c r="M11" s="315"/>
      <c r="N11" s="315"/>
      <c r="O11" s="315"/>
      <c r="P11" s="315"/>
      <c r="Q11" s="315"/>
      <c r="R11" s="315"/>
      <c r="S11" s="315"/>
      <c r="T11" s="315"/>
      <c r="U11" s="315"/>
      <c r="V11" s="315"/>
      <c r="W11" s="315"/>
      <c r="X11" s="315"/>
      <c r="Y11" s="315"/>
      <c r="Z11" s="315"/>
    </row>
    <row r="12" spans="2:26">
      <c r="E12" s="197">
        <v>2014</v>
      </c>
      <c r="G12" s="234">
        <f>J23</f>
        <v>36.47871</v>
      </c>
      <c r="H12"/>
      <c r="M12" s="315"/>
      <c r="N12" s="315"/>
      <c r="O12" s="315"/>
      <c r="P12" s="315"/>
      <c r="Q12" s="315"/>
      <c r="R12" s="315"/>
      <c r="S12" s="315"/>
      <c r="T12" s="315"/>
      <c r="U12" s="315"/>
      <c r="V12" s="315"/>
      <c r="W12" s="315"/>
      <c r="X12" s="315"/>
      <c r="Y12" s="315"/>
      <c r="Z12" s="315"/>
    </row>
    <row r="13" spans="2:26">
      <c r="E13" s="315">
        <v>2020</v>
      </c>
      <c r="F13" s="315"/>
      <c r="G13" s="316">
        <f>3.1*10.5</f>
        <v>32.550000000000004</v>
      </c>
      <c r="H13"/>
      <c r="M13" s="315"/>
      <c r="N13" s="315"/>
      <c r="O13" s="315"/>
      <c r="P13" s="315"/>
      <c r="Q13" s="315"/>
      <c r="R13" s="315"/>
      <c r="S13" s="315"/>
      <c r="T13" s="315"/>
      <c r="U13" s="315"/>
      <c r="V13" s="315"/>
      <c r="W13" s="315"/>
      <c r="X13" s="315"/>
      <c r="Y13" s="315"/>
      <c r="Z13" s="315"/>
    </row>
    <row r="14" spans="2:26">
      <c r="E14" s="315">
        <v>2025</v>
      </c>
      <c r="F14" s="315"/>
      <c r="G14" s="317">
        <f t="shared" ref="G14:G20" si="0">G13</f>
        <v>32.550000000000004</v>
      </c>
      <c r="H14"/>
      <c r="M14" s="315"/>
      <c r="N14" s="315" t="s">
        <v>19023</v>
      </c>
      <c r="O14" s="315"/>
      <c r="P14" s="315"/>
      <c r="Q14" s="315"/>
      <c r="R14" s="315"/>
      <c r="S14" s="315"/>
      <c r="T14" s="315"/>
      <c r="U14" s="315"/>
      <c r="V14" s="315"/>
      <c r="W14" s="315"/>
      <c r="X14" s="315"/>
      <c r="Y14" s="315"/>
      <c r="Z14" s="315"/>
    </row>
    <row r="15" spans="2:26">
      <c r="E15" s="315">
        <v>2030</v>
      </c>
      <c r="F15" s="315"/>
      <c r="G15" s="317">
        <f t="shared" si="0"/>
        <v>32.550000000000004</v>
      </c>
      <c r="H15"/>
      <c r="M15" s="315"/>
      <c r="N15" s="421" t="s">
        <v>19024</v>
      </c>
      <c r="O15" s="421"/>
      <c r="P15" s="421"/>
      <c r="Q15" s="421"/>
      <c r="R15" s="421"/>
      <c r="S15" s="421"/>
      <c r="T15" s="421"/>
      <c r="U15" s="421"/>
      <c r="V15" s="421"/>
      <c r="W15" s="421"/>
      <c r="X15" s="421"/>
      <c r="Y15" s="421"/>
      <c r="Z15" s="421"/>
    </row>
    <row r="16" spans="2:26">
      <c r="E16" s="315">
        <v>2035</v>
      </c>
      <c r="F16" s="315"/>
      <c r="G16" s="317">
        <f t="shared" si="0"/>
        <v>32.550000000000004</v>
      </c>
      <c r="H16"/>
      <c r="M16" s="315"/>
      <c r="N16" s="421"/>
      <c r="O16" s="421"/>
      <c r="P16" s="421"/>
      <c r="Q16" s="421"/>
      <c r="R16" s="421"/>
      <c r="S16" s="421"/>
      <c r="T16" s="421"/>
      <c r="U16" s="421"/>
      <c r="V16" s="421"/>
      <c r="W16" s="421"/>
      <c r="X16" s="421"/>
      <c r="Y16" s="421"/>
      <c r="Z16" s="421"/>
    </row>
    <row r="17" spans="2:26">
      <c r="E17" s="315">
        <v>2040</v>
      </c>
      <c r="F17" s="315"/>
      <c r="G17" s="317">
        <f t="shared" si="0"/>
        <v>32.550000000000004</v>
      </c>
      <c r="H17"/>
      <c r="M17" s="315"/>
      <c r="N17" s="421"/>
      <c r="O17" s="421"/>
      <c r="P17" s="421"/>
      <c r="Q17" s="421"/>
      <c r="R17" s="421"/>
      <c r="S17" s="421"/>
      <c r="T17" s="421"/>
      <c r="U17" s="421"/>
      <c r="V17" s="421"/>
      <c r="W17" s="421"/>
      <c r="X17" s="421"/>
      <c r="Y17" s="421"/>
      <c r="Z17" s="421"/>
    </row>
    <row r="18" spans="2:26">
      <c r="E18" s="315">
        <v>2045</v>
      </c>
      <c r="F18" s="315"/>
      <c r="G18" s="317">
        <f t="shared" si="0"/>
        <v>32.550000000000004</v>
      </c>
      <c r="H18"/>
      <c r="M18" s="315"/>
      <c r="N18" s="421"/>
      <c r="O18" s="421"/>
      <c r="P18" s="421"/>
      <c r="Q18" s="421"/>
      <c r="R18" s="421"/>
      <c r="S18" s="421"/>
      <c r="T18" s="421"/>
      <c r="U18" s="421"/>
      <c r="V18" s="421"/>
      <c r="W18" s="421"/>
      <c r="X18" s="421"/>
      <c r="Y18" s="421"/>
      <c r="Z18" s="421"/>
    </row>
    <row r="19" spans="2:26">
      <c r="E19" s="315">
        <v>2050</v>
      </c>
      <c r="F19" s="315"/>
      <c r="G19" s="317">
        <f t="shared" si="0"/>
        <v>32.550000000000004</v>
      </c>
      <c r="H19"/>
      <c r="M19" s="315"/>
      <c r="N19" s="421"/>
      <c r="O19" s="421"/>
      <c r="P19" s="421"/>
      <c r="Q19" s="421"/>
      <c r="R19" s="421"/>
      <c r="S19" s="421"/>
      <c r="T19" s="421"/>
      <c r="U19" s="421"/>
      <c r="V19" s="421"/>
      <c r="W19" s="421"/>
      <c r="X19" s="421"/>
      <c r="Y19" s="421"/>
      <c r="Z19" s="421"/>
    </row>
    <row r="20" spans="2:26">
      <c r="E20" s="197">
        <v>2100</v>
      </c>
      <c r="G20" s="317">
        <f t="shared" si="0"/>
        <v>32.550000000000004</v>
      </c>
      <c r="H20"/>
      <c r="M20" s="315"/>
      <c r="N20" s="421"/>
      <c r="O20" s="421"/>
      <c r="P20" s="421"/>
      <c r="Q20" s="421"/>
      <c r="R20" s="421"/>
      <c r="S20" s="421"/>
      <c r="T20" s="421"/>
      <c r="U20" s="421"/>
      <c r="V20" s="421"/>
      <c r="W20" s="421"/>
      <c r="X20" s="421"/>
      <c r="Y20" s="421"/>
      <c r="Z20" s="421"/>
    </row>
    <row r="21" spans="2:26">
      <c r="M21" s="315"/>
      <c r="N21" s="315"/>
      <c r="O21" s="315"/>
      <c r="P21" s="315"/>
      <c r="Q21" s="315"/>
      <c r="R21" s="315"/>
      <c r="S21" s="315"/>
      <c r="T21" s="315"/>
      <c r="U21" s="315"/>
      <c r="V21" s="315"/>
      <c r="W21" s="315"/>
      <c r="X21" s="315"/>
      <c r="Y21" s="315"/>
      <c r="Z21" s="315"/>
    </row>
    <row r="22" spans="2:26">
      <c r="B22" s="235" t="s">
        <v>18838</v>
      </c>
      <c r="M22" s="315"/>
      <c r="N22" s="315"/>
      <c r="O22" s="315"/>
      <c r="P22" s="315"/>
      <c r="Q22" s="315"/>
      <c r="R22" s="315"/>
      <c r="S22" s="315"/>
      <c r="T22" s="315"/>
      <c r="U22" s="315"/>
      <c r="V22" s="315"/>
      <c r="W22" s="315"/>
      <c r="X22" s="315"/>
      <c r="Y22" s="315"/>
      <c r="Z22" s="315"/>
    </row>
    <row r="23" spans="2:26">
      <c r="B23" s="236" t="s">
        <v>18836</v>
      </c>
      <c r="C23" s="239" t="s">
        <v>18837</v>
      </c>
      <c r="D23" s="240">
        <v>35.946724453217854</v>
      </c>
      <c r="E23" s="236" t="s">
        <v>18836</v>
      </c>
      <c r="F23" s="241" t="s">
        <v>18837</v>
      </c>
      <c r="G23" s="242">
        <v>35.347819999999999</v>
      </c>
      <c r="H23" s="236"/>
      <c r="I23" s="237" t="s">
        <v>18837</v>
      </c>
      <c r="J23" s="238">
        <v>36.47871</v>
      </c>
      <c r="M23" s="315"/>
      <c r="N23" s="315"/>
      <c r="O23" s="315"/>
      <c r="P23" s="315"/>
      <c r="Q23" s="315"/>
      <c r="R23" s="315"/>
      <c r="S23" s="315"/>
      <c r="T23" s="315"/>
      <c r="U23" s="315"/>
      <c r="V23" s="315"/>
      <c r="W23" s="315"/>
      <c r="X23" s="315"/>
      <c r="Y23" s="315"/>
      <c r="Z23" s="315"/>
    </row>
    <row r="24" spans="2:26">
      <c r="M24" s="315"/>
      <c r="N24" s="315"/>
      <c r="O24" s="315"/>
      <c r="P24" s="315"/>
      <c r="Q24" s="315"/>
      <c r="R24" s="315"/>
      <c r="S24" s="315"/>
      <c r="T24" s="315"/>
      <c r="U24" s="315"/>
      <c r="V24" s="315"/>
      <c r="W24" s="315"/>
      <c r="X24" s="315"/>
      <c r="Y24" s="315"/>
      <c r="Z24" s="315"/>
    </row>
    <row r="25" spans="2:26">
      <c r="M25" s="315"/>
      <c r="N25" s="315"/>
      <c r="O25" s="315"/>
      <c r="P25" s="315"/>
      <c r="Q25" s="315"/>
      <c r="R25" s="315"/>
      <c r="S25" s="315"/>
      <c r="T25" s="315"/>
      <c r="U25" s="315"/>
      <c r="V25" s="315"/>
      <c r="W25" s="315"/>
      <c r="X25" s="315"/>
      <c r="Y25" s="315"/>
      <c r="Z25" s="315"/>
    </row>
    <row r="26" spans="2:26">
      <c r="J26" s="315"/>
      <c r="K26" s="315"/>
      <c r="L26" s="315"/>
      <c r="M26" s="315"/>
      <c r="N26" s="315"/>
      <c r="O26" s="315"/>
      <c r="P26" s="315"/>
      <c r="Q26" s="315"/>
      <c r="R26" s="315"/>
    </row>
    <row r="27" spans="2:26">
      <c r="B27" s="9"/>
      <c r="C27" s="169"/>
      <c r="D27" s="160"/>
      <c r="E27" s="167" t="s">
        <v>18959</v>
      </c>
      <c r="F27" s="165"/>
      <c r="G27" s="9"/>
      <c r="H27" s="9"/>
      <c r="J27" s="315"/>
      <c r="K27" s="315"/>
      <c r="L27" s="315"/>
      <c r="M27" s="315"/>
      <c r="N27" s="315"/>
      <c r="O27" s="315"/>
      <c r="P27" s="315"/>
      <c r="Q27" s="315"/>
      <c r="R27" s="315"/>
    </row>
    <row r="28" spans="2:26">
      <c r="B28" s="166"/>
      <c r="C28" s="166"/>
      <c r="D28" s="9"/>
      <c r="F28" s="201" t="s">
        <v>18719</v>
      </c>
      <c r="G28" s="9"/>
      <c r="H28" s="9"/>
      <c r="J28" s="315"/>
      <c r="K28" s="315"/>
      <c r="L28" s="315"/>
      <c r="M28" s="315"/>
      <c r="N28" s="315"/>
      <c r="O28" s="315"/>
      <c r="P28" s="315"/>
      <c r="Q28" s="315"/>
      <c r="R28" s="315"/>
    </row>
    <row r="29" spans="2:26">
      <c r="B29" s="202" t="s">
        <v>18698</v>
      </c>
      <c r="C29" s="202" t="s">
        <v>18699</v>
      </c>
      <c r="D29" s="202" t="s">
        <v>18958</v>
      </c>
      <c r="E29" s="202" t="s">
        <v>18717</v>
      </c>
      <c r="F29" s="202" t="s">
        <v>18701</v>
      </c>
      <c r="G29" s="152" t="s">
        <v>18718</v>
      </c>
      <c r="H29" s="153" t="s">
        <v>18720</v>
      </c>
      <c r="I29" s="153" t="s">
        <v>18957</v>
      </c>
      <c r="J29" s="315"/>
      <c r="K29" s="315"/>
      <c r="L29" s="315"/>
      <c r="M29" s="315"/>
      <c r="N29" s="315"/>
      <c r="O29" s="315"/>
      <c r="P29" s="315"/>
      <c r="Q29" s="315"/>
      <c r="R29" s="315"/>
    </row>
    <row r="30" spans="2:26" ht="28.8">
      <c r="B30" s="212" t="s">
        <v>18788</v>
      </c>
      <c r="C30" s="212"/>
      <c r="D30" s="212"/>
      <c r="E30" s="212"/>
      <c r="F30" s="212"/>
      <c r="G30" s="212"/>
      <c r="H30" s="212"/>
      <c r="I30" s="212"/>
      <c r="J30" s="315"/>
      <c r="K30" s="315"/>
      <c r="L30" s="315"/>
      <c r="M30" s="315"/>
      <c r="N30" s="315"/>
      <c r="O30" s="315"/>
      <c r="P30" s="315"/>
      <c r="Q30" s="315"/>
      <c r="R30" s="315"/>
    </row>
    <row r="31" spans="2:26" ht="15" thickBot="1">
      <c r="B31" s="208" t="s">
        <v>18789</v>
      </c>
      <c r="C31" s="208"/>
      <c r="D31" s="208"/>
      <c r="E31" s="208"/>
      <c r="F31" s="208"/>
      <c r="G31" s="208"/>
      <c r="H31" s="208" t="s">
        <v>7</v>
      </c>
      <c r="I31" s="208"/>
      <c r="J31" s="315"/>
      <c r="K31" s="315"/>
      <c r="L31" s="315"/>
      <c r="M31" s="315"/>
      <c r="N31" s="315"/>
      <c r="O31" s="315"/>
      <c r="P31" s="315"/>
      <c r="Q31" s="315"/>
      <c r="R31" s="315"/>
    </row>
    <row r="32" spans="2:26">
      <c r="B32" s="169" t="s">
        <v>19027</v>
      </c>
      <c r="C32" s="320" t="s">
        <v>19046</v>
      </c>
      <c r="D32" s="304" t="s">
        <v>18829</v>
      </c>
      <c r="E32" s="169" t="s">
        <v>19046</v>
      </c>
      <c r="F32" s="169">
        <v>2012</v>
      </c>
      <c r="G32" s="170">
        <v>1</v>
      </c>
      <c r="H32" s="244">
        <f>Data_BioWaste!F4</f>
        <v>1.9055890458875491</v>
      </c>
      <c r="I32" s="170">
        <v>15</v>
      </c>
      <c r="M32" s="315"/>
      <c r="N32" s="318" t="s">
        <v>19025</v>
      </c>
      <c r="O32" s="315"/>
      <c r="P32" s="315"/>
      <c r="Q32" s="315"/>
      <c r="R32" s="315"/>
      <c r="S32" s="315"/>
      <c r="T32" s="315"/>
      <c r="U32" s="315"/>
      <c r="V32" s="315"/>
      <c r="W32" s="315"/>
      <c r="X32" s="315"/>
      <c r="Y32" s="315"/>
      <c r="Z32" s="315"/>
    </row>
    <row r="33" spans="2:26">
      <c r="B33" s="169"/>
      <c r="E33" s="169"/>
      <c r="F33" s="169">
        <v>2013</v>
      </c>
      <c r="G33" s="170"/>
      <c r="H33" s="244">
        <f>Data_BioWaste!F5</f>
        <v>1.9273271679799431</v>
      </c>
      <c r="I33" s="170"/>
      <c r="M33" s="315"/>
      <c r="N33" s="315"/>
      <c r="O33" s="315"/>
      <c r="P33" s="315"/>
      <c r="Q33" s="315"/>
      <c r="R33" s="315"/>
      <c r="S33" s="315"/>
      <c r="T33" s="315"/>
      <c r="U33" s="315"/>
      <c r="V33" s="315"/>
      <c r="W33" s="315"/>
      <c r="X33" s="315"/>
      <c r="Y33" s="315"/>
      <c r="Z33" s="315"/>
    </row>
    <row r="34" spans="2:26">
      <c r="B34" s="169"/>
      <c r="E34" s="169"/>
      <c r="F34" s="169">
        <v>2014</v>
      </c>
      <c r="G34" s="170"/>
      <c r="H34" s="244">
        <f>Data_BioWaste!F6</f>
        <v>2.0075558924360748</v>
      </c>
      <c r="I34" s="170"/>
    </row>
    <row r="35" spans="2:26">
      <c r="B35" s="169"/>
      <c r="E35" s="169"/>
      <c r="F35" s="169">
        <v>2015</v>
      </c>
      <c r="G35" s="170"/>
      <c r="H35" s="244">
        <f>Data_BioWaste!F7</f>
        <v>2.0939564511538453</v>
      </c>
      <c r="I35" s="170"/>
      <c r="L35" s="197">
        <f>J23/3</f>
        <v>12.15957</v>
      </c>
    </row>
    <row r="36" spans="2:26">
      <c r="B36" s="169"/>
      <c r="E36" s="169"/>
      <c r="F36" s="169">
        <v>2016</v>
      </c>
      <c r="G36" s="170"/>
      <c r="H36" s="244">
        <f>Data_BioWaste!F8</f>
        <v>2.1869605736490509</v>
      </c>
      <c r="I36" s="170"/>
    </row>
    <row r="37" spans="2:26">
      <c r="B37" s="169"/>
      <c r="E37" s="169"/>
      <c r="F37" s="169">
        <v>2017</v>
      </c>
      <c r="G37" s="170"/>
      <c r="H37" s="244">
        <f>Data_BioWaste!F9</f>
        <v>2.2832728644082048</v>
      </c>
      <c r="I37" s="170"/>
    </row>
    <row r="38" spans="2:26">
      <c r="B38" s="169"/>
      <c r="E38" s="169"/>
      <c r="F38" s="169">
        <v>2018</v>
      </c>
      <c r="G38" s="170"/>
      <c r="H38" s="244">
        <f>Data_BioWaste!F10</f>
        <v>2.3807937998075785</v>
      </c>
      <c r="I38" s="170"/>
    </row>
    <row r="39" spans="2:26">
      <c r="B39" s="169"/>
      <c r="E39" s="169"/>
      <c r="F39" s="169">
        <v>2019</v>
      </c>
      <c r="G39" s="170"/>
      <c r="H39" s="244">
        <f>Data_BioWaste!F11</f>
        <v>2.4117057030164211</v>
      </c>
      <c r="I39" s="170"/>
    </row>
    <row r="40" spans="2:26">
      <c r="B40" s="169"/>
      <c r="E40" s="169"/>
      <c r="F40" s="169">
        <v>2020</v>
      </c>
      <c r="G40" s="170"/>
      <c r="H40" s="244">
        <f>Data_BioWaste!F12</f>
        <v>2.4489560080468955</v>
      </c>
      <c r="I40" s="170"/>
    </row>
    <row r="41" spans="2:26">
      <c r="B41" s="169"/>
      <c r="E41" s="169"/>
      <c r="F41" s="169">
        <v>2021</v>
      </c>
      <c r="G41" s="170"/>
      <c r="H41" s="244">
        <f>Data_BioWaste!F13</f>
        <v>3.155958821557296</v>
      </c>
      <c r="I41" s="170"/>
      <c r="J41" s="303"/>
    </row>
    <row r="42" spans="2:26">
      <c r="B42" s="169"/>
      <c r="E42" s="169"/>
      <c r="F42" s="169">
        <v>2022</v>
      </c>
      <c r="G42" s="170"/>
      <c r="H42" s="244">
        <f>Data_BioWaste!F14</f>
        <v>3.189086214280155</v>
      </c>
      <c r="I42" s="170"/>
    </row>
    <row r="43" spans="2:26">
      <c r="B43" s="9"/>
      <c r="E43" s="169"/>
      <c r="F43" s="169">
        <v>2023</v>
      </c>
      <c r="G43" s="170"/>
      <c r="H43" s="244">
        <f>Data_BioWaste!F15</f>
        <v>3.2280398107982777</v>
      </c>
      <c r="I43" s="9"/>
    </row>
    <row r="44" spans="2:26">
      <c r="B44" s="9"/>
      <c r="E44" s="169"/>
      <c r="F44" s="169">
        <v>2024</v>
      </c>
      <c r="G44" s="170"/>
      <c r="H44" s="244">
        <f>Data_BioWaste!F16</f>
        <v>3.2690669074402394</v>
      </c>
      <c r="I44" s="9"/>
    </row>
    <row r="45" spans="2:26">
      <c r="B45" s="9"/>
      <c r="E45" s="169"/>
      <c r="F45" s="169">
        <v>2025</v>
      </c>
      <c r="G45" s="170"/>
      <c r="H45" s="244">
        <f>Data_BioWaste!F17</f>
        <v>3.3111470685088942</v>
      </c>
      <c r="I45" s="9"/>
    </row>
    <row r="46" spans="2:26">
      <c r="B46" s="9"/>
      <c r="E46" s="169"/>
      <c r="F46" s="169">
        <v>2026</v>
      </c>
      <c r="G46" s="170"/>
      <c r="H46" s="244">
        <f>Data_BioWaste!F18</f>
        <v>3.344441407741384</v>
      </c>
      <c r="I46" s="9"/>
    </row>
    <row r="47" spans="2:26">
      <c r="B47" s="9"/>
      <c r="E47" s="169"/>
      <c r="F47" s="169">
        <v>2027</v>
      </c>
      <c r="G47" s="170"/>
      <c r="H47" s="244">
        <f>Data_BioWaste!F19</f>
        <v>3.3812803827032241</v>
      </c>
      <c r="I47" s="9"/>
    </row>
    <row r="48" spans="2:26">
      <c r="B48" s="9"/>
      <c r="E48" s="169"/>
      <c r="F48" s="169">
        <v>2028</v>
      </c>
      <c r="G48" s="170"/>
      <c r="H48" s="244">
        <f>Data_BioWaste!F20</f>
        <v>3.4201181927793822</v>
      </c>
      <c r="I48" s="9"/>
    </row>
    <row r="49" spans="2:9">
      <c r="B49" s="9"/>
      <c r="E49" s="169"/>
      <c r="F49" s="169">
        <v>2029</v>
      </c>
      <c r="G49" s="170"/>
      <c r="H49" s="244">
        <f>Data_BioWaste!F21</f>
        <v>3.4601144835376338</v>
      </c>
      <c r="I49" s="9"/>
    </row>
    <row r="50" spans="2:9">
      <c r="B50" s="9"/>
      <c r="E50" s="169"/>
      <c r="F50" s="169">
        <v>2030</v>
      </c>
      <c r="G50" s="170"/>
      <c r="H50" s="244">
        <f>Data_BioWaste!F22</f>
        <v>3.4946614825362317</v>
      </c>
      <c r="I50" s="9"/>
    </row>
    <row r="51" spans="2:9">
      <c r="B51" s="9"/>
      <c r="E51" s="169"/>
      <c r="F51" s="169">
        <v>2031</v>
      </c>
      <c r="G51" s="170"/>
      <c r="H51" s="244">
        <f>Data_BioWaste!F23</f>
        <v>3.5348653711373554</v>
      </c>
      <c r="I51" s="9"/>
    </row>
    <row r="52" spans="2:9">
      <c r="B52" s="9"/>
      <c r="E52" s="169"/>
      <c r="F52" s="169">
        <v>2032</v>
      </c>
      <c r="G52" s="170"/>
      <c r="H52" s="244">
        <f>Data_BioWaste!F24</f>
        <v>3.5761892001901647</v>
      </c>
      <c r="I52" s="9"/>
    </row>
    <row r="53" spans="2:9">
      <c r="B53" s="9"/>
      <c r="E53" s="169"/>
      <c r="F53" s="169">
        <v>2033</v>
      </c>
      <c r="G53" s="170"/>
      <c r="H53" s="244">
        <f>Data_BioWaste!F25</f>
        <v>3.6181827199657683</v>
      </c>
      <c r="I53" s="9"/>
    </row>
    <row r="54" spans="2:9">
      <c r="B54" s="9"/>
      <c r="E54" s="169"/>
      <c r="F54" s="169">
        <v>2034</v>
      </c>
      <c r="G54" s="170"/>
      <c r="H54" s="244">
        <f>Data_BioWaste!F26</f>
        <v>3.6598580656206168</v>
      </c>
      <c r="I54" s="9"/>
    </row>
    <row r="55" spans="2:9">
      <c r="B55" s="9"/>
      <c r="E55" s="169"/>
      <c r="F55" s="169">
        <v>2035</v>
      </c>
      <c r="G55" s="170"/>
      <c r="H55" s="244">
        <f>Data_BioWaste!F27</f>
        <v>3.690669239223634</v>
      </c>
      <c r="I55" s="9"/>
    </row>
    <row r="56" spans="2:9">
      <c r="B56" s="9"/>
      <c r="E56" s="169"/>
      <c r="F56" s="169">
        <v>2036</v>
      </c>
      <c r="G56" s="170"/>
      <c r="H56" s="244">
        <f>Data_BioWaste!F28</f>
        <v>3.7284439642201774</v>
      </c>
      <c r="I56" s="9"/>
    </row>
    <row r="57" spans="2:9">
      <c r="B57" s="9"/>
      <c r="E57" s="169"/>
      <c r="F57" s="169">
        <v>2037</v>
      </c>
      <c r="G57" s="170"/>
      <c r="H57" s="244">
        <f>Data_BioWaste!F29</f>
        <v>3.7665042321620263</v>
      </c>
      <c r="I57" s="9"/>
    </row>
    <row r="58" spans="2:9">
      <c r="B58" s="9"/>
      <c r="E58" s="169"/>
      <c r="F58" s="169">
        <v>2038</v>
      </c>
      <c r="G58" s="170"/>
      <c r="H58" s="244">
        <f>Data_BioWaste!F30</f>
        <v>3.8038579381475492</v>
      </c>
      <c r="I58" s="9"/>
    </row>
    <row r="59" spans="2:9">
      <c r="B59" s="9"/>
      <c r="E59" s="169"/>
      <c r="F59" s="169">
        <v>2039</v>
      </c>
      <c r="G59" s="170"/>
      <c r="H59" s="244">
        <f>Data_BioWaste!F31</f>
        <v>3.8406174725392437</v>
      </c>
      <c r="I59" s="9"/>
    </row>
    <row r="60" spans="2:9">
      <c r="B60" s="9"/>
      <c r="E60" s="169"/>
      <c r="F60" s="169">
        <v>2040</v>
      </c>
      <c r="G60" s="170"/>
      <c r="H60" s="244">
        <f>Data_BioWaste!F32</f>
        <v>3.868310342480088</v>
      </c>
      <c r="I60" s="9"/>
    </row>
    <row r="61" spans="2:9">
      <c r="B61" s="9"/>
      <c r="E61" s="169"/>
      <c r="F61" s="169">
        <v>2041</v>
      </c>
      <c r="G61" s="170"/>
      <c r="H61" s="244">
        <f>Data_BioWaste!F33</f>
        <v>3.9033345892644467</v>
      </c>
      <c r="I61" s="9"/>
    </row>
    <row r="62" spans="2:9">
      <c r="B62" s="9"/>
      <c r="E62" s="169"/>
      <c r="F62" s="169">
        <v>2042</v>
      </c>
      <c r="G62" s="170"/>
      <c r="H62" s="244">
        <f>Data_BioWaste!F34</f>
        <v>3.9397147737185079</v>
      </c>
      <c r="I62" s="9"/>
    </row>
    <row r="63" spans="2:9">
      <c r="B63" s="9"/>
      <c r="E63" s="169"/>
      <c r="F63" s="169">
        <v>2043</v>
      </c>
      <c r="G63" s="170"/>
      <c r="H63" s="244">
        <f>Data_BioWaste!F35</f>
        <v>3.9764788472439956</v>
      </c>
      <c r="I63" s="9"/>
    </row>
    <row r="64" spans="2:9">
      <c r="B64" s="9"/>
      <c r="E64" s="169"/>
      <c r="F64" s="169">
        <v>2044</v>
      </c>
      <c r="G64" s="170"/>
      <c r="H64" s="244">
        <f>Data_BioWaste!F36</f>
        <v>4.0125577097535787</v>
      </c>
      <c r="I64" s="9"/>
    </row>
    <row r="65" spans="2:9">
      <c r="B65" s="9"/>
      <c r="E65" s="169"/>
      <c r="F65" s="169">
        <v>2045</v>
      </c>
      <c r="G65" s="170"/>
      <c r="H65" s="244">
        <f>Data_BioWaste!F37</f>
        <v>4.0391209894332061</v>
      </c>
      <c r="I65" s="9"/>
    </row>
    <row r="66" spans="2:9">
      <c r="B66" s="9"/>
      <c r="E66" s="169"/>
      <c r="F66" s="169">
        <v>2046</v>
      </c>
      <c r="G66" s="170"/>
      <c r="H66" s="244">
        <f>Data_BioWaste!F38</f>
        <v>4.0744289861661027</v>
      </c>
      <c r="I66" s="9"/>
    </row>
    <row r="67" spans="2:9">
      <c r="B67" s="9"/>
      <c r="E67" s="169"/>
      <c r="F67" s="169">
        <v>2047</v>
      </c>
      <c r="G67" s="170"/>
      <c r="H67" s="244">
        <f>Data_BioWaste!F39</f>
        <v>4.1106131906622636</v>
      </c>
      <c r="I67" s="9"/>
    </row>
    <row r="68" spans="2:9">
      <c r="B68" s="9"/>
      <c r="E68" s="169"/>
      <c r="F68" s="169">
        <v>2048</v>
      </c>
      <c r="G68" s="170"/>
      <c r="H68" s="244">
        <f>Data_BioWaste!F40</f>
        <v>4.1470451963992598</v>
      </c>
      <c r="I68" s="9"/>
    </row>
    <row r="69" spans="2:9">
      <c r="B69" s="9"/>
      <c r="E69" s="169"/>
      <c r="F69" s="169">
        <v>2049</v>
      </c>
      <c r="G69" s="170"/>
      <c r="H69" s="244">
        <f>Data_BioWaste!F41</f>
        <v>4.1831201710649788</v>
      </c>
      <c r="I69" s="9"/>
    </row>
    <row r="70" spans="2:9">
      <c r="B70" s="9"/>
      <c r="E70" s="169"/>
      <c r="F70" s="169">
        <v>2050</v>
      </c>
      <c r="G70" s="170"/>
      <c r="H70" s="244">
        <f>Data_BioWaste!F42</f>
        <v>4.2115334963457824</v>
      </c>
      <c r="I70" s="9"/>
    </row>
    <row r="71" spans="2:9">
      <c r="B71" s="9"/>
      <c r="F71" s="197">
        <v>2100</v>
      </c>
      <c r="H71" s="317">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B1:AD183"/>
  <sheetViews>
    <sheetView tabSelected="1" topLeftCell="A142" zoomScaleNormal="100" workbookViewId="0">
      <selection activeCell="C142" sqref="C142"/>
    </sheetView>
  </sheetViews>
  <sheetFormatPr defaultRowHeight="14.4"/>
  <cols>
    <col min="2" max="2" width="22.44140625" bestFit="1" customWidth="1"/>
    <col min="3" max="3" width="24.5546875" bestFit="1" customWidth="1"/>
    <col min="4" max="4" width="11.44140625" customWidth="1"/>
    <col min="6" max="6" width="11.6640625" bestFit="1" customWidth="1"/>
    <col min="7" max="7" width="13.33203125" customWidth="1"/>
    <col min="8" max="8" width="15.33203125" customWidth="1"/>
    <col min="12" max="12" width="33.33203125" customWidth="1"/>
    <col min="13" max="13" width="16.5546875" bestFit="1" customWidth="1"/>
    <col min="14" max="14" width="9.33203125" customWidth="1"/>
    <col min="15" max="15" width="13.109375" customWidth="1"/>
    <col min="16" max="16" width="19.6640625" customWidth="1"/>
    <col min="17" max="17" width="9.88671875" customWidth="1"/>
    <col min="18" max="18" width="12.109375" customWidth="1"/>
    <col min="19" max="19" width="19.33203125" customWidth="1"/>
  </cols>
  <sheetData>
    <row r="1" spans="2:30">
      <c r="L1" s="9"/>
      <c r="M1" s="9"/>
      <c r="N1" s="9"/>
      <c r="O1" s="9"/>
      <c r="P1" s="9"/>
      <c r="Q1" s="9"/>
      <c r="R1" s="9"/>
      <c r="S1" s="9"/>
      <c r="T1" s="9"/>
      <c r="U1" s="9"/>
      <c r="V1" s="9"/>
      <c r="W1" s="9"/>
      <c r="X1" s="9"/>
      <c r="Y1" s="9"/>
      <c r="Z1" s="9"/>
      <c r="AA1" s="9"/>
      <c r="AB1" s="9"/>
      <c r="AC1" s="9"/>
      <c r="AD1" s="9"/>
    </row>
    <row r="2" spans="2:30">
      <c r="L2" s="9"/>
      <c r="M2" s="9"/>
      <c r="N2" s="9"/>
      <c r="O2" s="9"/>
      <c r="P2" s="9"/>
      <c r="Q2" s="9"/>
      <c r="R2" s="9"/>
      <c r="S2" s="9"/>
      <c r="T2" s="9"/>
      <c r="U2" s="9"/>
      <c r="V2" s="9"/>
      <c r="W2" s="9"/>
      <c r="X2" s="9"/>
      <c r="Y2" s="9"/>
      <c r="Z2" s="9"/>
      <c r="AA2" s="9"/>
      <c r="AB2" s="9"/>
      <c r="AC2" s="9"/>
      <c r="AD2" s="9"/>
    </row>
    <row r="3" spans="2:30" ht="15" thickBot="1">
      <c r="B3" s="9"/>
      <c r="C3" s="172" t="s">
        <v>18955</v>
      </c>
      <c r="D3" s="169"/>
      <c r="E3" s="168" t="s">
        <v>18946</v>
      </c>
      <c r="F3" s="9"/>
      <c r="G3" s="9"/>
      <c r="H3" s="9"/>
      <c r="I3" s="9"/>
      <c r="L3" s="9"/>
      <c r="M3" s="9"/>
      <c r="N3" s="9"/>
      <c r="O3" s="9"/>
      <c r="P3" s="9"/>
      <c r="Q3" s="9"/>
      <c r="R3" s="9"/>
      <c r="S3" s="9"/>
      <c r="T3" s="9"/>
      <c r="U3" s="9"/>
      <c r="V3" s="9"/>
      <c r="W3" s="9"/>
      <c r="X3" s="9"/>
      <c r="Y3" s="9"/>
      <c r="Z3" s="9"/>
      <c r="AA3" s="9"/>
      <c r="AB3" s="9"/>
      <c r="AC3" s="9"/>
      <c r="AD3" s="9"/>
    </row>
    <row r="4" spans="2:30" ht="17.399999999999999">
      <c r="B4" s="9"/>
      <c r="C4" s="169"/>
      <c r="D4" s="169"/>
      <c r="F4" s="9"/>
      <c r="G4" s="9"/>
      <c r="H4" s="9"/>
      <c r="I4" s="9"/>
      <c r="L4" s="271" t="s">
        <v>18933</v>
      </c>
      <c r="M4" s="272"/>
      <c r="N4" s="272"/>
      <c r="O4" s="272"/>
      <c r="P4" s="272"/>
      <c r="Q4" s="272"/>
      <c r="R4" s="273"/>
      <c r="S4" s="9"/>
      <c r="T4" s="9"/>
      <c r="U4" s="9"/>
      <c r="V4" s="9"/>
      <c r="W4" s="9"/>
      <c r="X4" s="9"/>
      <c r="Y4" s="9"/>
      <c r="Z4" s="9"/>
      <c r="AA4" s="9"/>
      <c r="AB4" s="9"/>
      <c r="AC4" s="9"/>
      <c r="AD4" s="9"/>
    </row>
    <row r="5" spans="2:30">
      <c r="B5" s="166"/>
      <c r="C5" s="166"/>
      <c r="D5" s="9"/>
      <c r="E5" s="172" t="s">
        <v>18719</v>
      </c>
      <c r="F5" s="9"/>
      <c r="G5" s="9"/>
      <c r="H5" s="9"/>
      <c r="I5" s="9"/>
      <c r="L5" s="274" t="s">
        <v>18934</v>
      </c>
      <c r="M5" s="275"/>
      <c r="N5" s="275"/>
      <c r="O5" s="275"/>
      <c r="P5" s="275"/>
      <c r="Q5" s="275"/>
      <c r="R5" s="276"/>
      <c r="S5" s="9"/>
      <c r="T5" s="9"/>
      <c r="U5" s="9"/>
      <c r="V5" s="9"/>
      <c r="W5" s="9"/>
      <c r="X5" s="9"/>
      <c r="Y5" s="9"/>
      <c r="Z5" s="9"/>
      <c r="AA5" s="9"/>
      <c r="AB5" s="9"/>
      <c r="AC5" s="9"/>
      <c r="AD5" s="9"/>
    </row>
    <row r="6" spans="2:30">
      <c r="B6" s="168" t="s">
        <v>18698</v>
      </c>
      <c r="C6" s="168" t="s">
        <v>18724</v>
      </c>
      <c r="D6" s="168" t="s">
        <v>18717</v>
      </c>
      <c r="E6" s="168" t="s">
        <v>18701</v>
      </c>
      <c r="F6" s="152" t="s">
        <v>18731</v>
      </c>
      <c r="G6" s="153" t="s">
        <v>18720</v>
      </c>
      <c r="H6" s="153" t="s">
        <v>18721</v>
      </c>
      <c r="I6" s="9"/>
      <c r="L6" s="277"/>
      <c r="M6" s="278" t="s">
        <v>18701</v>
      </c>
      <c r="N6" s="279" t="s">
        <v>18935</v>
      </c>
      <c r="O6" s="279" t="s">
        <v>18936</v>
      </c>
      <c r="P6" s="279" t="s">
        <v>18937</v>
      </c>
      <c r="Q6" s="279" t="s">
        <v>18938</v>
      </c>
      <c r="R6" s="280" t="s">
        <v>18939</v>
      </c>
      <c r="S6" s="9"/>
      <c r="T6" s="9"/>
      <c r="U6" s="9"/>
      <c r="V6" s="9"/>
      <c r="W6" s="9"/>
      <c r="X6" s="9"/>
      <c r="Y6" s="9"/>
      <c r="Z6" s="9"/>
      <c r="AA6" s="9"/>
      <c r="AB6" s="9"/>
      <c r="AC6" s="9"/>
      <c r="AD6" s="9"/>
    </row>
    <row r="7" spans="2:30" s="9" customFormat="1" ht="28.8">
      <c r="B7" s="212" t="s">
        <v>18788</v>
      </c>
      <c r="C7" s="212"/>
      <c r="D7" s="212"/>
      <c r="E7" s="212"/>
      <c r="F7" s="212"/>
      <c r="G7" s="212"/>
      <c r="H7" s="212"/>
      <c r="L7" s="281" t="s">
        <v>18940</v>
      </c>
      <c r="M7" s="282" t="s">
        <v>18941</v>
      </c>
      <c r="N7" s="283">
        <v>6244</v>
      </c>
      <c r="O7" s="283">
        <v>1432.3</v>
      </c>
      <c r="P7" s="283">
        <v>958.9</v>
      </c>
      <c r="Q7" s="283">
        <v>619.29999999999995</v>
      </c>
      <c r="R7" s="284">
        <v>3233.5</v>
      </c>
    </row>
    <row r="8" spans="2:30" ht="15" thickBot="1">
      <c r="B8" s="208" t="s">
        <v>18789</v>
      </c>
      <c r="C8" s="208"/>
      <c r="D8" s="208"/>
      <c r="E8" s="208"/>
      <c r="F8" s="208"/>
      <c r="G8" s="208" t="s">
        <v>7</v>
      </c>
      <c r="H8" s="208"/>
      <c r="I8" s="9"/>
      <c r="L8" s="285" t="s">
        <v>18942</v>
      </c>
      <c r="M8" s="286"/>
      <c r="N8" s="287">
        <v>1</v>
      </c>
      <c r="O8" s="288">
        <f>O7/N7</f>
        <v>0.22938821268417681</v>
      </c>
      <c r="P8" s="288">
        <f>P7/N7</f>
        <v>0.15357142857142858</v>
      </c>
      <c r="Q8" s="288">
        <f>Q7/N7</f>
        <v>9.9183215887251749E-2</v>
      </c>
      <c r="R8" s="289">
        <f>R7/N7</f>
        <v>0.5178571428571429</v>
      </c>
      <c r="S8" s="9"/>
      <c r="T8" s="9"/>
      <c r="U8" s="9"/>
      <c r="V8" s="9"/>
      <c r="W8" s="9"/>
      <c r="X8" s="9"/>
      <c r="Y8" s="9"/>
      <c r="Z8" s="9"/>
      <c r="AA8" s="9"/>
      <c r="AB8" s="9"/>
      <c r="AC8" s="9"/>
      <c r="AD8" s="9"/>
    </row>
    <row r="9" spans="2:30" s="9" customFormat="1" ht="15" thickBot="1">
      <c r="B9" s="169" t="s">
        <v>19036</v>
      </c>
      <c r="C9" s="169" t="s">
        <v>19631</v>
      </c>
      <c r="D9" s="169" t="s">
        <v>18730</v>
      </c>
      <c r="E9" s="169">
        <v>2011</v>
      </c>
      <c r="F9" s="170">
        <v>1</v>
      </c>
      <c r="G9" s="319">
        <f>IFERROR(INDEX('Energy statistics'!$I$5:$BC$25,MATCH(D9,'Energy statistics'!$A$5:$A$25,0),MATCH(E9,'Energy statistics'!$I$1:$BC$1,0))/1000,INDEX($Q$139:$S$155,MATCH(D9,$M$139:$M$155,0),2)/2+G8/2)</f>
        <v>20.220410000000001</v>
      </c>
      <c r="H9" s="170">
        <v>15</v>
      </c>
    </row>
    <row r="10" spans="2:30">
      <c r="B10" s="169"/>
      <c r="C10" s="169"/>
      <c r="D10" s="169" t="s">
        <v>18730</v>
      </c>
      <c r="E10" s="169">
        <v>2012</v>
      </c>
      <c r="F10" s="170"/>
      <c r="G10" s="319">
        <f>IFERROR(INDEX('Energy statistics'!$I$5:$BC$25,MATCH(D10,'Energy statistics'!$A$5:$A$25,0),MATCH(E10,'Energy statistics'!$I$1:$BC$1,0))/1000,INDEX($Q$139:$S$155,MATCH(D10,$M$139:$M$155,0),2)/2+G9/2)</f>
        <v>18.301290000000002</v>
      </c>
      <c r="H10" s="170"/>
      <c r="I10" s="9"/>
      <c r="L10" s="290" t="s">
        <v>18943</v>
      </c>
      <c r="M10" s="291" t="s">
        <v>18936</v>
      </c>
      <c r="N10" s="292" t="s">
        <v>18939</v>
      </c>
      <c r="O10" s="293" t="s">
        <v>18944</v>
      </c>
      <c r="P10" s="294" t="s">
        <v>18945</v>
      </c>
      <c r="Q10" s="9"/>
      <c r="R10" s="9"/>
    </row>
    <row r="11" spans="2:30">
      <c r="B11" s="169"/>
      <c r="C11" s="169"/>
      <c r="D11" s="169" t="s">
        <v>18730</v>
      </c>
      <c r="E11" s="169">
        <v>2013</v>
      </c>
      <c r="F11" s="170"/>
      <c r="G11" s="319">
        <f>IFERROR(INDEX('Energy statistics'!$I$5:$BC$25,MATCH(D11,'Energy statistics'!$A$5:$A$25,0),MATCH(E11,'Energy statistics'!$I$1:$BC$1,0))/1000,INDEX($Q$139:$S$155,MATCH(D11,$M$139:$M$155,0),2)/2+G10/2)</f>
        <v>20.295919999999999</v>
      </c>
      <c r="H11" s="170"/>
      <c r="L11" s="295">
        <v>6244000</v>
      </c>
      <c r="M11" s="283">
        <f>O7*1000</f>
        <v>1432300</v>
      </c>
      <c r="N11" s="284">
        <f>R7*1000</f>
        <v>3233500</v>
      </c>
      <c r="O11" s="295">
        <v>14.5</v>
      </c>
      <c r="P11" s="296">
        <f>(M11+N11)*O11/1000000</f>
        <v>67.6541</v>
      </c>
      <c r="Q11" s="9"/>
      <c r="R11" s="9"/>
    </row>
    <row r="12" spans="2:30" ht="15" thickBot="1">
      <c r="B12" s="169"/>
      <c r="C12" s="169"/>
      <c r="D12" s="169" t="s">
        <v>18730</v>
      </c>
      <c r="E12" s="169">
        <v>2014</v>
      </c>
      <c r="F12" s="170"/>
      <c r="G12" s="319">
        <f>IFERROR(INDEX('Energy statistics'!$I$5:$BC$25,MATCH(D12,'Energy statistics'!$A$5:$A$25,0),MATCH(E12,'Energy statistics'!$I$1:$BC$1,0))/1000,INDEX($Q$139:$S$155,MATCH(D12,$M$139:$M$155,0),2)/2+G11/2)</f>
        <v>18.564340000000001</v>
      </c>
      <c r="H12" s="170"/>
      <c r="L12" s="297">
        <v>1</v>
      </c>
      <c r="M12" s="288">
        <f>M11/L11</f>
        <v>0.22938821268417681</v>
      </c>
      <c r="N12" s="289">
        <f>N11/L11</f>
        <v>0.5178571428571429</v>
      </c>
      <c r="O12" s="298"/>
      <c r="P12" s="299">
        <f>M12+N12</f>
        <v>0.74724535554131966</v>
      </c>
      <c r="Q12" s="9"/>
      <c r="R12" s="9"/>
    </row>
    <row r="13" spans="2:30" s="9" customFormat="1">
      <c r="D13" s="169" t="s">
        <v>18730</v>
      </c>
      <c r="E13" s="169">
        <v>2015</v>
      </c>
      <c r="G13" s="319">
        <f>IFERROR(INDEX('Energy statistics'!$I$5:$BC$25,MATCH(D13,'Energy statistics'!$A$5:$A$25,0),MATCH(E13,'Energy statistics'!$I$1:$BC$1,0))/1000,INDEX($Q$139:$S$155,MATCH(D13,$M$139:$M$155,0),2)/2+G12/2)</f>
        <v>19.78773</v>
      </c>
    </row>
    <row r="14" spans="2:30" s="9" customFormat="1">
      <c r="D14" s="169" t="s">
        <v>18730</v>
      </c>
      <c r="E14" s="169">
        <v>2016</v>
      </c>
      <c r="G14" s="319">
        <f>IFERROR(INDEX('Energy statistics'!$I$5:$BC$25,MATCH(D14,'Energy statistics'!$A$5:$A$25,0),MATCH(E14,'Energy statistics'!$I$1:$BC$1,0))/1000,INDEX($Q$139:$S$155,MATCH(D14,$M$139:$M$155,0),2)/2+G13/2)</f>
        <v>19.69838</v>
      </c>
    </row>
    <row r="15" spans="2:30" s="9" customFormat="1">
      <c r="D15" s="169" t="s">
        <v>18730</v>
      </c>
      <c r="E15" s="169">
        <v>2017</v>
      </c>
      <c r="G15" s="319">
        <f>IFERROR(INDEX('Energy statistics'!$I$5:$BC$25,MATCH(D15,'Energy statistics'!$A$5:$A$25,0),MATCH(E15,'Energy statistics'!$I$1:$BC$1,0))/1000,INDEX($Q$139:$S$155,MATCH(D15,$M$139:$M$155,0),2)/2+G14/2)</f>
        <v>20.211749999999999</v>
      </c>
    </row>
    <row r="16" spans="2:30" s="9" customFormat="1">
      <c r="D16" s="169" t="s">
        <v>18730</v>
      </c>
      <c r="E16" s="169">
        <v>2018</v>
      </c>
      <c r="G16" s="319">
        <f>IFERROR(INDEX('Energy statistics'!$I$5:$BC$25,MATCH(D16,'Energy statistics'!$A$5:$A$25,0),MATCH(E16,'Energy statistics'!$I$1:$BC$1,0))/1000,INDEX($Q$139:$S$155,MATCH(D16,$M$139:$M$155,0),2)/2+G15/2)</f>
        <v>17.60585</v>
      </c>
    </row>
    <row r="17" spans="2:30" s="9" customFormat="1">
      <c r="D17" s="169" t="s">
        <v>18730</v>
      </c>
      <c r="E17" s="169">
        <v>2019</v>
      </c>
      <c r="G17" s="319">
        <f>IFERROR(INDEX('Energy statistics'!$I$5:$BC$25,MATCH(D17,'Energy statistics'!$A$5:$A$25,0),MATCH(E17,'Energy statistics'!$I$1:$BC$1,0))/1000,INDEX($Q$139:$S$155,MATCH(D17,$M$139:$M$155,0),2)/2+G16/2)</f>
        <v>36.252924999999998</v>
      </c>
    </row>
    <row r="18" spans="2:30" s="9" customFormat="1">
      <c r="D18" s="169" t="s">
        <v>18730</v>
      </c>
      <c r="E18" s="169">
        <v>2020</v>
      </c>
      <c r="G18" s="319">
        <f>IFERROR(INDEX('Energy statistics'!$I$5:$BC$25,MATCH(D18,'Energy statistics'!$A$5:$A$25,0),MATCH(E18,'Energy statistics'!$I$1:$BC$1,0))/1000,INDEX($Q$139:$S$155,MATCH(D18,$M$139:$M$155,0),2)/2+G17/2)</f>
        <v>45.576462499999998</v>
      </c>
    </row>
    <row r="19" spans="2:30" s="9" customFormat="1">
      <c r="D19" s="169" t="s">
        <v>18730</v>
      </c>
      <c r="E19" s="169">
        <v>2025</v>
      </c>
      <c r="G19" s="319">
        <f>IFERROR(INDEX('Energy statistics'!$I$5:$BC$25,MATCH(D19,'Energy statistics'!$A$5:$A$25,0),MATCH(E19,'Energy statistics'!$I$1:$BC$1,0))/1000,INDEX($Q$139:$S$155,MATCH(D19,$M$139:$M$155,0),2)/2+G18/2)</f>
        <v>50.238231249999998</v>
      </c>
    </row>
    <row r="20" spans="2:30" s="9" customFormat="1">
      <c r="D20" s="169" t="s">
        <v>18730</v>
      </c>
      <c r="E20" s="169">
        <v>2030</v>
      </c>
      <c r="G20" s="319">
        <f>IFERROR(INDEX('Energy statistics'!$I$5:$BC$25,MATCH(D20,'Energy statistics'!$A$5:$A$25,0),MATCH(E20,'Energy statistics'!$I$1:$BC$1,0))/1000,INDEX($Q$139:$S$155,MATCH(D20,$M$139:$M$155,0),2)/2+G19/2)</f>
        <v>52.569115624999995</v>
      </c>
    </row>
    <row r="21" spans="2:30" s="9" customFormat="1">
      <c r="D21" s="169" t="s">
        <v>18730</v>
      </c>
      <c r="E21" s="169">
        <v>2035</v>
      </c>
      <c r="G21" s="319">
        <f>IFERROR(INDEX('Energy statistics'!$I$5:$BC$25,MATCH(D21,'Energy statistics'!$A$5:$A$25,0),MATCH(E21,'Energy statistics'!$I$1:$BC$1,0))/1000,INDEX($Q$139:$S$155,MATCH(D21,$M$139:$M$155,0),2)/2+G20/2)</f>
        <v>53.7345578125</v>
      </c>
    </row>
    <row r="22" spans="2:30" s="9" customFormat="1">
      <c r="D22" s="169" t="s">
        <v>18730</v>
      </c>
      <c r="E22" s="169">
        <v>2040</v>
      </c>
      <c r="G22" s="319">
        <f>IFERROR(INDEX('Energy statistics'!$I$5:$BC$25,MATCH(D22,'Energy statistics'!$A$5:$A$25,0),MATCH(E22,'Energy statistics'!$I$1:$BC$1,0))/1000,INDEX($Q$139:$S$155,MATCH(D22,$M$139:$M$155,0),2)/2+G21/2)</f>
        <v>54.317278906249996</v>
      </c>
    </row>
    <row r="23" spans="2:30" s="9" customFormat="1">
      <c r="D23" s="169" t="s">
        <v>18730</v>
      </c>
      <c r="E23" s="169">
        <v>2045</v>
      </c>
      <c r="G23" s="319">
        <f>IFERROR(INDEX('Energy statistics'!$I$5:$BC$25,MATCH(D23,'Energy statistics'!$A$5:$A$25,0),MATCH(E23,'Energy statistics'!$I$1:$BC$1,0))/1000,INDEX($Q$139:$S$155,MATCH(D23,$M$139:$M$155,0),2)/2+G22/2)</f>
        <v>54.608639453124994</v>
      </c>
    </row>
    <row r="24" spans="2:30">
      <c r="B24" s="9"/>
      <c r="C24" s="9"/>
      <c r="D24" s="169" t="s">
        <v>18730</v>
      </c>
      <c r="E24" s="169">
        <v>2050</v>
      </c>
      <c r="F24" s="9"/>
      <c r="G24" s="319">
        <f>IFERROR(INDEX('Energy statistics'!$I$5:$BC$25,MATCH(D24,'Energy statistics'!$A$5:$A$25,0),MATCH(E24,'Energy statistics'!$I$1:$BC$1,0))/1000,INDEX($Q$139:$S$155,MATCH(D24,$M$139:$M$155,0),2)/2+G23/2)</f>
        <v>54.7543197265625</v>
      </c>
      <c r="H24" s="9"/>
    </row>
    <row r="25" spans="2:30">
      <c r="B25" s="169"/>
      <c r="C25" s="169"/>
      <c r="D25" s="169"/>
      <c r="E25" s="169"/>
      <c r="F25" s="170"/>
      <c r="G25" s="171"/>
      <c r="H25" s="170"/>
      <c r="L25" s="261" t="s">
        <v>18860</v>
      </c>
      <c r="M25" s="261"/>
      <c r="N25" s="261"/>
      <c r="O25" s="261"/>
      <c r="Q25" s="261"/>
      <c r="R25" s="261"/>
      <c r="S25" s="9"/>
      <c r="T25" s="9" t="s">
        <v>19049</v>
      </c>
      <c r="V25" s="262" t="s">
        <v>18861</v>
      </c>
    </row>
    <row r="26" spans="2:30">
      <c r="B26" s="169"/>
      <c r="C26" s="169"/>
      <c r="D26" s="169"/>
      <c r="E26" s="169"/>
      <c r="F26" s="170"/>
      <c r="G26" s="171"/>
      <c r="H26" s="170"/>
      <c r="L26" s="261" t="s">
        <v>18862</v>
      </c>
      <c r="M26" s="261"/>
      <c r="N26" s="261"/>
      <c r="O26" s="261"/>
      <c r="P26" s="261"/>
      <c r="Q26" s="261"/>
      <c r="R26" s="261"/>
      <c r="S26" s="9"/>
      <c r="T26" t="s">
        <v>19050</v>
      </c>
      <c r="U26" s="321" t="s">
        <v>19055</v>
      </c>
      <c r="V26" t="s">
        <v>19051</v>
      </c>
    </row>
    <row r="27" spans="2:30">
      <c r="B27" s="169"/>
      <c r="C27" s="169"/>
      <c r="D27" s="169"/>
      <c r="E27" s="169"/>
      <c r="F27" s="170"/>
      <c r="G27" s="171"/>
      <c r="H27" s="170"/>
      <c r="L27" s="263" t="s">
        <v>7</v>
      </c>
      <c r="M27" s="263">
        <v>2012</v>
      </c>
      <c r="N27" s="263">
        <v>2020</v>
      </c>
      <c r="O27" s="263" t="s">
        <v>18863</v>
      </c>
      <c r="P27" s="264" t="s">
        <v>18864</v>
      </c>
      <c r="Q27" s="263"/>
      <c r="R27" s="261" t="s">
        <v>18863</v>
      </c>
      <c r="S27" s="9"/>
      <c r="W27" s="9"/>
      <c r="X27" s="9"/>
      <c r="Y27" s="9"/>
      <c r="Z27" s="9"/>
      <c r="AA27" s="9"/>
      <c r="AB27" s="9"/>
      <c r="AC27" s="9"/>
    </row>
    <row r="28" spans="2:30" s="9" customFormat="1">
      <c r="B28" s="169"/>
      <c r="C28" s="169"/>
      <c r="D28" s="169"/>
      <c r="E28" s="169"/>
      <c r="F28" s="170"/>
      <c r="G28" s="171"/>
      <c r="H28" s="170"/>
      <c r="L28" s="265" t="s">
        <v>18865</v>
      </c>
      <c r="M28" s="266">
        <v>14.5</v>
      </c>
      <c r="N28" s="266">
        <v>13.8</v>
      </c>
      <c r="O28" s="267">
        <v>13.8</v>
      </c>
      <c r="P28" s="263" t="s">
        <v>18866</v>
      </c>
      <c r="Q28" s="263"/>
      <c r="R28" s="268">
        <v>0.2839506172839506</v>
      </c>
      <c r="T28">
        <v>22</v>
      </c>
      <c r="U28" s="322">
        <v>0.85167664670658605</v>
      </c>
      <c r="V28" t="s">
        <v>19052</v>
      </c>
      <c r="W28"/>
      <c r="X28"/>
      <c r="Y28"/>
      <c r="Z28"/>
      <c r="AA28"/>
      <c r="AB28"/>
      <c r="AC28"/>
    </row>
    <row r="29" spans="2:30">
      <c r="B29" s="169"/>
      <c r="C29" s="169"/>
      <c r="D29" s="169"/>
      <c r="E29" s="169"/>
      <c r="F29" s="170"/>
      <c r="G29" s="171"/>
      <c r="H29" s="170"/>
      <c r="L29" s="265" t="s">
        <v>18867</v>
      </c>
      <c r="M29" s="266">
        <v>6.6</v>
      </c>
      <c r="N29" s="266">
        <v>6.4</v>
      </c>
      <c r="O29" s="267">
        <v>6.4</v>
      </c>
      <c r="P29" s="263" t="s">
        <v>18868</v>
      </c>
      <c r="Q29" s="263"/>
      <c r="R29" s="268">
        <v>0.13168724279835392</v>
      </c>
      <c r="S29" s="9"/>
      <c r="T29" s="9"/>
      <c r="W29" s="9"/>
      <c r="X29" s="9"/>
      <c r="Y29" s="9"/>
      <c r="Z29" s="9"/>
      <c r="AA29" s="9"/>
      <c r="AB29" s="9"/>
      <c r="AC29" s="9"/>
      <c r="AD29" s="9"/>
    </row>
    <row r="30" spans="2:30" s="9" customFormat="1">
      <c r="B30"/>
      <c r="C30"/>
      <c r="D30"/>
      <c r="E30"/>
      <c r="F30"/>
      <c r="G30"/>
      <c r="H30"/>
      <c r="L30" s="265" t="s">
        <v>18869</v>
      </c>
      <c r="M30" s="266" t="s">
        <v>18870</v>
      </c>
      <c r="N30" s="266" t="s">
        <v>18871</v>
      </c>
      <c r="O30" s="267">
        <v>0.1</v>
      </c>
      <c r="P30" s="263" t="s">
        <v>18872</v>
      </c>
      <c r="Q30" s="263"/>
      <c r="R30" s="268">
        <v>2.05761316872428E-3</v>
      </c>
      <c r="U30"/>
      <c r="V30"/>
      <c r="W30"/>
      <c r="X30"/>
      <c r="Y30"/>
      <c r="Z30"/>
      <c r="AA30"/>
      <c r="AB30"/>
      <c r="AC30"/>
      <c r="AD30"/>
    </row>
    <row r="31" spans="2:30">
      <c r="B31" s="9"/>
      <c r="C31" s="9"/>
      <c r="D31" s="9"/>
      <c r="E31" s="168" t="s">
        <v>19058</v>
      </c>
      <c r="F31" s="9"/>
      <c r="G31" s="9"/>
      <c r="H31" s="9"/>
      <c r="L31" s="265" t="s">
        <v>18873</v>
      </c>
      <c r="M31" s="266" t="s">
        <v>18874</v>
      </c>
      <c r="N31" s="266" t="s">
        <v>30</v>
      </c>
      <c r="O31" s="267" t="s">
        <v>30</v>
      </c>
      <c r="P31" s="263" t="s">
        <v>18875</v>
      </c>
      <c r="Q31" s="263"/>
      <c r="R31" s="268" t="s">
        <v>30</v>
      </c>
      <c r="S31" s="9"/>
      <c r="T31" s="9"/>
    </row>
    <row r="32" spans="2:30">
      <c r="B32" s="9"/>
      <c r="C32" s="169"/>
      <c r="D32" s="169"/>
      <c r="E32" s="9"/>
      <c r="F32" s="9"/>
      <c r="G32" s="9"/>
      <c r="H32" s="9"/>
      <c r="L32" s="265" t="s">
        <v>18876</v>
      </c>
      <c r="M32" s="266" t="s">
        <v>18877</v>
      </c>
      <c r="N32" s="266" t="s">
        <v>18878</v>
      </c>
      <c r="O32" s="267">
        <v>11.5</v>
      </c>
      <c r="P32" s="263" t="s">
        <v>18879</v>
      </c>
      <c r="Q32" s="263"/>
      <c r="R32" s="268">
        <v>0.23662551440329219</v>
      </c>
      <c r="S32" s="9"/>
      <c r="T32" s="9"/>
    </row>
    <row r="33" spans="2:30">
      <c r="B33" s="166"/>
      <c r="C33" s="166"/>
      <c r="D33" s="9"/>
      <c r="E33" s="172" t="s">
        <v>18719</v>
      </c>
      <c r="F33" s="9"/>
      <c r="G33" s="9"/>
      <c r="H33" s="9"/>
      <c r="L33" s="265" t="s">
        <v>18880</v>
      </c>
      <c r="M33" s="266" t="s">
        <v>18881</v>
      </c>
      <c r="N33" s="266" t="s">
        <v>18882</v>
      </c>
      <c r="O33" s="267">
        <v>1.1000000000000001</v>
      </c>
      <c r="P33" s="263" t="s">
        <v>18883</v>
      </c>
      <c r="Q33" s="263"/>
      <c r="R33" s="268">
        <v>2.2633744855967079E-2</v>
      </c>
      <c r="S33" s="9"/>
      <c r="T33" s="9"/>
    </row>
    <row r="34" spans="2:30">
      <c r="B34" s="168" t="s">
        <v>18698</v>
      </c>
      <c r="C34" s="168" t="s">
        <v>18724</v>
      </c>
      <c r="D34" s="168" t="s">
        <v>18717</v>
      </c>
      <c r="E34" s="168" t="s">
        <v>18701</v>
      </c>
      <c r="F34" s="152" t="s">
        <v>18731</v>
      </c>
      <c r="G34" s="153" t="s">
        <v>18720</v>
      </c>
      <c r="H34" s="153" t="s">
        <v>18721</v>
      </c>
      <c r="L34" s="265" t="s">
        <v>18884</v>
      </c>
      <c r="M34" s="266" t="s">
        <v>18885</v>
      </c>
      <c r="N34" s="266" t="s">
        <v>18885</v>
      </c>
      <c r="O34" s="267">
        <v>2.7</v>
      </c>
      <c r="P34" s="263" t="s">
        <v>18886</v>
      </c>
      <c r="Q34" s="263"/>
      <c r="R34" s="268">
        <v>5.5555555555555559E-2</v>
      </c>
      <c r="S34" s="9"/>
      <c r="T34" s="9"/>
    </row>
    <row r="35" spans="2:30" ht="28.8">
      <c r="B35" s="212" t="s">
        <v>18788</v>
      </c>
      <c r="C35" s="212"/>
      <c r="D35" s="212"/>
      <c r="E35" s="212"/>
      <c r="F35" s="212"/>
      <c r="G35" s="212"/>
      <c r="H35" s="212"/>
      <c r="L35" s="265" t="s">
        <v>18887</v>
      </c>
      <c r="M35" s="266" t="s">
        <v>18888</v>
      </c>
      <c r="N35" s="266" t="s">
        <v>18888</v>
      </c>
      <c r="O35" s="267">
        <v>0.9</v>
      </c>
      <c r="P35" s="263" t="s">
        <v>18889</v>
      </c>
      <c r="Q35" s="263"/>
      <c r="R35" s="268">
        <v>1.8518518518518517E-2</v>
      </c>
      <c r="S35" s="9"/>
      <c r="T35" s="9"/>
    </row>
    <row r="36" spans="2:30" ht="15" thickBot="1">
      <c r="B36" s="208" t="s">
        <v>18789</v>
      </c>
      <c r="C36" s="208"/>
      <c r="D36" s="208"/>
      <c r="E36" s="208"/>
      <c r="F36" s="208"/>
      <c r="G36" s="208" t="s">
        <v>7</v>
      </c>
      <c r="H36" s="208"/>
      <c r="L36" s="265" t="s">
        <v>18890</v>
      </c>
      <c r="M36" s="266" t="s">
        <v>18891</v>
      </c>
      <c r="N36" s="266" t="s">
        <v>18891</v>
      </c>
      <c r="O36" s="267">
        <v>0.3</v>
      </c>
      <c r="P36" s="263" t="s">
        <v>18892</v>
      </c>
      <c r="Q36" s="263"/>
      <c r="R36" s="268">
        <v>6.1728395061728392E-3</v>
      </c>
      <c r="S36" s="9"/>
      <c r="T36" s="9"/>
    </row>
    <row r="37" spans="2:30">
      <c r="B37" s="169" t="s">
        <v>19057</v>
      </c>
      <c r="C37" s="169" t="s">
        <v>19632</v>
      </c>
      <c r="D37" s="169" t="s">
        <v>19056</v>
      </c>
      <c r="E37" s="169">
        <v>2011</v>
      </c>
      <c r="F37" s="170">
        <v>1</v>
      </c>
      <c r="G37" s="171">
        <f>M29*2.5</f>
        <v>16.5</v>
      </c>
      <c r="H37" s="170">
        <v>15</v>
      </c>
      <c r="L37" s="265" t="s">
        <v>18893</v>
      </c>
      <c r="M37" s="266" t="s">
        <v>18894</v>
      </c>
      <c r="N37" s="266" t="s">
        <v>18895</v>
      </c>
      <c r="O37" s="267">
        <v>0.7</v>
      </c>
      <c r="P37" s="263" t="s">
        <v>18896</v>
      </c>
      <c r="Q37" s="263"/>
      <c r="R37" s="268">
        <v>1.4403292181069957E-2</v>
      </c>
      <c r="S37" s="9"/>
      <c r="T37" s="9"/>
      <c r="W37" s="9"/>
      <c r="X37" s="9"/>
      <c r="Y37" s="9"/>
      <c r="Z37" s="9"/>
      <c r="AA37" s="9"/>
      <c r="AB37" s="9"/>
      <c r="AC37" s="9"/>
      <c r="AD37" s="9"/>
    </row>
    <row r="38" spans="2:30">
      <c r="B38" s="169"/>
      <c r="C38" s="169"/>
      <c r="D38" s="169"/>
      <c r="E38" s="169">
        <v>2035</v>
      </c>
      <c r="F38" s="170"/>
      <c r="G38" s="171">
        <f>N29*2.5</f>
        <v>16</v>
      </c>
      <c r="H38" s="170"/>
      <c r="L38" s="265" t="s">
        <v>18897</v>
      </c>
      <c r="M38" s="266" t="s">
        <v>18898</v>
      </c>
      <c r="N38" s="266" t="s">
        <v>18899</v>
      </c>
      <c r="O38" s="267">
        <v>0</v>
      </c>
      <c r="P38" s="263" t="s">
        <v>18900</v>
      </c>
      <c r="Q38" s="263"/>
      <c r="R38" s="268">
        <v>0</v>
      </c>
      <c r="S38" s="9"/>
      <c r="T38" s="9"/>
    </row>
    <row r="39" spans="2:30">
      <c r="B39" s="169"/>
      <c r="C39" s="169"/>
      <c r="D39" s="169"/>
      <c r="E39" s="169">
        <v>2050</v>
      </c>
      <c r="F39" s="170"/>
      <c r="G39" s="171">
        <f>N29*2.5</f>
        <v>16</v>
      </c>
      <c r="H39" s="170"/>
      <c r="L39" s="265" t="s">
        <v>18901</v>
      </c>
      <c r="M39" s="266" t="s">
        <v>18902</v>
      </c>
      <c r="N39" s="266" t="s">
        <v>18903</v>
      </c>
      <c r="O39" s="267">
        <v>1.6</v>
      </c>
      <c r="P39" s="263" t="s">
        <v>18904</v>
      </c>
      <c r="Q39" s="263"/>
      <c r="R39" s="268">
        <v>3.292181069958848E-2</v>
      </c>
      <c r="S39" s="9"/>
      <c r="T39" s="9"/>
      <c r="W39" s="9"/>
      <c r="X39" s="9"/>
      <c r="Y39" s="9"/>
      <c r="Z39" s="9"/>
      <c r="AA39" s="9"/>
      <c r="AB39" s="9"/>
      <c r="AC39" s="9"/>
      <c r="AD39" s="9"/>
    </row>
    <row r="40" spans="2:30">
      <c r="B40" s="169"/>
      <c r="C40" s="169"/>
      <c r="D40" s="169"/>
      <c r="E40" s="169"/>
      <c r="F40" s="170"/>
      <c r="G40" s="171"/>
      <c r="H40" s="170"/>
      <c r="L40" s="265" t="s">
        <v>18905</v>
      </c>
      <c r="M40" s="266" t="s">
        <v>18906</v>
      </c>
      <c r="N40" s="266" t="s">
        <v>18907</v>
      </c>
      <c r="O40" s="267">
        <v>2</v>
      </c>
      <c r="P40" s="263" t="s">
        <v>18908</v>
      </c>
      <c r="Q40" s="263"/>
      <c r="R40" s="268">
        <v>4.1152263374485597E-2</v>
      </c>
      <c r="S40" s="9"/>
      <c r="T40" s="9"/>
    </row>
    <row r="41" spans="2:30">
      <c r="B41" s="169"/>
      <c r="C41" s="169"/>
      <c r="D41" s="169"/>
      <c r="E41" s="300" t="s">
        <v>18930</v>
      </c>
      <c r="F41" s="170"/>
      <c r="G41" s="171"/>
      <c r="H41" s="170"/>
      <c r="L41" s="265" t="s">
        <v>18909</v>
      </c>
      <c r="M41" s="266" t="s">
        <v>30</v>
      </c>
      <c r="N41" s="266" t="s">
        <v>18910</v>
      </c>
      <c r="O41" s="267">
        <v>1.8</v>
      </c>
      <c r="P41" s="263" t="s">
        <v>18911</v>
      </c>
      <c r="Q41" s="263"/>
      <c r="R41" s="268">
        <v>3.7037037037037035E-2</v>
      </c>
      <c r="S41" s="9"/>
      <c r="T41" s="9"/>
    </row>
    <row r="42" spans="2:30">
      <c r="B42" s="9"/>
      <c r="C42" s="169"/>
      <c r="D42" s="160"/>
      <c r="F42" s="165"/>
      <c r="G42" s="9"/>
      <c r="H42" s="9"/>
      <c r="L42" s="265" t="s">
        <v>18912</v>
      </c>
      <c r="M42" s="266" t="s">
        <v>30</v>
      </c>
      <c r="N42" s="266" t="s">
        <v>18913</v>
      </c>
      <c r="O42" s="267">
        <v>1.5</v>
      </c>
      <c r="P42" s="263" t="s">
        <v>18914</v>
      </c>
      <c r="Q42" s="263"/>
      <c r="R42" s="268">
        <v>3.0864197530864196E-2</v>
      </c>
      <c r="S42" s="9"/>
      <c r="T42" s="9"/>
    </row>
    <row r="43" spans="2:30">
      <c r="B43" s="166"/>
      <c r="C43" s="166"/>
      <c r="D43" s="9"/>
      <c r="E43" s="172" t="s">
        <v>18719</v>
      </c>
      <c r="F43" s="9"/>
      <c r="G43" s="9"/>
      <c r="H43" s="9"/>
      <c r="L43" s="265" t="s">
        <v>18915</v>
      </c>
      <c r="M43" s="266" t="s">
        <v>30</v>
      </c>
      <c r="N43" s="266" t="s">
        <v>18916</v>
      </c>
      <c r="O43" s="267">
        <v>1.2</v>
      </c>
      <c r="P43" s="263" t="s">
        <v>18917</v>
      </c>
      <c r="Q43" s="263"/>
      <c r="R43" s="268">
        <v>2.4691358024691357E-2</v>
      </c>
      <c r="S43" s="9"/>
      <c r="T43" s="9"/>
    </row>
    <row r="44" spans="2:30">
      <c r="B44" s="168" t="s">
        <v>18698</v>
      </c>
      <c r="C44" s="168" t="s">
        <v>18724</v>
      </c>
      <c r="D44" s="168" t="s">
        <v>18717</v>
      </c>
      <c r="E44" s="168" t="s">
        <v>18701</v>
      </c>
      <c r="F44" s="152" t="s">
        <v>18731</v>
      </c>
      <c r="G44" s="153" t="s">
        <v>18720</v>
      </c>
      <c r="H44" s="153" t="s">
        <v>18721</v>
      </c>
      <c r="L44" s="265" t="s">
        <v>18918</v>
      </c>
      <c r="M44" s="266" t="s">
        <v>18919</v>
      </c>
      <c r="N44" s="266" t="s">
        <v>18920</v>
      </c>
      <c r="O44" s="267">
        <v>2.9</v>
      </c>
      <c r="P44" s="263" t="s">
        <v>18921</v>
      </c>
      <c r="Q44" s="263"/>
      <c r="R44" s="268">
        <v>5.9670781893004114E-2</v>
      </c>
      <c r="S44" s="9"/>
      <c r="T44" s="9"/>
    </row>
    <row r="45" spans="2:30" ht="28.8">
      <c r="B45" s="212" t="s">
        <v>18788</v>
      </c>
      <c r="C45" s="212"/>
      <c r="D45" s="212"/>
      <c r="E45" s="212"/>
      <c r="F45" s="212"/>
      <c r="G45" s="212"/>
      <c r="H45" s="212"/>
      <c r="L45" s="269" t="s">
        <v>18922</v>
      </c>
      <c r="M45" s="269" t="s">
        <v>18923</v>
      </c>
      <c r="N45" s="269" t="s">
        <v>18924</v>
      </c>
      <c r="O45" s="270">
        <v>48.6</v>
      </c>
      <c r="P45" s="269" t="s">
        <v>18925</v>
      </c>
      <c r="Q45" s="269"/>
      <c r="R45" s="268">
        <v>1</v>
      </c>
      <c r="S45" s="9"/>
      <c r="T45" s="9"/>
    </row>
    <row r="46" spans="2:30" ht="15" thickBot="1">
      <c r="B46" s="208" t="s">
        <v>18789</v>
      </c>
      <c r="C46" s="208"/>
      <c r="D46" s="208"/>
      <c r="E46" s="208"/>
      <c r="F46" s="208"/>
      <c r="G46" s="208" t="s">
        <v>19065</v>
      </c>
      <c r="H46" s="208"/>
      <c r="L46" s="261"/>
      <c r="M46" s="261">
        <v>53</v>
      </c>
      <c r="N46" s="261">
        <v>66</v>
      </c>
      <c r="O46" s="261"/>
      <c r="P46" s="261"/>
      <c r="Q46" s="261"/>
      <c r="R46" s="261"/>
      <c r="S46" s="9"/>
      <c r="T46" s="9"/>
    </row>
    <row r="47" spans="2:30">
      <c r="B47" s="169" t="s">
        <v>19029</v>
      </c>
      <c r="C47" s="169" t="s">
        <v>19633</v>
      </c>
      <c r="D47" s="169" t="s">
        <v>18931</v>
      </c>
      <c r="E47" s="169">
        <v>2011</v>
      </c>
      <c r="F47" s="170">
        <v>1</v>
      </c>
      <c r="G47" s="244">
        <f>G48*M28/N28</f>
        <v>19.687307992710213</v>
      </c>
      <c r="H47" s="170">
        <v>15</v>
      </c>
      <c r="L47" s="261" t="s">
        <v>18926</v>
      </c>
      <c r="M47" s="261"/>
      <c r="N47" s="261"/>
      <c r="O47" s="261"/>
      <c r="P47" s="261"/>
      <c r="Q47" s="261"/>
      <c r="R47" s="261"/>
      <c r="S47" s="9"/>
      <c r="T47" s="9"/>
    </row>
    <row r="48" spans="2:30">
      <c r="B48" s="169"/>
      <c r="C48" s="169"/>
      <c r="D48" s="169"/>
      <c r="E48" s="169">
        <v>2020</v>
      </c>
      <c r="F48" s="170"/>
      <c r="G48" s="244">
        <f>T28*U28</f>
        <v>18.736886227544893</v>
      </c>
      <c r="H48" s="170"/>
      <c r="L48" s="261" t="s">
        <v>18927</v>
      </c>
      <c r="M48" s="261"/>
      <c r="N48" s="261"/>
      <c r="O48" s="261"/>
      <c r="P48" s="261"/>
      <c r="Q48" s="261"/>
      <c r="R48" s="261"/>
      <c r="S48" s="9"/>
      <c r="T48" s="9"/>
    </row>
    <row r="49" spans="2:20">
      <c r="B49" s="169"/>
      <c r="C49" s="169"/>
      <c r="D49" s="169"/>
      <c r="E49" s="169">
        <v>2050</v>
      </c>
      <c r="F49" s="170"/>
      <c r="G49" s="244">
        <f>G48</f>
        <v>18.736886227544893</v>
      </c>
      <c r="H49" s="170"/>
      <c r="L49" s="261" t="s">
        <v>18928</v>
      </c>
      <c r="M49" s="261"/>
      <c r="N49" s="261"/>
      <c r="O49" s="261"/>
      <c r="P49" s="261"/>
      <c r="Q49" s="261"/>
      <c r="R49" s="261"/>
      <c r="S49" s="9"/>
      <c r="T49" s="9"/>
    </row>
    <row r="50" spans="2:20">
      <c r="B50" s="9"/>
      <c r="C50" s="9"/>
      <c r="D50" s="9"/>
      <c r="E50" s="9"/>
      <c r="F50" s="9"/>
      <c r="G50" s="9"/>
      <c r="H50" s="9"/>
      <c r="L50" s="261" t="s">
        <v>18929</v>
      </c>
      <c r="M50" s="261"/>
      <c r="N50" s="261"/>
      <c r="O50" s="261"/>
      <c r="P50" s="261"/>
      <c r="Q50" s="261"/>
      <c r="R50" s="261"/>
      <c r="S50" s="9"/>
      <c r="T50" s="9"/>
    </row>
    <row r="51" spans="2:20">
      <c r="B51" s="9" t="s">
        <v>18932</v>
      </c>
      <c r="C51" s="9"/>
      <c r="D51" s="9"/>
      <c r="E51" s="9"/>
      <c r="F51" s="9"/>
      <c r="G51" s="9"/>
      <c r="H51" s="9"/>
    </row>
    <row r="52" spans="2:20">
      <c r="E52" s="300" t="s">
        <v>18832</v>
      </c>
    </row>
    <row r="53" spans="2:20">
      <c r="B53" s="9"/>
      <c r="C53" s="169"/>
      <c r="D53" s="160"/>
      <c r="F53" s="165"/>
      <c r="G53" s="9"/>
      <c r="H53" s="9"/>
      <c r="L53" s="230" t="s">
        <v>18830</v>
      </c>
    </row>
    <row r="54" spans="2:20">
      <c r="B54" s="166"/>
      <c r="C54" s="166"/>
      <c r="D54" s="9"/>
      <c r="E54" s="172" t="s">
        <v>18719</v>
      </c>
      <c r="F54" s="9"/>
      <c r="G54" s="9"/>
      <c r="H54" s="9"/>
      <c r="L54" t="s">
        <v>18817</v>
      </c>
    </row>
    <row r="55" spans="2:20">
      <c r="B55" s="168" t="s">
        <v>18698</v>
      </c>
      <c r="C55" s="168" t="s">
        <v>18724</v>
      </c>
      <c r="D55" s="168" t="s">
        <v>18717</v>
      </c>
      <c r="E55" s="168" t="s">
        <v>18701</v>
      </c>
      <c r="F55" s="152" t="s">
        <v>18731</v>
      </c>
      <c r="G55" s="153" t="s">
        <v>18720</v>
      </c>
      <c r="H55" s="153" t="s">
        <v>18721</v>
      </c>
      <c r="L55" t="s">
        <v>18821</v>
      </c>
    </row>
    <row r="56" spans="2:20" ht="28.8">
      <c r="B56" s="212" t="s">
        <v>18788</v>
      </c>
      <c r="C56" s="212"/>
      <c r="D56" s="212"/>
      <c r="E56" s="212"/>
      <c r="F56" s="212"/>
      <c r="G56" s="212"/>
      <c r="H56" s="212"/>
      <c r="L56" t="s">
        <v>18822</v>
      </c>
    </row>
    <row r="57" spans="2:20" ht="15" thickBot="1">
      <c r="B57" s="208" t="s">
        <v>18789</v>
      </c>
      <c r="C57" s="208"/>
      <c r="D57" s="208"/>
      <c r="E57" s="208"/>
      <c r="F57" s="208"/>
      <c r="G57" s="208" t="s">
        <v>7</v>
      </c>
      <c r="H57" s="208"/>
      <c r="L57" s="9" t="s">
        <v>18825</v>
      </c>
    </row>
    <row r="58" spans="2:20">
      <c r="B58" s="169" t="s">
        <v>19037</v>
      </c>
      <c r="C58" s="169" t="s">
        <v>19541</v>
      </c>
      <c r="D58" s="169" t="s">
        <v>18824</v>
      </c>
      <c r="E58" s="169">
        <v>2011</v>
      </c>
      <c r="F58" s="170">
        <v>1</v>
      </c>
      <c r="G58" s="319">
        <f>IFERROR(INDEX('Energy statistics'!$I$5:$BC$25,MATCH(D58,'Energy statistics'!$A$5:$A$25,0),MATCH(E58,'Energy statistics'!$I$1:$BC$1,0))/1000,INDEX($Q$139:$S$155,MATCH(D58,$M$139:$M$155,0),2)/2+G57/2)</f>
        <v>11.4071</v>
      </c>
      <c r="H58" s="170">
        <v>15</v>
      </c>
      <c r="L58" s="9" t="s">
        <v>18831</v>
      </c>
    </row>
    <row r="59" spans="2:20">
      <c r="B59" s="169"/>
      <c r="C59" s="169"/>
      <c r="D59" s="169" t="s">
        <v>18824</v>
      </c>
      <c r="E59" s="169">
        <v>2012</v>
      </c>
      <c r="F59" s="170"/>
      <c r="G59" s="319">
        <f>IFERROR(INDEX('Energy statistics'!$I$5:$BC$25,MATCH(D59,'Energy statistics'!$A$5:$A$25,0),MATCH(E59,'Energy statistics'!$I$1:$BC$1,0))/1000,INDEX($Q$139:$S$155,MATCH(D59,$M$139:$M$155,0),2)/2+G58/2)</f>
        <v>12.425120000000001</v>
      </c>
      <c r="H59" s="170"/>
    </row>
    <row r="60" spans="2:20">
      <c r="B60" s="169"/>
      <c r="C60" s="169"/>
      <c r="D60" s="169" t="s">
        <v>18824</v>
      </c>
      <c r="E60" s="169">
        <v>2013</v>
      </c>
      <c r="F60" s="170"/>
      <c r="G60" s="319">
        <f>IFERROR(INDEX('Energy statistics'!$I$5:$BC$25,MATCH(D60,'Energy statistics'!$A$5:$A$25,0),MATCH(E60,'Energy statistics'!$I$1:$BC$1,0))/1000,INDEX($Q$139:$S$155,MATCH(D60,$M$139:$M$155,0),2)/2+G59/2)</f>
        <v>10.752520000000001</v>
      </c>
      <c r="H60" s="170"/>
    </row>
    <row r="61" spans="2:20">
      <c r="B61" s="169"/>
      <c r="C61" s="169"/>
      <c r="D61" s="169" t="s">
        <v>18824</v>
      </c>
      <c r="E61" s="169">
        <v>2014</v>
      </c>
      <c r="F61" s="170"/>
      <c r="G61" s="319">
        <f>IFERROR(INDEX('Energy statistics'!$I$5:$BC$25,MATCH(D61,'Energy statistics'!$A$5:$A$25,0),MATCH(E61,'Energy statistics'!$I$1:$BC$1,0))/1000,INDEX($Q$139:$S$155,MATCH(D61,$M$139:$M$155,0),2)/2+G60/2)</f>
        <v>11.32025</v>
      </c>
      <c r="H61" s="170"/>
    </row>
    <row r="62" spans="2:20">
      <c r="B62" s="9"/>
      <c r="C62" s="9"/>
      <c r="D62" s="169" t="s">
        <v>18824</v>
      </c>
      <c r="E62" s="169">
        <v>2015</v>
      </c>
      <c r="F62" s="9"/>
      <c r="G62" s="319">
        <f>IFERROR(INDEX('Energy statistics'!$I$5:$BC$25,MATCH(D62,'Energy statistics'!$A$5:$A$25,0),MATCH(E62,'Energy statistics'!$I$1:$BC$1,0))/1000,INDEX($Q$139:$S$155,MATCH(D62,$M$139:$M$155,0),2)/2+G61/2)</f>
        <v>14.74441</v>
      </c>
      <c r="H62" s="9"/>
    </row>
    <row r="63" spans="2:20">
      <c r="B63" s="9"/>
      <c r="C63" s="9"/>
      <c r="D63" s="169" t="s">
        <v>18824</v>
      </c>
      <c r="E63" s="169">
        <v>2016</v>
      </c>
      <c r="F63" s="9"/>
      <c r="G63" s="319">
        <f>IFERROR(INDEX('Energy statistics'!$I$5:$BC$25,MATCH(D63,'Energy statistics'!$A$5:$A$25,0),MATCH(E63,'Energy statistics'!$I$1:$BC$1,0))/1000,INDEX($Q$139:$S$155,MATCH(D63,$M$139:$M$155,0),2)/2+G62/2)</f>
        <v>17.101050000000001</v>
      </c>
      <c r="H63" s="9"/>
    </row>
    <row r="64" spans="2:20">
      <c r="B64" s="9"/>
      <c r="C64" s="9"/>
      <c r="D64" s="169" t="s">
        <v>18824</v>
      </c>
      <c r="E64" s="169">
        <v>2017</v>
      </c>
      <c r="F64" s="9"/>
      <c r="G64" s="319">
        <f>IFERROR(INDEX('Energy statistics'!$I$5:$BC$25,MATCH(D64,'Energy statistics'!$A$5:$A$25,0),MATCH(E64,'Energy statistics'!$I$1:$BC$1,0))/1000,INDEX($Q$139:$S$155,MATCH(D64,$M$139:$M$155,0),2)/2+G63/2)</f>
        <v>19.447569999999999</v>
      </c>
      <c r="H64" s="9"/>
    </row>
    <row r="65" spans="2:8">
      <c r="B65" s="9"/>
      <c r="C65" s="9"/>
      <c r="D65" s="169" t="s">
        <v>18824</v>
      </c>
      <c r="E65" s="169">
        <v>2018</v>
      </c>
      <c r="F65" s="9"/>
      <c r="G65" s="319">
        <f>IFERROR(INDEX('Energy statistics'!$I$5:$BC$25,MATCH(D65,'Energy statistics'!$A$5:$A$25,0),MATCH(E65,'Energy statistics'!$I$1:$BC$1,0))/1000,INDEX($Q$139:$S$155,MATCH(D65,$M$139:$M$155,0),2)/2+G64/2)</f>
        <v>22.375389999999999</v>
      </c>
      <c r="H65" s="9"/>
    </row>
    <row r="66" spans="2:8">
      <c r="B66" s="9"/>
      <c r="C66" s="9"/>
      <c r="D66" s="169" t="s">
        <v>18824</v>
      </c>
      <c r="E66" s="169">
        <v>2019</v>
      </c>
      <c r="F66" s="9"/>
      <c r="G66" s="319">
        <f>IFERROR(INDEX('Energy statistics'!$I$5:$BC$25,MATCH(D66,'Energy statistics'!$A$5:$A$25,0),MATCH(E66,'Energy statistics'!$I$1:$BC$1,0))/1000,INDEX($Q$139:$S$155,MATCH(D66,$M$139:$M$155,0),2)/2+G65/2)</f>
        <v>20.508902200904604</v>
      </c>
      <c r="H66" s="9"/>
    </row>
    <row r="67" spans="2:8">
      <c r="B67" s="9"/>
      <c r="C67" s="9"/>
      <c r="D67" s="169" t="s">
        <v>18824</v>
      </c>
      <c r="E67" s="169">
        <v>2020</v>
      </c>
      <c r="F67" s="9"/>
      <c r="G67" s="319">
        <f>IFERROR(INDEX('Energy statistics'!$I$5:$BC$25,MATCH(D67,'Energy statistics'!$A$5:$A$25,0),MATCH(E67,'Energy statistics'!$I$1:$BC$1,0))/1000,INDEX($Q$139:$S$155,MATCH(D67,$M$139:$M$155,0),2)/2+G66/2)</f>
        <v>19.575658301356906</v>
      </c>
      <c r="H67" s="9"/>
    </row>
    <row r="68" spans="2:8">
      <c r="B68" s="9"/>
      <c r="C68" s="9"/>
      <c r="D68" s="169" t="s">
        <v>18824</v>
      </c>
      <c r="E68" s="169">
        <v>2025</v>
      </c>
      <c r="F68" s="9"/>
      <c r="G68" s="319">
        <f>IFERROR(INDEX('Energy statistics'!$I$5:$BC$25,MATCH(D68,'Energy statistics'!$A$5:$A$25,0),MATCH(E68,'Energy statistics'!$I$1:$BC$1,0))/1000,INDEX($Q$139:$S$155,MATCH(D68,$M$139:$M$155,0),2)/2+G67/2)</f>
        <v>19.109036351583057</v>
      </c>
      <c r="H68" s="9"/>
    </row>
    <row r="69" spans="2:8">
      <c r="B69" s="9"/>
      <c r="C69" s="9"/>
      <c r="D69" s="169" t="s">
        <v>18824</v>
      </c>
      <c r="E69" s="169">
        <v>2030</v>
      </c>
      <c r="F69" s="9"/>
      <c r="G69" s="319">
        <f>IFERROR(INDEX('Energy statistics'!$I$5:$BC$25,MATCH(D69,'Energy statistics'!$A$5:$A$25,0),MATCH(E69,'Energy statistics'!$I$1:$BC$1,0))/1000,INDEX($Q$139:$S$155,MATCH(D69,$M$139:$M$155,0),2)/2+G68/2)</f>
        <v>18.875725376696131</v>
      </c>
      <c r="H69" s="9"/>
    </row>
    <row r="70" spans="2:8">
      <c r="B70" s="9"/>
      <c r="C70" s="9"/>
      <c r="D70" s="169" t="s">
        <v>18824</v>
      </c>
      <c r="E70" s="169">
        <v>2035</v>
      </c>
      <c r="F70" s="9"/>
      <c r="G70" s="319">
        <f>IFERROR(INDEX('Energy statistics'!$I$5:$BC$25,MATCH(D70,'Energy statistics'!$A$5:$A$25,0),MATCH(E70,'Energy statistics'!$I$1:$BC$1,0))/1000,INDEX($Q$139:$S$155,MATCH(D70,$M$139:$M$155,0),2)/2+G69/2)</f>
        <v>18.759069889252672</v>
      </c>
      <c r="H70" s="9"/>
    </row>
    <row r="71" spans="2:8">
      <c r="B71" s="9"/>
      <c r="C71" s="9"/>
      <c r="D71" s="169" t="s">
        <v>18824</v>
      </c>
      <c r="E71" s="169">
        <v>2040</v>
      </c>
      <c r="F71" s="9"/>
      <c r="G71" s="319">
        <f>IFERROR(INDEX('Energy statistics'!$I$5:$BC$25,MATCH(D71,'Energy statistics'!$A$5:$A$25,0),MATCH(E71,'Energy statistics'!$I$1:$BC$1,0))/1000,INDEX($Q$139:$S$155,MATCH(D71,$M$139:$M$155,0),2)/2+G70/2)</f>
        <v>18.700742145530938</v>
      </c>
      <c r="H71" s="9"/>
    </row>
    <row r="72" spans="2:8">
      <c r="B72" s="9"/>
      <c r="C72" s="9"/>
      <c r="D72" s="169" t="s">
        <v>18824</v>
      </c>
      <c r="E72" s="169">
        <v>2045</v>
      </c>
      <c r="F72" s="9"/>
      <c r="G72" s="319">
        <f>IFERROR(INDEX('Energy statistics'!$I$5:$BC$25,MATCH(D72,'Energy statistics'!$A$5:$A$25,0),MATCH(E72,'Energy statistics'!$I$1:$BC$1,0))/1000,INDEX($Q$139:$S$155,MATCH(D72,$M$139:$M$155,0),2)/2+G71/2)</f>
        <v>18.671578273670072</v>
      </c>
      <c r="H72" s="9"/>
    </row>
    <row r="73" spans="2:8">
      <c r="B73" s="9"/>
      <c r="C73" s="9"/>
      <c r="D73" s="169" t="s">
        <v>18824</v>
      </c>
      <c r="E73" s="169">
        <v>2050</v>
      </c>
      <c r="F73" s="9"/>
      <c r="G73" s="319">
        <f>IFERROR(INDEX('Energy statistics'!$I$5:$BC$25,MATCH(D73,'Energy statistics'!$A$5:$A$25,0),MATCH(E73,'Energy statistics'!$I$1:$BC$1,0))/1000,INDEX($Q$139:$S$155,MATCH(D73,$M$139:$M$155,0),2)/2+G72/2)</f>
        <v>18.656996337739642</v>
      </c>
      <c r="H73" s="9"/>
    </row>
    <row r="74" spans="2:8">
      <c r="B74" s="169"/>
      <c r="C74" s="169"/>
      <c r="D74" s="169"/>
      <c r="E74" s="169"/>
      <c r="F74" s="170"/>
      <c r="G74" s="171"/>
      <c r="H74" s="170"/>
    </row>
    <row r="75" spans="2:8">
      <c r="B75" s="169"/>
      <c r="C75" s="169"/>
      <c r="D75" s="169"/>
      <c r="E75" s="169"/>
      <c r="F75" s="170"/>
      <c r="G75" s="171"/>
      <c r="H75" s="170"/>
    </row>
    <row r="77" spans="2:8">
      <c r="E77" s="300" t="s">
        <v>19043</v>
      </c>
    </row>
    <row r="78" spans="2:8">
      <c r="B78" s="9"/>
      <c r="C78" s="169"/>
      <c r="D78" s="160"/>
      <c r="F78" s="165"/>
      <c r="G78" s="9"/>
      <c r="H78" s="9"/>
    </row>
    <row r="79" spans="2:8">
      <c r="B79" s="166"/>
      <c r="C79" s="166"/>
      <c r="D79" s="9"/>
      <c r="E79" s="172" t="s">
        <v>19066</v>
      </c>
      <c r="F79" s="9"/>
      <c r="G79" s="9"/>
      <c r="H79" s="9"/>
    </row>
    <row r="80" spans="2:8">
      <c r="B80" s="168" t="s">
        <v>18698</v>
      </c>
      <c r="C80" s="168" t="s">
        <v>18724</v>
      </c>
      <c r="D80" s="168" t="s">
        <v>18717</v>
      </c>
      <c r="E80" s="168" t="s">
        <v>18701</v>
      </c>
      <c r="F80" s="152" t="s">
        <v>18731</v>
      </c>
      <c r="G80" s="153" t="s">
        <v>18720</v>
      </c>
      <c r="H80" s="153" t="s">
        <v>18721</v>
      </c>
    </row>
    <row r="81" spans="2:19" ht="28.8">
      <c r="B81" s="212" t="s">
        <v>18788</v>
      </c>
      <c r="C81" s="212"/>
      <c r="D81" s="212"/>
      <c r="E81" s="212"/>
      <c r="F81" s="212"/>
      <c r="G81" s="212"/>
      <c r="H81" s="212"/>
      <c r="M81" s="9"/>
      <c r="N81" s="9"/>
      <c r="O81" s="9"/>
    </row>
    <row r="82" spans="2:19" ht="15" thickBot="1">
      <c r="B82" s="208" t="s">
        <v>18789</v>
      </c>
      <c r="C82" s="208"/>
      <c r="D82" s="208"/>
      <c r="E82" s="208"/>
      <c r="F82" s="208"/>
      <c r="G82" s="208" t="s">
        <v>7</v>
      </c>
      <c r="H82" s="208"/>
      <c r="L82" s="231"/>
      <c r="M82" s="9"/>
      <c r="N82" s="9"/>
      <c r="O82" s="9"/>
    </row>
    <row r="83" spans="2:19">
      <c r="B83" s="169" t="s">
        <v>19044</v>
      </c>
      <c r="C83" s="169" t="s">
        <v>19542</v>
      </c>
      <c r="D83" s="169" t="s">
        <v>19045</v>
      </c>
      <c r="E83" s="169">
        <v>2011</v>
      </c>
      <c r="F83" s="170">
        <v>1</v>
      </c>
      <c r="G83" s="319">
        <f>IFERROR(INDEX('Energy statistics'!$I$5:$BC$25,MATCH(D83,'Energy statistics'!$A$5:$A$25,0),MATCH(E83,'Energy statistics'!$I$1:$BC$1,0))/1000,INDEX($Q$139:$S$155,MATCH(D83,$M$139:$M$155,0),2)/2+G82/2)</f>
        <v>2.4177900000000001</v>
      </c>
      <c r="H83" s="170">
        <v>15</v>
      </c>
      <c r="L83" s="231"/>
      <c r="M83" s="9"/>
      <c r="N83" s="9"/>
      <c r="O83" s="9"/>
    </row>
    <row r="84" spans="2:19">
      <c r="B84" s="169"/>
      <c r="C84" s="169"/>
      <c r="D84" s="169" t="s">
        <v>19045</v>
      </c>
      <c r="E84" s="169">
        <v>2012</v>
      </c>
      <c r="F84" s="170"/>
      <c r="G84" s="319">
        <f>IFERROR(INDEX('Energy statistics'!$I$5:$BC$25,MATCH(D84,'Energy statistics'!$A$5:$A$25,0),MATCH(E84,'Energy statistics'!$I$1:$BC$1,0))/1000,INDEX($Q$139:$S$155,MATCH(D84,$M$139:$M$155,0),2)/2+G83/2)</f>
        <v>1.74857</v>
      </c>
      <c r="H84" s="170"/>
      <c r="M84" s="9"/>
      <c r="N84" s="9"/>
      <c r="O84" s="9"/>
    </row>
    <row r="85" spans="2:19">
      <c r="B85" s="169"/>
      <c r="C85" s="169"/>
      <c r="D85" s="169" t="s">
        <v>19045</v>
      </c>
      <c r="E85" s="169">
        <v>2013</v>
      </c>
      <c r="F85" s="170"/>
      <c r="G85" s="319">
        <f>IFERROR(INDEX('Energy statistics'!$I$5:$BC$25,MATCH(D85,'Energy statistics'!$A$5:$A$25,0),MATCH(E85,'Energy statistics'!$I$1:$BC$1,0))/1000,INDEX($Q$139:$S$155,MATCH(D85,$M$139:$M$155,0),2)/2+G84/2)</f>
        <v>1.82483</v>
      </c>
      <c r="H85" s="170"/>
      <c r="L85" s="231"/>
      <c r="M85" s="9"/>
      <c r="N85" s="9"/>
      <c r="O85" s="9"/>
      <c r="S85" t="s">
        <v>18818</v>
      </c>
    </row>
    <row r="86" spans="2:19">
      <c r="B86" s="169"/>
      <c r="C86" s="169"/>
      <c r="D86" s="169" t="s">
        <v>19045</v>
      </c>
      <c r="E86" s="169">
        <v>2014</v>
      </c>
      <c r="F86" s="170"/>
      <c r="G86" s="319">
        <f>IFERROR(INDEX('Energy statistics'!$I$5:$BC$25,MATCH(D86,'Energy statistics'!$A$5:$A$25,0),MATCH(E86,'Energy statistics'!$I$1:$BC$1,0))/1000,INDEX($Q$139:$S$155,MATCH(D86,$M$139:$M$155,0),2)/2+G85/2)</f>
        <v>1.9159999999999999</v>
      </c>
      <c r="H86" s="170"/>
      <c r="L86" s="231"/>
      <c r="M86" s="9"/>
      <c r="N86" s="9"/>
      <c r="O86" s="9"/>
    </row>
    <row r="87" spans="2:19">
      <c r="B87" s="9"/>
      <c r="C87" s="9"/>
      <c r="D87" s="169" t="s">
        <v>19045</v>
      </c>
      <c r="E87" s="169">
        <v>2015</v>
      </c>
      <c r="F87" s="9"/>
      <c r="G87" s="319">
        <f>IFERROR(INDEX('Energy statistics'!$I$5:$BC$25,MATCH(D87,'Energy statistics'!$A$5:$A$25,0),MATCH(E87,'Energy statistics'!$I$1:$BC$1,0))/1000,INDEX($Q$139:$S$155,MATCH(D87,$M$139:$M$155,0),2)/2+G86/2)</f>
        <v>2.6966100000000002</v>
      </c>
      <c r="H87" s="9"/>
      <c r="O87" s="9"/>
    </row>
    <row r="88" spans="2:19">
      <c r="B88" s="9"/>
      <c r="C88" s="9"/>
      <c r="D88" s="169" t="s">
        <v>19045</v>
      </c>
      <c r="E88" s="169">
        <v>2016</v>
      </c>
      <c r="F88" s="9"/>
      <c r="G88" s="319">
        <f>IFERROR(INDEX('Energy statistics'!$I$5:$BC$25,MATCH(D88,'Energy statistics'!$A$5:$A$25,0),MATCH(E88,'Energy statistics'!$I$1:$BC$1,0))/1000,INDEX($Q$139:$S$155,MATCH(D88,$M$139:$M$155,0),2)/2+G87/2)</f>
        <v>2.8607100000000001</v>
      </c>
      <c r="H88" s="9"/>
    </row>
    <row r="89" spans="2:19">
      <c r="B89" s="9"/>
      <c r="C89" s="9"/>
      <c r="D89" s="169" t="s">
        <v>19045</v>
      </c>
      <c r="E89" s="169">
        <v>2017</v>
      </c>
      <c r="F89" s="9"/>
      <c r="G89" s="319">
        <f>IFERROR(INDEX('Energy statistics'!$I$5:$BC$25,MATCH(D89,'Energy statistics'!$A$5:$A$25,0),MATCH(E89,'Energy statistics'!$I$1:$BC$1,0))/1000,INDEX($Q$139:$S$155,MATCH(D89,$M$139:$M$155,0),2)/2+G88/2)</f>
        <v>2.8355199999999998</v>
      </c>
      <c r="H89" s="9"/>
    </row>
    <row r="90" spans="2:19">
      <c r="B90" s="9"/>
      <c r="C90" s="9"/>
      <c r="D90" s="169" t="s">
        <v>19045</v>
      </c>
      <c r="E90" s="169">
        <v>2018</v>
      </c>
      <c r="F90" s="9"/>
      <c r="G90" s="319">
        <f>IFERROR(INDEX('Energy statistics'!$I$5:$BC$25,MATCH(D90,'Energy statistics'!$A$5:$A$25,0),MATCH(E90,'Energy statistics'!$I$1:$BC$1,0))/1000,INDEX($Q$139:$S$155,MATCH(D90,$M$139:$M$155,0),2)/2+G89/2)</f>
        <v>2.7276400000000001</v>
      </c>
      <c r="H90" s="9"/>
      <c r="L90" t="s">
        <v>18816</v>
      </c>
    </row>
    <row r="91" spans="2:19">
      <c r="B91" s="9"/>
      <c r="C91" s="9"/>
      <c r="D91" s="169" t="s">
        <v>19045</v>
      </c>
      <c r="E91" s="169">
        <v>2019</v>
      </c>
      <c r="F91" s="9"/>
      <c r="G91" s="319">
        <f>IFERROR(INDEX('Energy statistics'!$I$5:$BC$25,MATCH(D91,'Energy statistics'!$A$5:$A$25,0),MATCH(E91,'Energy statistics'!$I$1:$BC$1,0))/1000,INDEX($Q$139:$S$155,MATCH(D91,$M$139:$M$155,0),2)/2+G90/2)</f>
        <v>2.5001084673507563</v>
      </c>
      <c r="H91" s="9"/>
    </row>
    <row r="92" spans="2:19">
      <c r="B92" s="9"/>
      <c r="C92" s="9"/>
      <c r="D92" s="169" t="s">
        <v>19045</v>
      </c>
      <c r="E92" s="169">
        <v>2020</v>
      </c>
      <c r="F92" s="9"/>
      <c r="G92" s="319">
        <f>IFERROR(INDEX('Energy statistics'!$I$5:$BC$25,MATCH(D92,'Energy statistics'!$A$5:$A$25,0),MATCH(E92,'Energy statistics'!$I$1:$BC$1,0))/1000,INDEX($Q$139:$S$155,MATCH(D92,$M$139:$M$155,0),2)/2+G91/2)</f>
        <v>2.386342701026134</v>
      </c>
      <c r="H92" s="9"/>
    </row>
    <row r="93" spans="2:19">
      <c r="B93" s="9"/>
      <c r="C93" s="9"/>
      <c r="D93" s="169" t="s">
        <v>19045</v>
      </c>
      <c r="E93" s="169">
        <v>2025</v>
      </c>
      <c r="F93" s="9"/>
      <c r="G93" s="319">
        <f>IFERROR(INDEX('Energy statistics'!$I$5:$BC$25,MATCH(D93,'Energy statistics'!$A$5:$A$25,0),MATCH(E93,'Energy statistics'!$I$1:$BC$1,0))/1000,INDEX($Q$139:$S$155,MATCH(D93,$M$139:$M$155,0),2)/2+G92/2)</f>
        <v>2.3294598178638228</v>
      </c>
      <c r="H93" s="9"/>
    </row>
    <row r="94" spans="2:19">
      <c r="B94" s="9"/>
      <c r="C94" s="9"/>
      <c r="D94" s="169" t="s">
        <v>19045</v>
      </c>
      <c r="E94" s="169">
        <v>2030</v>
      </c>
      <c r="F94" s="9"/>
      <c r="G94" s="319">
        <f>IFERROR(INDEX('Energy statistics'!$I$5:$BC$25,MATCH(D94,'Energy statistics'!$A$5:$A$25,0),MATCH(E94,'Energy statistics'!$I$1:$BC$1,0))/1000,INDEX($Q$139:$S$155,MATCH(D94,$M$139:$M$155,0),2)/2+G93/2)</f>
        <v>2.3010183762826673</v>
      </c>
      <c r="H94" s="9"/>
    </row>
    <row r="95" spans="2:19">
      <c r="B95" s="9"/>
      <c r="C95" s="9"/>
      <c r="D95" s="169" t="s">
        <v>19045</v>
      </c>
      <c r="E95" s="169">
        <v>2035</v>
      </c>
      <c r="F95" s="9"/>
      <c r="G95" s="319">
        <f>IFERROR(INDEX('Energy statistics'!$I$5:$BC$25,MATCH(D95,'Energy statistics'!$A$5:$A$25,0),MATCH(E95,'Energy statistics'!$I$1:$BC$1,0))/1000,INDEX($Q$139:$S$155,MATCH(D95,$M$139:$M$155,0),2)/2+G94/2)</f>
        <v>2.2867976554920899</v>
      </c>
      <c r="H95" s="9"/>
    </row>
    <row r="96" spans="2:19">
      <c r="B96" s="9"/>
      <c r="C96" s="9"/>
      <c r="D96" s="169" t="s">
        <v>19045</v>
      </c>
      <c r="E96" s="169">
        <v>2040</v>
      </c>
      <c r="F96" s="9"/>
      <c r="G96" s="319">
        <f>IFERROR(INDEX('Energy statistics'!$I$5:$BC$25,MATCH(D96,'Energy statistics'!$A$5:$A$25,0),MATCH(E96,'Energy statistics'!$I$1:$BC$1,0))/1000,INDEX($Q$139:$S$155,MATCH(D96,$M$139:$M$155,0),2)/2+G95/2)</f>
        <v>2.2796872950968012</v>
      </c>
      <c r="H96" s="9"/>
    </row>
    <row r="97" spans="2:8">
      <c r="B97" s="9"/>
      <c r="C97" s="9"/>
      <c r="D97" s="169" t="s">
        <v>19045</v>
      </c>
      <c r="E97" s="169">
        <v>2045</v>
      </c>
      <c r="F97" s="9"/>
      <c r="G97" s="319">
        <f>IFERROR(INDEX('Energy statistics'!$I$5:$BC$25,MATCH(D97,'Energy statistics'!$A$5:$A$25,0),MATCH(E97,'Energy statistics'!$I$1:$BC$1,0))/1000,INDEX($Q$139:$S$155,MATCH(D97,$M$139:$M$155,0),2)/2+G96/2)</f>
        <v>2.2761321148991565</v>
      </c>
      <c r="H97" s="9"/>
    </row>
    <row r="98" spans="2:8">
      <c r="B98" s="9"/>
      <c r="C98" s="9"/>
      <c r="D98" s="169" t="s">
        <v>19045</v>
      </c>
      <c r="E98" s="169">
        <v>2050</v>
      </c>
      <c r="F98" s="9"/>
      <c r="G98" s="319">
        <f>IFERROR(INDEX('Energy statistics'!$I$5:$BC$25,MATCH(D98,'Energy statistics'!$A$5:$A$25,0),MATCH(E98,'Energy statistics'!$I$1:$BC$1,0))/1000,INDEX($Q$139:$S$155,MATCH(D98,$M$139:$M$155,0),2)/2+G97/2)</f>
        <v>2.2743545248003345</v>
      </c>
      <c r="H98" s="9"/>
    </row>
    <row r="99" spans="2:8">
      <c r="B99" s="169"/>
      <c r="C99" s="169"/>
      <c r="D99" s="169"/>
      <c r="E99" s="169"/>
      <c r="F99" s="170"/>
      <c r="G99" s="171"/>
      <c r="H99" s="170"/>
    </row>
    <row r="100" spans="2:8">
      <c r="B100" s="169"/>
      <c r="C100" s="169"/>
      <c r="D100" s="169"/>
      <c r="E100" s="169"/>
      <c r="F100" s="170"/>
      <c r="G100" s="171"/>
      <c r="H100" s="170"/>
    </row>
    <row r="101" spans="2:8">
      <c r="B101" s="9"/>
      <c r="C101" s="9"/>
      <c r="D101" s="9"/>
      <c r="E101" s="9"/>
      <c r="F101" s="9"/>
      <c r="G101" s="9"/>
      <c r="H101" s="9"/>
    </row>
    <row r="102" spans="2:8">
      <c r="B102" s="9"/>
      <c r="C102" s="9"/>
      <c r="D102" s="9"/>
      <c r="E102" s="300" t="s">
        <v>18947</v>
      </c>
      <c r="F102" s="9"/>
      <c r="G102" s="9"/>
      <c r="H102" s="9"/>
    </row>
    <row r="103" spans="2:8">
      <c r="B103" s="9"/>
      <c r="C103" s="169"/>
      <c r="D103" s="160"/>
      <c r="F103" s="165"/>
      <c r="G103" s="9"/>
      <c r="H103" s="9"/>
    </row>
    <row r="104" spans="2:8">
      <c r="B104" s="166"/>
      <c r="C104" s="166"/>
      <c r="D104" s="9"/>
      <c r="E104" s="172" t="s">
        <v>18719</v>
      </c>
      <c r="F104" s="9"/>
      <c r="G104" s="9"/>
      <c r="H104" s="9"/>
    </row>
    <row r="105" spans="2:8">
      <c r="B105" s="168" t="s">
        <v>18698</v>
      </c>
      <c r="C105" s="168" t="s">
        <v>18724</v>
      </c>
      <c r="D105" s="168" t="s">
        <v>18717</v>
      </c>
      <c r="E105" s="168" t="s">
        <v>18701</v>
      </c>
      <c r="F105" s="152" t="s">
        <v>18731</v>
      </c>
      <c r="G105" s="153" t="s">
        <v>18720</v>
      </c>
      <c r="H105" s="153" t="s">
        <v>18721</v>
      </c>
    </row>
    <row r="106" spans="2:8" ht="28.8">
      <c r="B106" s="212" t="s">
        <v>18788</v>
      </c>
      <c r="C106" s="212"/>
      <c r="D106" s="212"/>
      <c r="E106" s="212"/>
      <c r="F106" s="212"/>
      <c r="G106" s="212"/>
      <c r="H106" s="212"/>
    </row>
    <row r="107" spans="2:8" ht="15" thickBot="1">
      <c r="B107" s="208" t="s">
        <v>18789</v>
      </c>
      <c r="C107" s="208"/>
      <c r="D107" s="208"/>
      <c r="E107" s="208"/>
      <c r="F107" s="208"/>
      <c r="G107" s="208" t="s">
        <v>7</v>
      </c>
      <c r="H107" s="208"/>
    </row>
    <row r="108" spans="2:8">
      <c r="B108" s="169" t="s">
        <v>19038</v>
      </c>
      <c r="C108" s="169" t="s">
        <v>19634</v>
      </c>
      <c r="D108" s="169" t="s">
        <v>18807</v>
      </c>
      <c r="E108" s="169">
        <v>2011</v>
      </c>
      <c r="F108" s="170">
        <v>1</v>
      </c>
      <c r="G108" s="171">
        <v>10</v>
      </c>
      <c r="H108" s="170">
        <v>15</v>
      </c>
    </row>
    <row r="109" spans="2:8">
      <c r="B109" s="169"/>
      <c r="C109" s="169"/>
      <c r="D109" s="169"/>
      <c r="E109" s="169">
        <v>2035</v>
      </c>
      <c r="F109" s="170"/>
      <c r="G109" s="171">
        <v>15</v>
      </c>
      <c r="H109" s="170"/>
    </row>
    <row r="110" spans="2:8">
      <c r="B110" s="169"/>
      <c r="C110" s="169"/>
      <c r="D110" s="169"/>
      <c r="E110" s="169">
        <v>2050</v>
      </c>
      <c r="F110" s="170"/>
      <c r="G110" s="171">
        <v>15</v>
      </c>
      <c r="H110" s="170"/>
    </row>
    <row r="111" spans="2:8">
      <c r="B111" s="169"/>
      <c r="C111" s="169"/>
      <c r="D111" s="169"/>
      <c r="E111" s="169"/>
      <c r="F111" s="170"/>
      <c r="G111" s="171"/>
      <c r="H111" s="170"/>
    </row>
    <row r="112" spans="2:8">
      <c r="B112" s="169"/>
      <c r="C112" s="169"/>
      <c r="D112" s="169"/>
      <c r="E112" s="169"/>
      <c r="F112" s="170"/>
      <c r="G112" s="171"/>
      <c r="H112" s="170"/>
    </row>
    <row r="113" spans="2:18">
      <c r="B113" s="169"/>
      <c r="C113" s="169"/>
      <c r="D113" s="169"/>
      <c r="E113" s="169"/>
      <c r="F113" s="170"/>
      <c r="G113" s="171"/>
      <c r="H113" s="170"/>
    </row>
    <row r="114" spans="2:18">
      <c r="D114" s="169"/>
    </row>
    <row r="115" spans="2:18">
      <c r="E115" s="300" t="s">
        <v>18948</v>
      </c>
    </row>
    <row r="116" spans="2:18">
      <c r="B116" s="9"/>
      <c r="C116" s="169"/>
      <c r="D116" s="160"/>
      <c r="F116" s="165"/>
      <c r="G116" s="9"/>
      <c r="H116" s="9"/>
      <c r="L116" t="s">
        <v>19549</v>
      </c>
    </row>
    <row r="117" spans="2:18">
      <c r="B117" s="166"/>
      <c r="C117" s="166"/>
      <c r="D117" s="9"/>
      <c r="E117" s="172" t="s">
        <v>18719</v>
      </c>
      <c r="F117" s="9"/>
      <c r="G117" s="9"/>
      <c r="H117" s="9"/>
      <c r="L117" s="401" t="s">
        <v>19548</v>
      </c>
      <c r="N117" s="9" t="s">
        <v>18819</v>
      </c>
    </row>
    <row r="118" spans="2:18">
      <c r="B118" s="168" t="s">
        <v>18698</v>
      </c>
      <c r="C118" s="168" t="s">
        <v>18724</v>
      </c>
      <c r="D118" s="168" t="s">
        <v>18717</v>
      </c>
      <c r="E118" s="168" t="s">
        <v>18701</v>
      </c>
      <c r="F118" s="152" t="s">
        <v>18731</v>
      </c>
      <c r="G118" s="153" t="s">
        <v>18720</v>
      </c>
      <c r="H118" s="153" t="s">
        <v>18721</v>
      </c>
      <c r="M118" s="231"/>
      <c r="N118" s="9" t="s">
        <v>18820</v>
      </c>
    </row>
    <row r="119" spans="2:18" ht="28.8">
      <c r="B119" s="212" t="s">
        <v>18788</v>
      </c>
      <c r="C119" s="212"/>
      <c r="D119" s="212"/>
      <c r="E119" s="212"/>
      <c r="F119" s="212"/>
      <c r="G119" s="212"/>
      <c r="H119" s="212"/>
      <c r="M119" s="232"/>
      <c r="N119" s="9"/>
      <c r="O119" s="9" t="s">
        <v>18827</v>
      </c>
    </row>
    <row r="120" spans="2:18" ht="15" thickBot="1">
      <c r="B120" s="208" t="s">
        <v>18789</v>
      </c>
      <c r="C120" s="208"/>
      <c r="D120" s="208"/>
      <c r="E120" s="208"/>
      <c r="F120" s="208"/>
      <c r="G120" s="208" t="s">
        <v>7</v>
      </c>
      <c r="H120" s="208"/>
      <c r="M120" t="s">
        <v>19550</v>
      </c>
      <c r="N120" s="9" t="s">
        <v>19551</v>
      </c>
      <c r="O120" s="9" t="s">
        <v>7</v>
      </c>
      <c r="P120" s="9" t="s">
        <v>7</v>
      </c>
      <c r="Q120" s="9"/>
      <c r="R120" s="9"/>
    </row>
    <row r="121" spans="2:18">
      <c r="B121" s="169" t="s">
        <v>19048</v>
      </c>
      <c r="C121" s="169" t="s">
        <v>19635</v>
      </c>
      <c r="D121" s="169" t="s">
        <v>18828</v>
      </c>
      <c r="E121" s="169">
        <v>2011</v>
      </c>
      <c r="F121" s="170">
        <v>1</v>
      </c>
      <c r="G121" s="171">
        <v>10</v>
      </c>
      <c r="H121" s="170">
        <v>15</v>
      </c>
      <c r="K121" t="s">
        <v>18730</v>
      </c>
      <c r="L121" s="231" t="s">
        <v>18808</v>
      </c>
      <c r="M121" s="231">
        <v>1.34</v>
      </c>
      <c r="N121" s="231">
        <v>2.69</v>
      </c>
      <c r="O121" s="9">
        <f>M121*18</f>
        <v>24.12</v>
      </c>
      <c r="P121" s="9">
        <f>N121*18</f>
        <v>48.42</v>
      </c>
      <c r="Q121" s="9"/>
    </row>
    <row r="122" spans="2:18">
      <c r="B122" s="169"/>
      <c r="C122" s="169"/>
      <c r="D122" s="169"/>
      <c r="E122" s="169">
        <v>2035</v>
      </c>
      <c r="F122" s="170"/>
      <c r="G122" s="171">
        <v>12</v>
      </c>
      <c r="H122" s="170"/>
      <c r="O122" s="9"/>
      <c r="P122" s="9"/>
      <c r="Q122" s="9"/>
    </row>
    <row r="123" spans="2:18">
      <c r="B123" s="169"/>
      <c r="C123" s="169"/>
      <c r="D123" s="169"/>
      <c r="E123" s="169">
        <v>2050</v>
      </c>
      <c r="F123" s="170"/>
      <c r="G123" s="171">
        <v>15</v>
      </c>
      <c r="H123" s="170"/>
      <c r="K123" t="s">
        <v>18730</v>
      </c>
      <c r="L123" s="231" t="s">
        <v>18809</v>
      </c>
      <c r="M123" s="231">
        <v>0.1</v>
      </c>
      <c r="N123" s="231">
        <v>0.46</v>
      </c>
      <c r="O123" s="9">
        <f>M123*18</f>
        <v>1.8</v>
      </c>
      <c r="P123" s="9">
        <f>N123*18</f>
        <v>8.2800000000000011</v>
      </c>
      <c r="Q123" s="9"/>
    </row>
    <row r="124" spans="2:18">
      <c r="B124" s="169"/>
      <c r="C124" s="169"/>
      <c r="D124" s="169"/>
      <c r="E124" s="169"/>
      <c r="F124" s="170"/>
      <c r="G124" s="171"/>
      <c r="H124" s="170"/>
      <c r="O124" s="9"/>
      <c r="Q124" s="9"/>
    </row>
    <row r="125" spans="2:18">
      <c r="B125" s="169"/>
      <c r="C125" s="169"/>
      <c r="D125" s="169"/>
      <c r="E125" s="169"/>
      <c r="F125" s="170"/>
      <c r="G125" s="171"/>
      <c r="H125" s="170"/>
      <c r="K125" t="s">
        <v>19552</v>
      </c>
      <c r="L125" s="231" t="s">
        <v>18810</v>
      </c>
      <c r="M125" s="231">
        <v>0.15</v>
      </c>
      <c r="N125" s="231">
        <v>0.59</v>
      </c>
      <c r="O125" s="9">
        <f>M125*18</f>
        <v>2.6999999999999997</v>
      </c>
      <c r="P125" s="9">
        <f>N125*18</f>
        <v>10.62</v>
      </c>
      <c r="Q125" s="9"/>
      <c r="R125" s="9"/>
    </row>
    <row r="126" spans="2:18">
      <c r="B126" s="169"/>
      <c r="C126" s="169"/>
      <c r="D126" s="169"/>
      <c r="E126" s="169"/>
      <c r="F126" s="170"/>
      <c r="G126" s="171"/>
      <c r="H126" s="170"/>
      <c r="N126" s="9"/>
      <c r="O126" s="9"/>
      <c r="P126" s="9"/>
    </row>
    <row r="127" spans="2:18">
      <c r="K127" t="s">
        <v>19553</v>
      </c>
      <c r="L127" s="231" t="s">
        <v>18811</v>
      </c>
      <c r="M127" s="231">
        <v>0.04</v>
      </c>
      <c r="N127" s="231">
        <v>0.04</v>
      </c>
      <c r="O127" s="9">
        <f>M127*18</f>
        <v>0.72</v>
      </c>
      <c r="P127" s="9">
        <f>N127*18</f>
        <v>0.72</v>
      </c>
      <c r="R127" s="9"/>
    </row>
    <row r="128" spans="2:18">
      <c r="P128" s="9"/>
    </row>
    <row r="129" spans="2:19">
      <c r="B129" s="9"/>
      <c r="C129" s="169"/>
      <c r="D129" s="160"/>
      <c r="E129" s="300"/>
      <c r="F129" s="165"/>
      <c r="G129" s="9"/>
      <c r="H129" s="9"/>
      <c r="K129" t="s">
        <v>19554</v>
      </c>
      <c r="L129" s="231" t="s">
        <v>18812</v>
      </c>
      <c r="M129">
        <v>0.13</v>
      </c>
      <c r="N129" s="9">
        <v>0.13</v>
      </c>
      <c r="O129" s="9"/>
      <c r="P129" s="9"/>
    </row>
    <row r="130" spans="2:19">
      <c r="B130" s="166"/>
      <c r="C130" s="166"/>
      <c r="D130" s="9"/>
      <c r="E130" s="172"/>
      <c r="F130" s="9"/>
      <c r="G130" s="9"/>
      <c r="H130" s="9"/>
      <c r="M130" s="231"/>
      <c r="N130" s="9"/>
      <c r="O130" s="9"/>
      <c r="P130" s="9"/>
    </row>
    <row r="131" spans="2:19">
      <c r="B131" s="168"/>
      <c r="C131" s="168"/>
      <c r="D131" s="168"/>
      <c r="E131" s="168"/>
      <c r="F131" s="152"/>
      <c r="G131" s="153"/>
      <c r="H131" s="153"/>
      <c r="K131" t="s">
        <v>19555</v>
      </c>
      <c r="L131" s="231" t="s">
        <v>18813</v>
      </c>
      <c r="M131" s="231">
        <v>0.18</v>
      </c>
      <c r="N131" s="9">
        <v>3.59</v>
      </c>
      <c r="O131" s="9">
        <f>M131*18</f>
        <v>3.2399999999999998</v>
      </c>
      <c r="P131" s="9">
        <f>N131*18</f>
        <v>64.62</v>
      </c>
    </row>
    <row r="132" spans="2:19">
      <c r="B132" s="212"/>
      <c r="C132" s="212"/>
      <c r="D132" s="212"/>
      <c r="E132" s="212"/>
      <c r="F132" s="212"/>
      <c r="G132" s="212"/>
      <c r="H132" s="212"/>
      <c r="N132" s="9"/>
      <c r="O132" s="9"/>
      <c r="P132" s="9"/>
    </row>
    <row r="133" spans="2:19" ht="15" thickBot="1">
      <c r="B133" s="208"/>
      <c r="C133" s="208"/>
      <c r="D133" s="208"/>
      <c r="E133" s="208"/>
      <c r="F133" s="208"/>
      <c r="G133" s="208"/>
      <c r="H133" s="208"/>
      <c r="K133" t="s">
        <v>19556</v>
      </c>
      <c r="L133" s="231" t="s">
        <v>18814</v>
      </c>
      <c r="M133" s="231">
        <v>0.7</v>
      </c>
      <c r="N133" s="9">
        <v>0.7</v>
      </c>
      <c r="O133" s="9">
        <f>M133*18</f>
        <v>12.6</v>
      </c>
      <c r="P133" s="9">
        <f>N133*18</f>
        <v>12.6</v>
      </c>
    </row>
    <row r="134" spans="2:19">
      <c r="B134" s="169"/>
      <c r="C134" s="169"/>
      <c r="D134" s="169"/>
      <c r="E134" s="169"/>
      <c r="F134" s="170"/>
      <c r="G134" s="171"/>
      <c r="H134" s="170"/>
      <c r="M134" s="231"/>
      <c r="N134" s="9"/>
      <c r="O134" s="9"/>
      <c r="P134" s="9"/>
    </row>
    <row r="135" spans="2:19">
      <c r="B135" s="169"/>
      <c r="C135" s="169"/>
      <c r="D135" s="169"/>
      <c r="E135" s="169"/>
      <c r="F135" s="170"/>
      <c r="G135" s="171"/>
      <c r="H135" s="170"/>
      <c r="K135" t="s">
        <v>19556</v>
      </c>
      <c r="L135" s="231" t="s">
        <v>18815</v>
      </c>
      <c r="M135">
        <v>0.93</v>
      </c>
      <c r="N135" s="9">
        <v>0.93</v>
      </c>
      <c r="O135" s="9">
        <f>M135*18</f>
        <v>16.740000000000002</v>
      </c>
      <c r="P135" s="9">
        <f>N135*18</f>
        <v>16.740000000000002</v>
      </c>
    </row>
    <row r="136" spans="2:19">
      <c r="B136" s="169"/>
      <c r="C136" s="169"/>
      <c r="D136" s="169"/>
      <c r="E136" s="169"/>
      <c r="F136" s="170"/>
      <c r="G136" s="171"/>
      <c r="H136" s="170"/>
      <c r="M136" s="231"/>
      <c r="N136" s="9"/>
      <c r="O136" s="9"/>
      <c r="P136" s="9"/>
    </row>
    <row r="137" spans="2:19">
      <c r="M137" s="231"/>
      <c r="N137" s="422" t="s">
        <v>19571</v>
      </c>
      <c r="O137" s="423"/>
      <c r="P137" s="424"/>
      <c r="Q137" s="422" t="s">
        <v>7</v>
      </c>
      <c r="R137" s="423"/>
      <c r="S137" s="424"/>
    </row>
    <row r="138" spans="2:19">
      <c r="L138" t="s">
        <v>19557</v>
      </c>
      <c r="N138" s="402">
        <v>2009</v>
      </c>
      <c r="O138" s="403" t="s">
        <v>19572</v>
      </c>
      <c r="P138" s="404" t="s">
        <v>19573</v>
      </c>
      <c r="Q138" s="402">
        <v>2009</v>
      </c>
      <c r="R138" s="403" t="s">
        <v>19572</v>
      </c>
      <c r="S138" s="404" t="s">
        <v>19573</v>
      </c>
    </row>
    <row r="139" spans="2:19">
      <c r="E139" s="300" t="s">
        <v>19031</v>
      </c>
      <c r="L139" t="s">
        <v>19558</v>
      </c>
      <c r="M139" t="s">
        <v>18730</v>
      </c>
      <c r="N139" s="402">
        <v>1.47</v>
      </c>
      <c r="O139" s="403">
        <v>3.05</v>
      </c>
      <c r="P139" s="404">
        <v>2.85</v>
      </c>
      <c r="Q139" s="402">
        <f>N139*18</f>
        <v>26.46</v>
      </c>
      <c r="R139" s="403">
        <f t="shared" ref="R139:S139" si="0">O139*18</f>
        <v>54.9</v>
      </c>
      <c r="S139" s="404">
        <f t="shared" si="0"/>
        <v>51.300000000000004</v>
      </c>
    </row>
    <row r="140" spans="2:19">
      <c r="B140" s="9"/>
      <c r="C140" s="169"/>
      <c r="D140" s="160"/>
      <c r="F140" s="165"/>
      <c r="G140" s="9"/>
      <c r="H140" s="9"/>
      <c r="L140" s="9" t="s">
        <v>19559</v>
      </c>
      <c r="M140" t="s">
        <v>19033</v>
      </c>
      <c r="N140" s="402">
        <v>0.15</v>
      </c>
      <c r="O140" s="403">
        <v>0.42</v>
      </c>
      <c r="P140" s="404">
        <v>0.42</v>
      </c>
      <c r="Q140" s="402">
        <f t="shared" ref="Q140:Q152" si="1">N140*18</f>
        <v>2.6999999999999997</v>
      </c>
      <c r="R140" s="403">
        <f t="shared" ref="R140:R152" si="2">O140*18</f>
        <v>7.56</v>
      </c>
      <c r="S140" s="404">
        <f t="shared" ref="S140:S152" si="3">P140*18</f>
        <v>7.56</v>
      </c>
    </row>
    <row r="141" spans="2:19">
      <c r="B141" s="166"/>
      <c r="C141" s="166"/>
      <c r="D141" s="9"/>
      <c r="E141" s="172" t="s">
        <v>18719</v>
      </c>
      <c r="F141" s="9"/>
      <c r="G141" s="9"/>
      <c r="H141" s="9"/>
      <c r="L141" t="s">
        <v>19560</v>
      </c>
      <c r="M141" t="s">
        <v>19563</v>
      </c>
      <c r="N141" s="402">
        <v>0.04</v>
      </c>
      <c r="O141" s="403">
        <v>0.14000000000000001</v>
      </c>
      <c r="P141" s="404">
        <v>0.14000000000000001</v>
      </c>
      <c r="Q141" s="402">
        <f t="shared" si="1"/>
        <v>0.72</v>
      </c>
      <c r="R141" s="403">
        <f t="shared" si="2"/>
        <v>2.5200000000000005</v>
      </c>
      <c r="S141" s="404">
        <f t="shared" si="3"/>
        <v>2.5200000000000005</v>
      </c>
    </row>
    <row r="142" spans="2:19">
      <c r="B142" s="168" t="s">
        <v>18698</v>
      </c>
      <c r="C142" s="168" t="s">
        <v>18724</v>
      </c>
      <c r="D142" s="168" t="s">
        <v>18717</v>
      </c>
      <c r="E142" s="168" t="s">
        <v>18701</v>
      </c>
      <c r="F142" s="152" t="s">
        <v>18731</v>
      </c>
      <c r="G142" s="153" t="s">
        <v>18720</v>
      </c>
      <c r="H142" s="153" t="s">
        <v>18721</v>
      </c>
      <c r="L142" t="s">
        <v>19554</v>
      </c>
      <c r="M142" t="s">
        <v>18828</v>
      </c>
      <c r="N142" s="402">
        <v>1.2999999999999999E-2</v>
      </c>
      <c r="O142" s="403">
        <v>0.11</v>
      </c>
      <c r="P142" s="404">
        <v>0.02</v>
      </c>
      <c r="Q142" s="402">
        <f t="shared" si="1"/>
        <v>0.23399999999999999</v>
      </c>
      <c r="R142" s="403">
        <f t="shared" si="2"/>
        <v>1.98</v>
      </c>
      <c r="S142" s="404">
        <f t="shared" si="3"/>
        <v>0.36</v>
      </c>
    </row>
    <row r="143" spans="2:19" ht="13.8" customHeight="1">
      <c r="B143" s="212" t="s">
        <v>18788</v>
      </c>
      <c r="C143" s="212"/>
      <c r="D143" s="212"/>
      <c r="E143" s="212"/>
      <c r="F143" s="212"/>
      <c r="G143" s="212"/>
      <c r="H143" s="212"/>
      <c r="L143" t="s">
        <v>19561</v>
      </c>
      <c r="M143" s="9" t="s">
        <v>19563</v>
      </c>
      <c r="N143" s="402">
        <v>0</v>
      </c>
      <c r="O143" s="403">
        <v>1.41</v>
      </c>
      <c r="P143" s="404">
        <v>1.1100000000000001</v>
      </c>
      <c r="Q143" s="402">
        <f t="shared" si="1"/>
        <v>0</v>
      </c>
      <c r="R143" s="403">
        <f t="shared" si="2"/>
        <v>25.38</v>
      </c>
      <c r="S143" s="404">
        <f t="shared" si="3"/>
        <v>19.98</v>
      </c>
    </row>
    <row r="144" spans="2:19" ht="15" thickBot="1">
      <c r="B144" s="208" t="s">
        <v>18789</v>
      </c>
      <c r="C144" s="208"/>
      <c r="D144" s="208"/>
      <c r="E144" s="208"/>
      <c r="F144" s="208"/>
      <c r="G144" s="208" t="s">
        <v>7</v>
      </c>
      <c r="H144" s="208"/>
      <c r="L144" s="9" t="s">
        <v>19562</v>
      </c>
      <c r="M144" s="9" t="s">
        <v>19563</v>
      </c>
      <c r="N144" s="402">
        <v>0</v>
      </c>
      <c r="O144" s="403">
        <v>2.83</v>
      </c>
      <c r="P144" s="404">
        <v>2.4300000000000002</v>
      </c>
      <c r="Q144" s="402">
        <f t="shared" si="1"/>
        <v>0</v>
      </c>
      <c r="R144" s="403">
        <f t="shared" si="2"/>
        <v>50.94</v>
      </c>
      <c r="S144" s="404">
        <f t="shared" si="3"/>
        <v>43.74</v>
      </c>
    </row>
    <row r="145" spans="2:19">
      <c r="B145" s="169" t="s">
        <v>19032</v>
      </c>
      <c r="C145" s="169" t="s">
        <v>19636</v>
      </c>
      <c r="D145" s="169" t="s">
        <v>19033</v>
      </c>
      <c r="E145" s="169">
        <v>2011</v>
      </c>
      <c r="F145" s="170">
        <v>1</v>
      </c>
      <c r="G145" s="319">
        <v>4.0999999999999996</v>
      </c>
      <c r="H145" s="170">
        <v>15</v>
      </c>
      <c r="L145" t="s">
        <v>19564</v>
      </c>
      <c r="M145" t="s">
        <v>19033</v>
      </c>
      <c r="N145" s="402">
        <v>0</v>
      </c>
      <c r="O145" s="403">
        <v>0.39</v>
      </c>
      <c r="P145" s="404">
        <v>0.21</v>
      </c>
      <c r="Q145" s="402">
        <f t="shared" si="1"/>
        <v>0</v>
      </c>
      <c r="R145" s="403">
        <f t="shared" si="2"/>
        <v>7.0200000000000005</v>
      </c>
      <c r="S145" s="404">
        <f t="shared" si="3"/>
        <v>3.78</v>
      </c>
    </row>
    <row r="146" spans="2:19">
      <c r="B146" s="169"/>
      <c r="C146" s="169"/>
      <c r="D146" s="169"/>
      <c r="E146" s="169">
        <v>2050</v>
      </c>
      <c r="F146" s="170"/>
      <c r="G146" s="319">
        <v>6.7</v>
      </c>
      <c r="H146" s="170"/>
      <c r="L146" t="s">
        <v>18880</v>
      </c>
      <c r="M146" t="s">
        <v>30</v>
      </c>
      <c r="N146" s="402">
        <v>0</v>
      </c>
      <c r="O146" s="403">
        <v>0.49</v>
      </c>
      <c r="P146" s="404">
        <v>0.39</v>
      </c>
      <c r="Q146" s="402">
        <f t="shared" si="1"/>
        <v>0</v>
      </c>
      <c r="R146" s="403">
        <f t="shared" si="2"/>
        <v>8.82</v>
      </c>
      <c r="S146" s="404">
        <f t="shared" si="3"/>
        <v>7.0200000000000005</v>
      </c>
    </row>
    <row r="147" spans="2:19">
      <c r="B147" s="169"/>
      <c r="C147" s="169"/>
      <c r="D147" s="169"/>
      <c r="E147" s="169"/>
      <c r="F147" s="170"/>
      <c r="G147" s="171"/>
      <c r="H147" s="170"/>
      <c r="L147" t="s">
        <v>19565</v>
      </c>
      <c r="M147" t="s">
        <v>18931</v>
      </c>
      <c r="N147" s="402">
        <v>0.18</v>
      </c>
      <c r="O147" s="403">
        <v>2.57</v>
      </c>
      <c r="P147" s="404">
        <v>2.44</v>
      </c>
      <c r="Q147" s="402">
        <f t="shared" si="1"/>
        <v>3.2399999999999998</v>
      </c>
      <c r="R147" s="403">
        <f t="shared" si="2"/>
        <v>46.26</v>
      </c>
      <c r="S147" s="404">
        <f t="shared" si="3"/>
        <v>43.92</v>
      </c>
    </row>
    <row r="148" spans="2:19">
      <c r="L148" t="s">
        <v>19566</v>
      </c>
      <c r="M148" t="s">
        <v>19556</v>
      </c>
      <c r="N148" s="402">
        <v>0.7</v>
      </c>
      <c r="O148" s="403">
        <v>0.7</v>
      </c>
      <c r="P148" s="404">
        <v>0.7</v>
      </c>
      <c r="Q148" s="402">
        <f t="shared" si="1"/>
        <v>12.6</v>
      </c>
      <c r="R148" s="403">
        <f t="shared" si="2"/>
        <v>12.6</v>
      </c>
      <c r="S148" s="404">
        <f t="shared" si="3"/>
        <v>12.6</v>
      </c>
    </row>
    <row r="149" spans="2:19">
      <c r="L149" t="s">
        <v>19567</v>
      </c>
      <c r="M149" t="s">
        <v>19556</v>
      </c>
      <c r="N149" s="402">
        <v>0.93</v>
      </c>
      <c r="O149" s="403">
        <v>1.47</v>
      </c>
      <c r="P149" s="404">
        <v>0.89</v>
      </c>
      <c r="Q149" s="402">
        <f t="shared" si="1"/>
        <v>16.740000000000002</v>
      </c>
      <c r="R149" s="403">
        <f t="shared" si="2"/>
        <v>26.46</v>
      </c>
      <c r="S149" s="404">
        <f t="shared" si="3"/>
        <v>16.02</v>
      </c>
    </row>
    <row r="150" spans="2:19">
      <c r="L150" t="s">
        <v>19568</v>
      </c>
      <c r="M150" t="s">
        <v>19556</v>
      </c>
      <c r="N150" s="402">
        <v>0</v>
      </c>
      <c r="O150" s="403">
        <v>0</v>
      </c>
      <c r="P150" s="404">
        <v>0</v>
      </c>
      <c r="Q150" s="402">
        <f t="shared" si="1"/>
        <v>0</v>
      </c>
      <c r="R150" s="403">
        <f t="shared" si="2"/>
        <v>0</v>
      </c>
      <c r="S150" s="404">
        <f t="shared" si="3"/>
        <v>0</v>
      </c>
    </row>
    <row r="151" spans="2:19">
      <c r="B151" s="9"/>
      <c r="C151" s="169"/>
      <c r="D151" s="160"/>
      <c r="E151" s="300" t="s">
        <v>19034</v>
      </c>
      <c r="F151" s="165"/>
      <c r="G151" s="9"/>
      <c r="H151" s="9"/>
      <c r="L151" t="s">
        <v>19569</v>
      </c>
      <c r="M151" s="9" t="s">
        <v>19556</v>
      </c>
      <c r="N151" s="402">
        <v>0</v>
      </c>
      <c r="O151" s="403">
        <v>0.01</v>
      </c>
      <c r="P151" s="404">
        <v>0.01</v>
      </c>
      <c r="Q151" s="402">
        <f t="shared" si="1"/>
        <v>0</v>
      </c>
      <c r="R151" s="403">
        <f t="shared" si="2"/>
        <v>0.18</v>
      </c>
      <c r="S151" s="404">
        <f t="shared" si="3"/>
        <v>0.18</v>
      </c>
    </row>
    <row r="152" spans="2:19">
      <c r="B152" s="166"/>
      <c r="C152" s="166"/>
      <c r="D152" s="9"/>
      <c r="E152" s="172" t="s">
        <v>18719</v>
      </c>
      <c r="F152" s="9"/>
      <c r="G152" s="9"/>
      <c r="H152" s="9"/>
      <c r="L152" t="s">
        <v>19570</v>
      </c>
      <c r="M152" s="9" t="s">
        <v>19556</v>
      </c>
      <c r="N152" s="402">
        <v>0</v>
      </c>
      <c r="O152" s="403">
        <v>0.01</v>
      </c>
      <c r="P152" s="404">
        <v>0.01</v>
      </c>
      <c r="Q152" s="402">
        <f t="shared" si="1"/>
        <v>0</v>
      </c>
      <c r="R152" s="403">
        <f t="shared" si="2"/>
        <v>0.18</v>
      </c>
      <c r="S152" s="404">
        <f t="shared" si="3"/>
        <v>0.18</v>
      </c>
    </row>
    <row r="153" spans="2:19">
      <c r="B153" s="168" t="s">
        <v>18698</v>
      </c>
      <c r="C153" s="168" t="s">
        <v>18724</v>
      </c>
      <c r="D153" s="168" t="s">
        <v>18717</v>
      </c>
      <c r="E153" s="168" t="s">
        <v>18701</v>
      </c>
      <c r="F153" s="152" t="s">
        <v>18731</v>
      </c>
      <c r="G153" s="153" t="s">
        <v>18720</v>
      </c>
      <c r="H153" s="153" t="s">
        <v>18721</v>
      </c>
      <c r="M153" t="s">
        <v>18824</v>
      </c>
      <c r="N153" s="411"/>
      <c r="O153" s="412"/>
      <c r="P153" s="412"/>
      <c r="Q153" s="412">
        <f>SUM(Q$148:Q$152)*'Energy statistics'!$BC13/SUM('Energy statistics'!$BC$13:$BC$15)</f>
        <v>13.875404326460737</v>
      </c>
      <c r="R153" s="412">
        <f>SUM(R$148:R$152)*'Energy statistics'!$BC13/SUM('Energy statistics'!$BC$13:$BC$15)</f>
        <v>18.642414401809209</v>
      </c>
      <c r="S153" s="412">
        <f>SUM(S$148:S$152)*'Energy statistics'!$BC13/SUM('Energy statistics'!$BC$13:$BC$15)</f>
        <v>13.70515396662686</v>
      </c>
    </row>
    <row r="154" spans="2:19" ht="28.8">
      <c r="B154" s="212" t="s">
        <v>18788</v>
      </c>
      <c r="C154" s="212"/>
      <c r="D154" s="212"/>
      <c r="E154" s="212"/>
      <c r="F154" s="212"/>
      <c r="G154" s="212"/>
      <c r="H154" s="212"/>
      <c r="M154" t="s">
        <v>19042</v>
      </c>
      <c r="N154" s="402"/>
      <c r="O154" s="403"/>
      <c r="P154" s="403"/>
      <c r="Q154" s="403">
        <f>SUM(Q$148:Q$152)*'Energy statistics'!$BC14/SUM('Energy statistics'!$BC$13:$BC$15)</f>
        <v>13.773134302049101</v>
      </c>
      <c r="R154" s="403">
        <f>SUM(R$148:R$152)*'Energy statistics'!$BC14/SUM('Energy statistics'!$BC$13:$BC$15)</f>
        <v>18.505008663489281</v>
      </c>
      <c r="S154" s="404">
        <f>SUM(S$148:S$152)*'Energy statistics'!$BC14/SUM('Energy statistics'!$BC$13:$BC$15)</f>
        <v>13.604138789140519</v>
      </c>
    </row>
    <row r="155" spans="2:19" ht="15" thickBot="1">
      <c r="B155" s="208" t="s">
        <v>18789</v>
      </c>
      <c r="C155" s="208"/>
      <c r="D155" s="208"/>
      <c r="E155" s="208"/>
      <c r="F155" s="208"/>
      <c r="G155" s="208" t="s">
        <v>7</v>
      </c>
      <c r="H155" s="208"/>
      <c r="M155" t="s">
        <v>19045</v>
      </c>
      <c r="N155" s="405"/>
      <c r="O155" s="406"/>
      <c r="P155" s="406"/>
      <c r="Q155" s="403">
        <f>SUM(Q$148:Q$152)*'Energy statistics'!$BC15/SUM('Energy statistics'!$BC$13:$BC$15)</f>
        <v>1.6914613714901667</v>
      </c>
      <c r="R155" s="406">
        <f>SUM(R$148:R$152)*'Energy statistics'!$BC15/SUM('Energy statistics'!$BC$13:$BC$15)</f>
        <v>2.2725769347015121</v>
      </c>
      <c r="S155" s="407">
        <f>SUM(S$148:S$152)*'Energy statistics'!$BC15/SUM('Energy statistics'!$BC$13:$BC$15)</f>
        <v>1.6707072442326185</v>
      </c>
    </row>
    <row r="156" spans="2:19">
      <c r="B156" s="169" t="s">
        <v>19039</v>
      </c>
      <c r="C156" s="169" t="s">
        <v>19637</v>
      </c>
      <c r="D156" s="169" t="s">
        <v>19035</v>
      </c>
      <c r="E156" s="169">
        <v>2011</v>
      </c>
      <c r="F156" s="170">
        <v>1</v>
      </c>
      <c r="G156" s="319">
        <v>3.6</v>
      </c>
      <c r="H156" s="170">
        <v>15</v>
      </c>
      <c r="L156" t="s">
        <v>18922</v>
      </c>
      <c r="N156" s="408">
        <f t="shared" ref="N156:S156" si="4">SUM(N139:N152)</f>
        <v>3.4830000000000001</v>
      </c>
      <c r="O156" s="409">
        <f t="shared" si="4"/>
        <v>13.6</v>
      </c>
      <c r="P156" s="410">
        <f t="shared" si="4"/>
        <v>11.62</v>
      </c>
      <c r="Q156" s="409">
        <f t="shared" si="4"/>
        <v>62.694000000000003</v>
      </c>
      <c r="R156" s="409">
        <f t="shared" si="4"/>
        <v>244.8</v>
      </c>
      <c r="S156" s="409">
        <f t="shared" si="4"/>
        <v>209.16000000000003</v>
      </c>
    </row>
    <row r="157" spans="2:19">
      <c r="B157" s="169"/>
      <c r="C157" s="169"/>
      <c r="D157" s="169"/>
      <c r="E157" s="169">
        <v>2050</v>
      </c>
      <c r="F157" s="170"/>
      <c r="G157" s="319">
        <v>3.6</v>
      </c>
      <c r="H157" s="170"/>
    </row>
    <row r="158" spans="2:19">
      <c r="B158" s="169"/>
      <c r="C158" s="169"/>
      <c r="D158" s="169"/>
      <c r="E158" s="169"/>
      <c r="F158" s="170"/>
      <c r="G158" s="171"/>
      <c r="H158" s="170"/>
    </row>
    <row r="159" spans="2:19">
      <c r="B159" s="169"/>
      <c r="C159" s="169"/>
      <c r="D159" s="169"/>
      <c r="E159" s="169"/>
      <c r="F159" s="170"/>
      <c r="G159" s="171"/>
      <c r="H159" s="170"/>
    </row>
    <row r="160" spans="2:19">
      <c r="B160" s="169"/>
      <c r="C160" s="169"/>
      <c r="D160" s="169"/>
      <c r="E160" s="169"/>
      <c r="F160" s="170"/>
      <c r="G160" s="171"/>
      <c r="H160" s="170"/>
    </row>
    <row r="162" spans="2:8">
      <c r="E162" s="300" t="s">
        <v>19047</v>
      </c>
    </row>
    <row r="163" spans="2:8">
      <c r="B163" s="9"/>
      <c r="C163" s="169"/>
      <c r="D163" s="160"/>
      <c r="F163" s="165"/>
      <c r="G163" s="9"/>
      <c r="H163" s="9"/>
    </row>
    <row r="164" spans="2:8">
      <c r="B164" s="166"/>
      <c r="C164" s="166"/>
      <c r="D164" s="9"/>
      <c r="E164" s="172" t="s">
        <v>18719</v>
      </c>
      <c r="F164" s="9"/>
      <c r="G164" s="9"/>
      <c r="H164" s="9"/>
    </row>
    <row r="165" spans="2:8">
      <c r="B165" s="168" t="s">
        <v>18698</v>
      </c>
      <c r="C165" s="168" t="s">
        <v>18724</v>
      </c>
      <c r="D165" s="168" t="s">
        <v>18717</v>
      </c>
      <c r="E165" s="168" t="s">
        <v>18701</v>
      </c>
      <c r="F165" s="152" t="s">
        <v>18731</v>
      </c>
      <c r="G165" s="153" t="s">
        <v>18720</v>
      </c>
      <c r="H165" s="153" t="s">
        <v>18721</v>
      </c>
    </row>
    <row r="166" spans="2:8" ht="28.8">
      <c r="B166" s="212" t="s">
        <v>18788</v>
      </c>
      <c r="C166" s="212"/>
      <c r="D166" s="212"/>
      <c r="E166" s="212"/>
      <c r="F166" s="212"/>
      <c r="G166" s="212"/>
      <c r="H166" s="212"/>
    </row>
    <row r="167" spans="2:8" ht="15" thickBot="1">
      <c r="B167" s="208" t="s">
        <v>18789</v>
      </c>
      <c r="C167" s="208"/>
      <c r="D167" s="208"/>
      <c r="E167" s="208"/>
      <c r="F167" s="208"/>
      <c r="G167" s="208" t="s">
        <v>7</v>
      </c>
      <c r="H167" s="208"/>
    </row>
    <row r="168" spans="2:8">
      <c r="B168" s="169" t="s">
        <v>19040</v>
      </c>
      <c r="C168" s="169" t="s">
        <v>19041</v>
      </c>
      <c r="D168" s="169" t="s">
        <v>19042</v>
      </c>
      <c r="E168" s="169">
        <v>2011</v>
      </c>
      <c r="F168" s="170">
        <v>1</v>
      </c>
      <c r="G168" s="319">
        <f>IFERROR(INDEX('Energy statistics'!$I$5:$BC$25,MATCH(D168,'Energy statistics'!$A$5:$A$25,0),MATCH(E168,'Energy statistics'!$I$1:$BC$1,0))/1000,INDEX($Q$139:$S$155,MATCH(D168,$M$139:$M$155,0),2)/2+G167/2)</f>
        <v>20.46857</v>
      </c>
      <c r="H168" s="170">
        <v>15</v>
      </c>
    </row>
    <row r="169" spans="2:8">
      <c r="B169" s="169"/>
      <c r="C169" s="169"/>
      <c r="D169" s="169" t="s">
        <v>19042</v>
      </c>
      <c r="E169" s="169">
        <v>2012</v>
      </c>
      <c r="F169" s="170"/>
      <c r="G169" s="319">
        <f>IFERROR(INDEX('Energy statistics'!$I$5:$BC$25,MATCH(D169,'Energy statistics'!$A$5:$A$25,0),MATCH(E169,'Energy statistics'!$I$1:$BC$1,0))/1000,INDEX($Q$139:$S$155,MATCH(D169,$M$139:$M$155,0),2)/2+G168/2)</f>
        <v>19.659749999999999</v>
      </c>
      <c r="H169" s="170"/>
    </row>
    <row r="170" spans="2:8">
      <c r="B170" s="169"/>
      <c r="C170" s="169"/>
      <c r="D170" s="169" t="s">
        <v>19042</v>
      </c>
      <c r="E170" s="169">
        <v>2013</v>
      </c>
      <c r="F170" s="170"/>
      <c r="G170" s="319">
        <f>IFERROR(INDEX('Energy statistics'!$I$5:$BC$25,MATCH(D170,'Energy statistics'!$A$5:$A$25,0),MATCH(E170,'Energy statistics'!$I$1:$BC$1,0))/1000,INDEX($Q$139:$S$155,MATCH(D170,$M$139:$M$155,0),2)/2+G169/2)</f>
        <v>19.65869</v>
      </c>
      <c r="H170" s="170"/>
    </row>
    <row r="171" spans="2:8">
      <c r="B171" s="169"/>
      <c r="C171" s="169"/>
      <c r="D171" s="169" t="s">
        <v>19042</v>
      </c>
      <c r="E171" s="169">
        <v>2014</v>
      </c>
      <c r="F171" s="170"/>
      <c r="G171" s="319">
        <f>IFERROR(INDEX('Energy statistics'!$I$5:$BC$25,MATCH(D171,'Energy statistics'!$A$5:$A$25,0),MATCH(E171,'Energy statistics'!$I$1:$BC$1,0))/1000,INDEX($Q$139:$S$155,MATCH(D171,$M$139:$M$155,0),2)/2+G170/2)</f>
        <v>17.872450000000001</v>
      </c>
      <c r="H171" s="170"/>
    </row>
    <row r="172" spans="2:8">
      <c r="D172" s="169" t="s">
        <v>19042</v>
      </c>
      <c r="E172" s="169">
        <v>2015</v>
      </c>
      <c r="G172" s="319">
        <f>IFERROR(INDEX('Energy statistics'!$I$5:$BC$25,MATCH(D172,'Energy statistics'!$A$5:$A$25,0),MATCH(E172,'Energy statistics'!$I$1:$BC$1,0))/1000,INDEX($Q$139:$S$155,MATCH(D172,$M$139:$M$155,0),2)/2+G171/2)</f>
        <v>21.94304</v>
      </c>
    </row>
    <row r="173" spans="2:8">
      <c r="D173" s="169" t="s">
        <v>19042</v>
      </c>
      <c r="E173" s="169">
        <v>2016</v>
      </c>
      <c r="G173" s="319">
        <f>IFERROR(INDEX('Energy statistics'!$I$5:$BC$25,MATCH(D173,'Energy statistics'!$A$5:$A$25,0),MATCH(E173,'Energy statistics'!$I$1:$BC$1,0))/1000,INDEX($Q$139:$S$155,MATCH(D173,$M$139:$M$155,0),2)/2+G172/2)</f>
        <v>22.491619999999998</v>
      </c>
    </row>
    <row r="174" spans="2:8">
      <c r="D174" s="169" t="s">
        <v>19042</v>
      </c>
      <c r="E174" s="169">
        <v>2017</v>
      </c>
      <c r="G174" s="319">
        <f>IFERROR(INDEX('Energy statistics'!$I$5:$BC$25,MATCH(D174,'Energy statistics'!$A$5:$A$25,0),MATCH(E174,'Energy statistics'!$I$1:$BC$1,0))/1000,INDEX($Q$139:$S$155,MATCH(D174,$M$139:$M$155,0),2)/2+G173/2)</f>
        <v>22.491619999999998</v>
      </c>
    </row>
    <row r="175" spans="2:8">
      <c r="D175" s="169" t="s">
        <v>19042</v>
      </c>
      <c r="E175" s="169">
        <v>2018</v>
      </c>
      <c r="G175" s="319">
        <f>IFERROR(INDEX('Energy statistics'!$I$5:$BC$25,MATCH(D175,'Energy statistics'!$A$5:$A$25,0),MATCH(E175,'Energy statistics'!$I$1:$BC$1,0))/1000,INDEX($Q$139:$S$155,MATCH(D175,$M$139:$M$155,0),2)/2+G174/2)</f>
        <v>22.210470000000001</v>
      </c>
    </row>
    <row r="176" spans="2:8">
      <c r="D176" s="169" t="s">
        <v>19042</v>
      </c>
      <c r="E176" s="169">
        <v>2019</v>
      </c>
      <c r="G176" s="319">
        <f>IFERROR(INDEX('Energy statistics'!$I$5:$BC$25,MATCH(D176,'Energy statistics'!$A$5:$A$25,0),MATCH(E176,'Energy statistics'!$I$1:$BC$1,0))/1000,INDEX($Q$139:$S$155,MATCH(D176,$M$139:$M$155,0),2)/2+G175/2)</f>
        <v>20.357739331744639</v>
      </c>
    </row>
    <row r="177" spans="4:7">
      <c r="D177" s="169" t="s">
        <v>19042</v>
      </c>
      <c r="E177" s="169">
        <v>2020</v>
      </c>
      <c r="G177" s="319">
        <f>IFERROR(INDEX('Energy statistics'!$I$5:$BC$25,MATCH(D177,'Energy statistics'!$A$5:$A$25,0),MATCH(E177,'Energy statistics'!$I$1:$BC$1,0))/1000,INDEX($Q$139:$S$155,MATCH(D177,$M$139:$M$155,0),2)/2+G176/2)</f>
        <v>19.431373997616959</v>
      </c>
    </row>
    <row r="178" spans="4:7">
      <c r="D178" s="169" t="s">
        <v>19042</v>
      </c>
      <c r="E178" s="169">
        <v>2025</v>
      </c>
      <c r="G178" s="319">
        <f>IFERROR(INDEX('Energy statistics'!$I$5:$BC$25,MATCH(D178,'Energy statistics'!$A$5:$A$25,0),MATCH(E178,'Energy statistics'!$I$1:$BC$1,0))/1000,INDEX($Q$139:$S$155,MATCH(D178,$M$139:$M$155,0),2)/2+G177/2)</f>
        <v>18.968191330553118</v>
      </c>
    </row>
    <row r="179" spans="4:7">
      <c r="D179" s="169" t="s">
        <v>19042</v>
      </c>
      <c r="E179" s="169">
        <v>2030</v>
      </c>
      <c r="G179" s="319">
        <f>IFERROR(INDEX('Energy statistics'!$I$5:$BC$25,MATCH(D179,'Energy statistics'!$A$5:$A$25,0),MATCH(E179,'Energy statistics'!$I$1:$BC$1,0))/1000,INDEX($Q$139:$S$155,MATCH(D179,$M$139:$M$155,0),2)/2+G178/2)</f>
        <v>18.736599997021202</v>
      </c>
    </row>
    <row r="180" spans="4:7">
      <c r="D180" s="169" t="s">
        <v>19042</v>
      </c>
      <c r="E180" s="169">
        <v>2035</v>
      </c>
      <c r="G180" s="319">
        <f>IFERROR(INDEX('Energy statistics'!$I$5:$BC$25,MATCH(D180,'Energy statistics'!$A$5:$A$25,0),MATCH(E180,'Energy statistics'!$I$1:$BC$1,0))/1000,INDEX($Q$139:$S$155,MATCH(D180,$M$139:$M$155,0),2)/2+G179/2)</f>
        <v>18.62080433025524</v>
      </c>
    </row>
    <row r="181" spans="4:7">
      <c r="D181" s="169" t="s">
        <v>19042</v>
      </c>
      <c r="E181" s="169">
        <v>2040</v>
      </c>
      <c r="G181" s="319">
        <f>IFERROR(INDEX('Energy statistics'!$I$5:$BC$25,MATCH(D181,'Energy statistics'!$A$5:$A$25,0),MATCH(E181,'Energy statistics'!$I$1:$BC$1,0))/1000,INDEX($Q$139:$S$155,MATCH(D181,$M$139:$M$155,0),2)/2+G180/2)</f>
        <v>18.562906496872259</v>
      </c>
    </row>
    <row r="182" spans="4:7">
      <c r="D182" s="169" t="s">
        <v>19042</v>
      </c>
      <c r="E182" s="169">
        <v>2045</v>
      </c>
      <c r="G182" s="319">
        <f>IFERROR(INDEX('Energy statistics'!$I$5:$BC$25,MATCH(D182,'Energy statistics'!$A$5:$A$25,0),MATCH(E182,'Energy statistics'!$I$1:$BC$1,0))/1000,INDEX($Q$139:$S$155,MATCH(D182,$M$139:$M$155,0),2)/2+G181/2)</f>
        <v>18.533957580180768</v>
      </c>
    </row>
    <row r="183" spans="4:7">
      <c r="D183" s="169" t="s">
        <v>19042</v>
      </c>
      <c r="E183" s="169">
        <v>2050</v>
      </c>
      <c r="G183" s="319">
        <f>IFERROR(INDEX('Energy statistics'!$I$5:$BC$25,MATCH(D183,'Energy statistics'!$A$5:$A$25,0),MATCH(E183,'Energy statistics'!$I$1:$BC$1,0))/1000,INDEX($Q$139:$S$155,MATCH(D183,$M$139:$M$155,0),2)/2+G182/2)</f>
        <v>18.519483121835023</v>
      </c>
    </row>
  </sheetData>
  <mergeCells count="2">
    <mergeCell ref="N137:P137"/>
    <mergeCell ref="Q137:S137"/>
  </mergeCells>
  <hyperlinks>
    <hyperlink ref="V25" r:id="rId1" display="http://www.ens.dk/sites/ens.dk/files/undergrund-forsyning/vedvarende-energi/bioenergi/biogas-taskforce/rapporter_taskforce/biogas_i_danmark_-_analyse_2014-final.pdf" xr:uid="{00000000-0004-0000-0300-000000000000}"/>
    <hyperlink ref="L117" r:id="rId2" xr:uid="{0901513A-3349-475F-B334-4F7A864F9651}"/>
  </hyperlinks>
  <pageMargins left="0.7" right="0.7" top="0.75" bottom="0.75" header="0.3" footer="0.3"/>
  <pageSetup paperSize="9" orientation="portrait"/>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4"/>
  <sheetViews>
    <sheetView zoomScale="90" zoomScaleNormal="90" workbookViewId="0">
      <selection activeCell="E14" sqref="E14"/>
    </sheetView>
  </sheetViews>
  <sheetFormatPr defaultRowHeight="14.4"/>
  <cols>
    <col min="1" max="1" width="3.5546875" style="141" customWidth="1"/>
    <col min="2" max="2" width="21.44140625" style="141" customWidth="1"/>
    <col min="3" max="3" width="24.33203125" style="141" bestFit="1" customWidth="1"/>
    <col min="4" max="4" width="24.33203125" style="141" customWidth="1"/>
    <col min="5" max="5" width="37" style="141" bestFit="1" customWidth="1"/>
    <col min="6" max="6" width="14.88671875" style="141" customWidth="1"/>
    <col min="7" max="7" width="16.5546875" style="141" bestFit="1" customWidth="1"/>
    <col min="8" max="8" width="16.88671875" style="141" customWidth="1"/>
    <col min="9" max="9" width="14" style="141" customWidth="1"/>
    <col min="10" max="10" width="10" style="141" bestFit="1" customWidth="1"/>
    <col min="11" max="12" width="9.109375" style="141"/>
    <col min="13" max="13" width="11.88671875" style="141" bestFit="1" customWidth="1"/>
    <col min="14" max="14" width="18" style="141" bestFit="1" customWidth="1"/>
    <col min="15" max="256" width="9.109375" style="141"/>
    <col min="257" max="257" width="3.5546875" style="141" customWidth="1"/>
    <col min="258" max="258" width="21.44140625" style="141" customWidth="1"/>
    <col min="259" max="259" width="24.33203125" style="141" bestFit="1" customWidth="1"/>
    <col min="260" max="260" width="24.33203125" style="141" customWidth="1"/>
    <col min="261" max="261" width="37" style="141" bestFit="1" customWidth="1"/>
    <col min="262" max="262" width="14.88671875" style="141" customWidth="1"/>
    <col min="263" max="263" width="16.5546875" style="141" bestFit="1" customWidth="1"/>
    <col min="264" max="264" width="16.88671875" style="141" customWidth="1"/>
    <col min="265" max="265" width="14" style="141" customWidth="1"/>
    <col min="266" max="512" width="9.109375" style="141"/>
    <col min="513" max="513" width="3.5546875" style="141" customWidth="1"/>
    <col min="514" max="514" width="21.44140625" style="141" customWidth="1"/>
    <col min="515" max="515" width="24.33203125" style="141" bestFit="1" customWidth="1"/>
    <col min="516" max="516" width="24.33203125" style="141" customWidth="1"/>
    <col min="517" max="517" width="37" style="141" bestFit="1" customWidth="1"/>
    <col min="518" max="518" width="14.88671875" style="141" customWidth="1"/>
    <col min="519" max="519" width="16.5546875" style="141" bestFit="1" customWidth="1"/>
    <col min="520" max="520" width="16.88671875" style="141" customWidth="1"/>
    <col min="521" max="521" width="14" style="141" customWidth="1"/>
    <col min="522" max="768" width="9.109375" style="141"/>
    <col min="769" max="769" width="3.5546875" style="141" customWidth="1"/>
    <col min="770" max="770" width="21.44140625" style="141" customWidth="1"/>
    <col min="771" max="771" width="24.33203125" style="141" bestFit="1" customWidth="1"/>
    <col min="772" max="772" width="24.33203125" style="141" customWidth="1"/>
    <col min="773" max="773" width="37" style="141" bestFit="1" customWidth="1"/>
    <col min="774" max="774" width="14.88671875" style="141" customWidth="1"/>
    <col min="775" max="775" width="16.5546875" style="141" bestFit="1" customWidth="1"/>
    <col min="776" max="776" width="16.88671875" style="141" customWidth="1"/>
    <col min="777" max="777" width="14" style="141" customWidth="1"/>
    <col min="778" max="1024" width="9.109375" style="141"/>
    <col min="1025" max="1025" width="3.5546875" style="141" customWidth="1"/>
    <col min="1026" max="1026" width="21.44140625" style="141" customWidth="1"/>
    <col min="1027" max="1027" width="24.33203125" style="141" bestFit="1" customWidth="1"/>
    <col min="1028" max="1028" width="24.33203125" style="141" customWidth="1"/>
    <col min="1029" max="1029" width="37" style="141" bestFit="1" customWidth="1"/>
    <col min="1030" max="1030" width="14.88671875" style="141" customWidth="1"/>
    <col min="1031" max="1031" width="16.5546875" style="141" bestFit="1" customWidth="1"/>
    <col min="1032" max="1032" width="16.88671875" style="141" customWidth="1"/>
    <col min="1033" max="1033" width="14" style="141" customWidth="1"/>
    <col min="1034" max="1280" width="9.109375" style="141"/>
    <col min="1281" max="1281" width="3.5546875" style="141" customWidth="1"/>
    <col min="1282" max="1282" width="21.44140625" style="141" customWidth="1"/>
    <col min="1283" max="1283" width="24.33203125" style="141" bestFit="1" customWidth="1"/>
    <col min="1284" max="1284" width="24.33203125" style="141" customWidth="1"/>
    <col min="1285" max="1285" width="37" style="141" bestFit="1" customWidth="1"/>
    <col min="1286" max="1286" width="14.88671875" style="141" customWidth="1"/>
    <col min="1287" max="1287" width="16.5546875" style="141" bestFit="1" customWidth="1"/>
    <col min="1288" max="1288" width="16.88671875" style="141" customWidth="1"/>
    <col min="1289" max="1289" width="14" style="141" customWidth="1"/>
    <col min="1290" max="1536" width="9.109375" style="141"/>
    <col min="1537" max="1537" width="3.5546875" style="141" customWidth="1"/>
    <col min="1538" max="1538" width="21.44140625" style="141" customWidth="1"/>
    <col min="1539" max="1539" width="24.33203125" style="141" bestFit="1" customWidth="1"/>
    <col min="1540" max="1540" width="24.33203125" style="141" customWidth="1"/>
    <col min="1541" max="1541" width="37" style="141" bestFit="1" customWidth="1"/>
    <col min="1542" max="1542" width="14.88671875" style="141" customWidth="1"/>
    <col min="1543" max="1543" width="16.5546875" style="141" bestFit="1" customWidth="1"/>
    <col min="1544" max="1544" width="16.88671875" style="141" customWidth="1"/>
    <col min="1545" max="1545" width="14" style="141" customWidth="1"/>
    <col min="1546" max="1792" width="9.109375" style="141"/>
    <col min="1793" max="1793" width="3.5546875" style="141" customWidth="1"/>
    <col min="1794" max="1794" width="21.44140625" style="141" customWidth="1"/>
    <col min="1795" max="1795" width="24.33203125" style="141" bestFit="1" customWidth="1"/>
    <col min="1796" max="1796" width="24.33203125" style="141" customWidth="1"/>
    <col min="1797" max="1797" width="37" style="141" bestFit="1" customWidth="1"/>
    <col min="1798" max="1798" width="14.88671875" style="141" customWidth="1"/>
    <col min="1799" max="1799" width="16.5546875" style="141" bestFit="1" customWidth="1"/>
    <col min="1800" max="1800" width="16.88671875" style="141" customWidth="1"/>
    <col min="1801" max="1801" width="14" style="141" customWidth="1"/>
    <col min="1802" max="2048" width="9.109375" style="141"/>
    <col min="2049" max="2049" width="3.5546875" style="141" customWidth="1"/>
    <col min="2050" max="2050" width="21.44140625" style="141" customWidth="1"/>
    <col min="2051" max="2051" width="24.33203125" style="141" bestFit="1" customWidth="1"/>
    <col min="2052" max="2052" width="24.33203125" style="141" customWidth="1"/>
    <col min="2053" max="2053" width="37" style="141" bestFit="1" customWidth="1"/>
    <col min="2054" max="2054" width="14.88671875" style="141" customWidth="1"/>
    <col min="2055" max="2055" width="16.5546875" style="141" bestFit="1" customWidth="1"/>
    <col min="2056" max="2056" width="16.88671875" style="141" customWidth="1"/>
    <col min="2057" max="2057" width="14" style="141" customWidth="1"/>
    <col min="2058" max="2304" width="9.109375" style="141"/>
    <col min="2305" max="2305" width="3.5546875" style="141" customWidth="1"/>
    <col min="2306" max="2306" width="21.44140625" style="141" customWidth="1"/>
    <col min="2307" max="2307" width="24.33203125" style="141" bestFit="1" customWidth="1"/>
    <col min="2308" max="2308" width="24.33203125" style="141" customWidth="1"/>
    <col min="2309" max="2309" width="37" style="141" bestFit="1" customWidth="1"/>
    <col min="2310" max="2310" width="14.88671875" style="141" customWidth="1"/>
    <col min="2311" max="2311" width="16.5546875" style="141" bestFit="1" customWidth="1"/>
    <col min="2312" max="2312" width="16.88671875" style="141" customWidth="1"/>
    <col min="2313" max="2313" width="14" style="141" customWidth="1"/>
    <col min="2314" max="2560" width="9.109375" style="141"/>
    <col min="2561" max="2561" width="3.5546875" style="141" customWidth="1"/>
    <col min="2562" max="2562" width="21.44140625" style="141" customWidth="1"/>
    <col min="2563" max="2563" width="24.33203125" style="141" bestFit="1" customWidth="1"/>
    <col min="2564" max="2564" width="24.33203125" style="141" customWidth="1"/>
    <col min="2565" max="2565" width="37" style="141" bestFit="1" customWidth="1"/>
    <col min="2566" max="2566" width="14.88671875" style="141" customWidth="1"/>
    <col min="2567" max="2567" width="16.5546875" style="141" bestFit="1" customWidth="1"/>
    <col min="2568" max="2568" width="16.88671875" style="141" customWidth="1"/>
    <col min="2569" max="2569" width="14" style="141" customWidth="1"/>
    <col min="2570" max="2816" width="9.109375" style="141"/>
    <col min="2817" max="2817" width="3.5546875" style="141" customWidth="1"/>
    <col min="2818" max="2818" width="21.44140625" style="141" customWidth="1"/>
    <col min="2819" max="2819" width="24.33203125" style="141" bestFit="1" customWidth="1"/>
    <col min="2820" max="2820" width="24.33203125" style="141" customWidth="1"/>
    <col min="2821" max="2821" width="37" style="141" bestFit="1" customWidth="1"/>
    <col min="2822" max="2822" width="14.88671875" style="141" customWidth="1"/>
    <col min="2823" max="2823" width="16.5546875" style="141" bestFit="1" customWidth="1"/>
    <col min="2824" max="2824" width="16.88671875" style="141" customWidth="1"/>
    <col min="2825" max="2825" width="14" style="141" customWidth="1"/>
    <col min="2826" max="3072" width="9.109375" style="141"/>
    <col min="3073" max="3073" width="3.5546875" style="141" customWidth="1"/>
    <col min="3074" max="3074" width="21.44140625" style="141" customWidth="1"/>
    <col min="3075" max="3075" width="24.33203125" style="141" bestFit="1" customWidth="1"/>
    <col min="3076" max="3076" width="24.33203125" style="141" customWidth="1"/>
    <col min="3077" max="3077" width="37" style="141" bestFit="1" customWidth="1"/>
    <col min="3078" max="3078" width="14.88671875" style="141" customWidth="1"/>
    <col min="3079" max="3079" width="16.5546875" style="141" bestFit="1" customWidth="1"/>
    <col min="3080" max="3080" width="16.88671875" style="141" customWidth="1"/>
    <col min="3081" max="3081" width="14" style="141" customWidth="1"/>
    <col min="3082" max="3328" width="9.109375" style="141"/>
    <col min="3329" max="3329" width="3.5546875" style="141" customWidth="1"/>
    <col min="3330" max="3330" width="21.44140625" style="141" customWidth="1"/>
    <col min="3331" max="3331" width="24.33203125" style="141" bestFit="1" customWidth="1"/>
    <col min="3332" max="3332" width="24.33203125" style="141" customWidth="1"/>
    <col min="3333" max="3333" width="37" style="141" bestFit="1" customWidth="1"/>
    <col min="3334" max="3334" width="14.88671875" style="141" customWidth="1"/>
    <col min="3335" max="3335" width="16.5546875" style="141" bestFit="1" customWidth="1"/>
    <col min="3336" max="3336" width="16.88671875" style="141" customWidth="1"/>
    <col min="3337" max="3337" width="14" style="141" customWidth="1"/>
    <col min="3338" max="3584" width="9.109375" style="141"/>
    <col min="3585" max="3585" width="3.5546875" style="141" customWidth="1"/>
    <col min="3586" max="3586" width="21.44140625" style="141" customWidth="1"/>
    <col min="3587" max="3587" width="24.33203125" style="141" bestFit="1" customWidth="1"/>
    <col min="3588" max="3588" width="24.33203125" style="141" customWidth="1"/>
    <col min="3589" max="3589" width="37" style="141" bestFit="1" customWidth="1"/>
    <col min="3590" max="3590" width="14.88671875" style="141" customWidth="1"/>
    <col min="3591" max="3591" width="16.5546875" style="141" bestFit="1" customWidth="1"/>
    <col min="3592" max="3592" width="16.88671875" style="141" customWidth="1"/>
    <col min="3593" max="3593" width="14" style="141" customWidth="1"/>
    <col min="3594" max="3840" width="9.109375" style="141"/>
    <col min="3841" max="3841" width="3.5546875" style="141" customWidth="1"/>
    <col min="3842" max="3842" width="21.44140625" style="141" customWidth="1"/>
    <col min="3843" max="3843" width="24.33203125" style="141" bestFit="1" customWidth="1"/>
    <col min="3844" max="3844" width="24.33203125" style="141" customWidth="1"/>
    <col min="3845" max="3845" width="37" style="141" bestFit="1" customWidth="1"/>
    <col min="3846" max="3846" width="14.88671875" style="141" customWidth="1"/>
    <col min="3847" max="3847" width="16.5546875" style="141" bestFit="1" customWidth="1"/>
    <col min="3848" max="3848" width="16.88671875" style="141" customWidth="1"/>
    <col min="3849" max="3849" width="14" style="141" customWidth="1"/>
    <col min="3850" max="4096" width="9.109375" style="141"/>
    <col min="4097" max="4097" width="3.5546875" style="141" customWidth="1"/>
    <col min="4098" max="4098" width="21.44140625" style="141" customWidth="1"/>
    <col min="4099" max="4099" width="24.33203125" style="141" bestFit="1" customWidth="1"/>
    <col min="4100" max="4100" width="24.33203125" style="141" customWidth="1"/>
    <col min="4101" max="4101" width="37" style="141" bestFit="1" customWidth="1"/>
    <col min="4102" max="4102" width="14.88671875" style="141" customWidth="1"/>
    <col min="4103" max="4103" width="16.5546875" style="141" bestFit="1" customWidth="1"/>
    <col min="4104" max="4104" width="16.88671875" style="141" customWidth="1"/>
    <col min="4105" max="4105" width="14" style="141" customWidth="1"/>
    <col min="4106" max="4352" width="9.109375" style="141"/>
    <col min="4353" max="4353" width="3.5546875" style="141" customWidth="1"/>
    <col min="4354" max="4354" width="21.44140625" style="141" customWidth="1"/>
    <col min="4355" max="4355" width="24.33203125" style="141" bestFit="1" customWidth="1"/>
    <col min="4356" max="4356" width="24.33203125" style="141" customWidth="1"/>
    <col min="4357" max="4357" width="37" style="141" bestFit="1" customWidth="1"/>
    <col min="4358" max="4358" width="14.88671875" style="141" customWidth="1"/>
    <col min="4359" max="4359" width="16.5546875" style="141" bestFit="1" customWidth="1"/>
    <col min="4360" max="4360" width="16.88671875" style="141" customWidth="1"/>
    <col min="4361" max="4361" width="14" style="141" customWidth="1"/>
    <col min="4362" max="4608" width="9.109375" style="141"/>
    <col min="4609" max="4609" width="3.5546875" style="141" customWidth="1"/>
    <col min="4610" max="4610" width="21.44140625" style="141" customWidth="1"/>
    <col min="4611" max="4611" width="24.33203125" style="141" bestFit="1" customWidth="1"/>
    <col min="4612" max="4612" width="24.33203125" style="141" customWidth="1"/>
    <col min="4613" max="4613" width="37" style="141" bestFit="1" customWidth="1"/>
    <col min="4614" max="4614" width="14.88671875" style="141" customWidth="1"/>
    <col min="4615" max="4615" width="16.5546875" style="141" bestFit="1" customWidth="1"/>
    <col min="4616" max="4616" width="16.88671875" style="141" customWidth="1"/>
    <col min="4617" max="4617" width="14" style="141" customWidth="1"/>
    <col min="4618" max="4864" width="9.109375" style="141"/>
    <col min="4865" max="4865" width="3.5546875" style="141" customWidth="1"/>
    <col min="4866" max="4866" width="21.44140625" style="141" customWidth="1"/>
    <col min="4867" max="4867" width="24.33203125" style="141" bestFit="1" customWidth="1"/>
    <col min="4868" max="4868" width="24.33203125" style="141" customWidth="1"/>
    <col min="4869" max="4869" width="37" style="141" bestFit="1" customWidth="1"/>
    <col min="4870" max="4870" width="14.88671875" style="141" customWidth="1"/>
    <col min="4871" max="4871" width="16.5546875" style="141" bestFit="1" customWidth="1"/>
    <col min="4872" max="4872" width="16.88671875" style="141" customWidth="1"/>
    <col min="4873" max="4873" width="14" style="141" customWidth="1"/>
    <col min="4874" max="5120" width="9.109375" style="141"/>
    <col min="5121" max="5121" width="3.5546875" style="141" customWidth="1"/>
    <col min="5122" max="5122" width="21.44140625" style="141" customWidth="1"/>
    <col min="5123" max="5123" width="24.33203125" style="141" bestFit="1" customWidth="1"/>
    <col min="5124" max="5124" width="24.33203125" style="141" customWidth="1"/>
    <col min="5125" max="5125" width="37" style="141" bestFit="1" customWidth="1"/>
    <col min="5126" max="5126" width="14.88671875" style="141" customWidth="1"/>
    <col min="5127" max="5127" width="16.5546875" style="141" bestFit="1" customWidth="1"/>
    <col min="5128" max="5128" width="16.88671875" style="141" customWidth="1"/>
    <col min="5129" max="5129" width="14" style="141" customWidth="1"/>
    <col min="5130" max="5376" width="9.109375" style="141"/>
    <col min="5377" max="5377" width="3.5546875" style="141" customWidth="1"/>
    <col min="5378" max="5378" width="21.44140625" style="141" customWidth="1"/>
    <col min="5379" max="5379" width="24.33203125" style="141" bestFit="1" customWidth="1"/>
    <col min="5380" max="5380" width="24.33203125" style="141" customWidth="1"/>
    <col min="5381" max="5381" width="37" style="141" bestFit="1" customWidth="1"/>
    <col min="5382" max="5382" width="14.88671875" style="141" customWidth="1"/>
    <col min="5383" max="5383" width="16.5546875" style="141" bestFit="1" customWidth="1"/>
    <col min="5384" max="5384" width="16.88671875" style="141" customWidth="1"/>
    <col min="5385" max="5385" width="14" style="141" customWidth="1"/>
    <col min="5386" max="5632" width="9.109375" style="141"/>
    <col min="5633" max="5633" width="3.5546875" style="141" customWidth="1"/>
    <col min="5634" max="5634" width="21.44140625" style="141" customWidth="1"/>
    <col min="5635" max="5635" width="24.33203125" style="141" bestFit="1" customWidth="1"/>
    <col min="5636" max="5636" width="24.33203125" style="141" customWidth="1"/>
    <col min="5637" max="5637" width="37" style="141" bestFit="1" customWidth="1"/>
    <col min="5638" max="5638" width="14.88671875" style="141" customWidth="1"/>
    <col min="5639" max="5639" width="16.5546875" style="141" bestFit="1" customWidth="1"/>
    <col min="5640" max="5640" width="16.88671875" style="141" customWidth="1"/>
    <col min="5641" max="5641" width="14" style="141" customWidth="1"/>
    <col min="5642" max="5888" width="9.109375" style="141"/>
    <col min="5889" max="5889" width="3.5546875" style="141" customWidth="1"/>
    <col min="5890" max="5890" width="21.44140625" style="141" customWidth="1"/>
    <col min="5891" max="5891" width="24.33203125" style="141" bestFit="1" customWidth="1"/>
    <col min="5892" max="5892" width="24.33203125" style="141" customWidth="1"/>
    <col min="5893" max="5893" width="37" style="141" bestFit="1" customWidth="1"/>
    <col min="5894" max="5894" width="14.88671875" style="141" customWidth="1"/>
    <col min="5895" max="5895" width="16.5546875" style="141" bestFit="1" customWidth="1"/>
    <col min="5896" max="5896" width="16.88671875" style="141" customWidth="1"/>
    <col min="5897" max="5897" width="14" style="141" customWidth="1"/>
    <col min="5898" max="6144" width="9.109375" style="141"/>
    <col min="6145" max="6145" width="3.5546875" style="141" customWidth="1"/>
    <col min="6146" max="6146" width="21.44140625" style="141" customWidth="1"/>
    <col min="6147" max="6147" width="24.33203125" style="141" bestFit="1" customWidth="1"/>
    <col min="6148" max="6148" width="24.33203125" style="141" customWidth="1"/>
    <col min="6149" max="6149" width="37" style="141" bestFit="1" customWidth="1"/>
    <col min="6150" max="6150" width="14.88671875" style="141" customWidth="1"/>
    <col min="6151" max="6151" width="16.5546875" style="141" bestFit="1" customWidth="1"/>
    <col min="6152" max="6152" width="16.88671875" style="141" customWidth="1"/>
    <col min="6153" max="6153" width="14" style="141" customWidth="1"/>
    <col min="6154" max="6400" width="9.109375" style="141"/>
    <col min="6401" max="6401" width="3.5546875" style="141" customWidth="1"/>
    <col min="6402" max="6402" width="21.44140625" style="141" customWidth="1"/>
    <col min="6403" max="6403" width="24.33203125" style="141" bestFit="1" customWidth="1"/>
    <col min="6404" max="6404" width="24.33203125" style="141" customWidth="1"/>
    <col min="6405" max="6405" width="37" style="141" bestFit="1" customWidth="1"/>
    <col min="6406" max="6406" width="14.88671875" style="141" customWidth="1"/>
    <col min="6407" max="6407" width="16.5546875" style="141" bestFit="1" customWidth="1"/>
    <col min="6408" max="6408" width="16.88671875" style="141" customWidth="1"/>
    <col min="6409" max="6409" width="14" style="141" customWidth="1"/>
    <col min="6410" max="6656" width="9.109375" style="141"/>
    <col min="6657" max="6657" width="3.5546875" style="141" customWidth="1"/>
    <col min="6658" max="6658" width="21.44140625" style="141" customWidth="1"/>
    <col min="6659" max="6659" width="24.33203125" style="141" bestFit="1" customWidth="1"/>
    <col min="6660" max="6660" width="24.33203125" style="141" customWidth="1"/>
    <col min="6661" max="6661" width="37" style="141" bestFit="1" customWidth="1"/>
    <col min="6662" max="6662" width="14.88671875" style="141" customWidth="1"/>
    <col min="6663" max="6663" width="16.5546875" style="141" bestFit="1" customWidth="1"/>
    <col min="6664" max="6664" width="16.88671875" style="141" customWidth="1"/>
    <col min="6665" max="6665" width="14" style="141" customWidth="1"/>
    <col min="6666" max="6912" width="9.109375" style="141"/>
    <col min="6913" max="6913" width="3.5546875" style="141" customWidth="1"/>
    <col min="6914" max="6914" width="21.44140625" style="141" customWidth="1"/>
    <col min="6915" max="6915" width="24.33203125" style="141" bestFit="1" customWidth="1"/>
    <col min="6916" max="6916" width="24.33203125" style="141" customWidth="1"/>
    <col min="6917" max="6917" width="37" style="141" bestFit="1" customWidth="1"/>
    <col min="6918" max="6918" width="14.88671875" style="141" customWidth="1"/>
    <col min="6919" max="6919" width="16.5546875" style="141" bestFit="1" customWidth="1"/>
    <col min="6920" max="6920" width="16.88671875" style="141" customWidth="1"/>
    <col min="6921" max="6921" width="14" style="141" customWidth="1"/>
    <col min="6922" max="7168" width="9.109375" style="141"/>
    <col min="7169" max="7169" width="3.5546875" style="141" customWidth="1"/>
    <col min="7170" max="7170" width="21.44140625" style="141" customWidth="1"/>
    <col min="7171" max="7171" width="24.33203125" style="141" bestFit="1" customWidth="1"/>
    <col min="7172" max="7172" width="24.33203125" style="141" customWidth="1"/>
    <col min="7173" max="7173" width="37" style="141" bestFit="1" customWidth="1"/>
    <col min="7174" max="7174" width="14.88671875" style="141" customWidth="1"/>
    <col min="7175" max="7175" width="16.5546875" style="141" bestFit="1" customWidth="1"/>
    <col min="7176" max="7176" width="16.88671875" style="141" customWidth="1"/>
    <col min="7177" max="7177" width="14" style="141" customWidth="1"/>
    <col min="7178" max="7424" width="9.109375" style="141"/>
    <col min="7425" max="7425" width="3.5546875" style="141" customWidth="1"/>
    <col min="7426" max="7426" width="21.44140625" style="141" customWidth="1"/>
    <col min="7427" max="7427" width="24.33203125" style="141" bestFit="1" customWidth="1"/>
    <col min="7428" max="7428" width="24.33203125" style="141" customWidth="1"/>
    <col min="7429" max="7429" width="37" style="141" bestFit="1" customWidth="1"/>
    <col min="7430" max="7430" width="14.88671875" style="141" customWidth="1"/>
    <col min="7431" max="7431" width="16.5546875" style="141" bestFit="1" customWidth="1"/>
    <col min="7432" max="7432" width="16.88671875" style="141" customWidth="1"/>
    <col min="7433" max="7433" width="14" style="141" customWidth="1"/>
    <col min="7434" max="7680" width="9.109375" style="141"/>
    <col min="7681" max="7681" width="3.5546875" style="141" customWidth="1"/>
    <col min="7682" max="7682" width="21.44140625" style="141" customWidth="1"/>
    <col min="7683" max="7683" width="24.33203125" style="141" bestFit="1" customWidth="1"/>
    <col min="7684" max="7684" width="24.33203125" style="141" customWidth="1"/>
    <col min="7685" max="7685" width="37" style="141" bestFit="1" customWidth="1"/>
    <col min="7686" max="7686" width="14.88671875" style="141" customWidth="1"/>
    <col min="7687" max="7687" width="16.5546875" style="141" bestFit="1" customWidth="1"/>
    <col min="7688" max="7688" width="16.88671875" style="141" customWidth="1"/>
    <col min="7689" max="7689" width="14" style="141" customWidth="1"/>
    <col min="7690" max="7936" width="9.109375" style="141"/>
    <col min="7937" max="7937" width="3.5546875" style="141" customWidth="1"/>
    <col min="7938" max="7938" width="21.44140625" style="141" customWidth="1"/>
    <col min="7939" max="7939" width="24.33203125" style="141" bestFit="1" customWidth="1"/>
    <col min="7940" max="7940" width="24.33203125" style="141" customWidth="1"/>
    <col min="7941" max="7941" width="37" style="141" bestFit="1" customWidth="1"/>
    <col min="7942" max="7942" width="14.88671875" style="141" customWidth="1"/>
    <col min="7943" max="7943" width="16.5546875" style="141" bestFit="1" customWidth="1"/>
    <col min="7944" max="7944" width="16.88671875" style="141" customWidth="1"/>
    <col min="7945" max="7945" width="14" style="141" customWidth="1"/>
    <col min="7946" max="8192" width="9.109375" style="141"/>
    <col min="8193" max="8193" width="3.5546875" style="141" customWidth="1"/>
    <col min="8194" max="8194" width="21.44140625" style="141" customWidth="1"/>
    <col min="8195" max="8195" width="24.33203125" style="141" bestFit="1" customWidth="1"/>
    <col min="8196" max="8196" width="24.33203125" style="141" customWidth="1"/>
    <col min="8197" max="8197" width="37" style="141" bestFit="1" customWidth="1"/>
    <col min="8198" max="8198" width="14.88671875" style="141" customWidth="1"/>
    <col min="8199" max="8199" width="16.5546875" style="141" bestFit="1" customWidth="1"/>
    <col min="8200" max="8200" width="16.88671875" style="141" customWidth="1"/>
    <col min="8201" max="8201" width="14" style="141" customWidth="1"/>
    <col min="8202" max="8448" width="9.109375" style="141"/>
    <col min="8449" max="8449" width="3.5546875" style="141" customWidth="1"/>
    <col min="8450" max="8450" width="21.44140625" style="141" customWidth="1"/>
    <col min="8451" max="8451" width="24.33203125" style="141" bestFit="1" customWidth="1"/>
    <col min="8452" max="8452" width="24.33203125" style="141" customWidth="1"/>
    <col min="8453" max="8453" width="37" style="141" bestFit="1" customWidth="1"/>
    <col min="8454" max="8454" width="14.88671875" style="141" customWidth="1"/>
    <col min="8455" max="8455" width="16.5546875" style="141" bestFit="1" customWidth="1"/>
    <col min="8456" max="8456" width="16.88671875" style="141" customWidth="1"/>
    <col min="8457" max="8457" width="14" style="141" customWidth="1"/>
    <col min="8458" max="8704" width="9.109375" style="141"/>
    <col min="8705" max="8705" width="3.5546875" style="141" customWidth="1"/>
    <col min="8706" max="8706" width="21.44140625" style="141" customWidth="1"/>
    <col min="8707" max="8707" width="24.33203125" style="141" bestFit="1" customWidth="1"/>
    <col min="8708" max="8708" width="24.33203125" style="141" customWidth="1"/>
    <col min="8709" max="8709" width="37" style="141" bestFit="1" customWidth="1"/>
    <col min="8710" max="8710" width="14.88671875" style="141" customWidth="1"/>
    <col min="8711" max="8711" width="16.5546875" style="141" bestFit="1" customWidth="1"/>
    <col min="8712" max="8712" width="16.88671875" style="141" customWidth="1"/>
    <col min="8713" max="8713" width="14" style="141" customWidth="1"/>
    <col min="8714" max="8960" width="9.109375" style="141"/>
    <col min="8961" max="8961" width="3.5546875" style="141" customWidth="1"/>
    <col min="8962" max="8962" width="21.44140625" style="141" customWidth="1"/>
    <col min="8963" max="8963" width="24.33203125" style="141" bestFit="1" customWidth="1"/>
    <col min="8964" max="8964" width="24.33203125" style="141" customWidth="1"/>
    <col min="8965" max="8965" width="37" style="141" bestFit="1" customWidth="1"/>
    <col min="8966" max="8966" width="14.88671875" style="141" customWidth="1"/>
    <col min="8967" max="8967" width="16.5546875" style="141" bestFit="1" customWidth="1"/>
    <col min="8968" max="8968" width="16.88671875" style="141" customWidth="1"/>
    <col min="8969" max="8969" width="14" style="141" customWidth="1"/>
    <col min="8970" max="9216" width="9.109375" style="141"/>
    <col min="9217" max="9217" width="3.5546875" style="141" customWidth="1"/>
    <col min="9218" max="9218" width="21.44140625" style="141" customWidth="1"/>
    <col min="9219" max="9219" width="24.33203125" style="141" bestFit="1" customWidth="1"/>
    <col min="9220" max="9220" width="24.33203125" style="141" customWidth="1"/>
    <col min="9221" max="9221" width="37" style="141" bestFit="1" customWidth="1"/>
    <col min="9222" max="9222" width="14.88671875" style="141" customWidth="1"/>
    <col min="9223" max="9223" width="16.5546875" style="141" bestFit="1" customWidth="1"/>
    <col min="9224" max="9224" width="16.88671875" style="141" customWidth="1"/>
    <col min="9225" max="9225" width="14" style="141" customWidth="1"/>
    <col min="9226" max="9472" width="9.109375" style="141"/>
    <col min="9473" max="9473" width="3.5546875" style="141" customWidth="1"/>
    <col min="9474" max="9474" width="21.44140625" style="141" customWidth="1"/>
    <col min="9475" max="9475" width="24.33203125" style="141" bestFit="1" customWidth="1"/>
    <col min="9476" max="9476" width="24.33203125" style="141" customWidth="1"/>
    <col min="9477" max="9477" width="37" style="141" bestFit="1" customWidth="1"/>
    <col min="9478" max="9478" width="14.88671875" style="141" customWidth="1"/>
    <col min="9479" max="9479" width="16.5546875" style="141" bestFit="1" customWidth="1"/>
    <col min="9480" max="9480" width="16.88671875" style="141" customWidth="1"/>
    <col min="9481" max="9481" width="14" style="141" customWidth="1"/>
    <col min="9482" max="9728" width="9.109375" style="141"/>
    <col min="9729" max="9729" width="3.5546875" style="141" customWidth="1"/>
    <col min="9730" max="9730" width="21.44140625" style="141" customWidth="1"/>
    <col min="9731" max="9731" width="24.33203125" style="141" bestFit="1" customWidth="1"/>
    <col min="9732" max="9732" width="24.33203125" style="141" customWidth="1"/>
    <col min="9733" max="9733" width="37" style="141" bestFit="1" customWidth="1"/>
    <col min="9734" max="9734" width="14.88671875" style="141" customWidth="1"/>
    <col min="9735" max="9735" width="16.5546875" style="141" bestFit="1" customWidth="1"/>
    <col min="9736" max="9736" width="16.88671875" style="141" customWidth="1"/>
    <col min="9737" max="9737" width="14" style="141" customWidth="1"/>
    <col min="9738" max="9984" width="9.109375" style="141"/>
    <col min="9985" max="9985" width="3.5546875" style="141" customWidth="1"/>
    <col min="9986" max="9986" width="21.44140625" style="141" customWidth="1"/>
    <col min="9987" max="9987" width="24.33203125" style="141" bestFit="1" customWidth="1"/>
    <col min="9988" max="9988" width="24.33203125" style="141" customWidth="1"/>
    <col min="9989" max="9989" width="37" style="141" bestFit="1" customWidth="1"/>
    <col min="9990" max="9990" width="14.88671875" style="141" customWidth="1"/>
    <col min="9991" max="9991" width="16.5546875" style="141" bestFit="1" customWidth="1"/>
    <col min="9992" max="9992" width="16.88671875" style="141" customWidth="1"/>
    <col min="9993" max="9993" width="14" style="141" customWidth="1"/>
    <col min="9994" max="10240" width="9.109375" style="141"/>
    <col min="10241" max="10241" width="3.5546875" style="141" customWidth="1"/>
    <col min="10242" max="10242" width="21.44140625" style="141" customWidth="1"/>
    <col min="10243" max="10243" width="24.33203125" style="141" bestFit="1" customWidth="1"/>
    <col min="10244" max="10244" width="24.33203125" style="141" customWidth="1"/>
    <col min="10245" max="10245" width="37" style="141" bestFit="1" customWidth="1"/>
    <col min="10246" max="10246" width="14.88671875" style="141" customWidth="1"/>
    <col min="10247" max="10247" width="16.5546875" style="141" bestFit="1" customWidth="1"/>
    <col min="10248" max="10248" width="16.88671875" style="141" customWidth="1"/>
    <col min="10249" max="10249" width="14" style="141" customWidth="1"/>
    <col min="10250" max="10496" width="9.109375" style="141"/>
    <col min="10497" max="10497" width="3.5546875" style="141" customWidth="1"/>
    <col min="10498" max="10498" width="21.44140625" style="141" customWidth="1"/>
    <col min="10499" max="10499" width="24.33203125" style="141" bestFit="1" customWidth="1"/>
    <col min="10500" max="10500" width="24.33203125" style="141" customWidth="1"/>
    <col min="10501" max="10501" width="37" style="141" bestFit="1" customWidth="1"/>
    <col min="10502" max="10502" width="14.88671875" style="141" customWidth="1"/>
    <col min="10503" max="10503" width="16.5546875" style="141" bestFit="1" customWidth="1"/>
    <col min="10504" max="10504" width="16.88671875" style="141" customWidth="1"/>
    <col min="10505" max="10505" width="14" style="141" customWidth="1"/>
    <col min="10506" max="10752" width="9.109375" style="141"/>
    <col min="10753" max="10753" width="3.5546875" style="141" customWidth="1"/>
    <col min="10754" max="10754" width="21.44140625" style="141" customWidth="1"/>
    <col min="10755" max="10755" width="24.33203125" style="141" bestFit="1" customWidth="1"/>
    <col min="10756" max="10756" width="24.33203125" style="141" customWidth="1"/>
    <col min="10757" max="10757" width="37" style="141" bestFit="1" customWidth="1"/>
    <col min="10758" max="10758" width="14.88671875" style="141" customWidth="1"/>
    <col min="10759" max="10759" width="16.5546875" style="141" bestFit="1" customWidth="1"/>
    <col min="10760" max="10760" width="16.88671875" style="141" customWidth="1"/>
    <col min="10761" max="10761" width="14" style="141" customWidth="1"/>
    <col min="10762" max="11008" width="9.109375" style="141"/>
    <col min="11009" max="11009" width="3.5546875" style="141" customWidth="1"/>
    <col min="11010" max="11010" width="21.44140625" style="141" customWidth="1"/>
    <col min="11011" max="11011" width="24.33203125" style="141" bestFit="1" customWidth="1"/>
    <col min="11012" max="11012" width="24.33203125" style="141" customWidth="1"/>
    <col min="11013" max="11013" width="37" style="141" bestFit="1" customWidth="1"/>
    <col min="11014" max="11014" width="14.88671875" style="141" customWidth="1"/>
    <col min="11015" max="11015" width="16.5546875" style="141" bestFit="1" customWidth="1"/>
    <col min="11016" max="11016" width="16.88671875" style="141" customWidth="1"/>
    <col min="11017" max="11017" width="14" style="141" customWidth="1"/>
    <col min="11018" max="11264" width="9.109375" style="141"/>
    <col min="11265" max="11265" width="3.5546875" style="141" customWidth="1"/>
    <col min="11266" max="11266" width="21.44140625" style="141" customWidth="1"/>
    <col min="11267" max="11267" width="24.33203125" style="141" bestFit="1" customWidth="1"/>
    <col min="11268" max="11268" width="24.33203125" style="141" customWidth="1"/>
    <col min="11269" max="11269" width="37" style="141" bestFit="1" customWidth="1"/>
    <col min="11270" max="11270" width="14.88671875" style="141" customWidth="1"/>
    <col min="11271" max="11271" width="16.5546875" style="141" bestFit="1" customWidth="1"/>
    <col min="11272" max="11272" width="16.88671875" style="141" customWidth="1"/>
    <col min="11273" max="11273" width="14" style="141" customWidth="1"/>
    <col min="11274" max="11520" width="9.109375" style="141"/>
    <col min="11521" max="11521" width="3.5546875" style="141" customWidth="1"/>
    <col min="11522" max="11522" width="21.44140625" style="141" customWidth="1"/>
    <col min="11523" max="11523" width="24.33203125" style="141" bestFit="1" customWidth="1"/>
    <col min="11524" max="11524" width="24.33203125" style="141" customWidth="1"/>
    <col min="11525" max="11525" width="37" style="141" bestFit="1" customWidth="1"/>
    <col min="11526" max="11526" width="14.88671875" style="141" customWidth="1"/>
    <col min="11527" max="11527" width="16.5546875" style="141" bestFit="1" customWidth="1"/>
    <col min="11528" max="11528" width="16.88671875" style="141" customWidth="1"/>
    <col min="11529" max="11529" width="14" style="141" customWidth="1"/>
    <col min="11530" max="11776" width="9.109375" style="141"/>
    <col min="11777" max="11777" width="3.5546875" style="141" customWidth="1"/>
    <col min="11778" max="11778" width="21.44140625" style="141" customWidth="1"/>
    <col min="11779" max="11779" width="24.33203125" style="141" bestFit="1" customWidth="1"/>
    <col min="11780" max="11780" width="24.33203125" style="141" customWidth="1"/>
    <col min="11781" max="11781" width="37" style="141" bestFit="1" customWidth="1"/>
    <col min="11782" max="11782" width="14.88671875" style="141" customWidth="1"/>
    <col min="11783" max="11783" width="16.5546875" style="141" bestFit="1" customWidth="1"/>
    <col min="11784" max="11784" width="16.88671875" style="141" customWidth="1"/>
    <col min="11785" max="11785" width="14" style="141" customWidth="1"/>
    <col min="11786" max="12032" width="9.109375" style="141"/>
    <col min="12033" max="12033" width="3.5546875" style="141" customWidth="1"/>
    <col min="12034" max="12034" width="21.44140625" style="141" customWidth="1"/>
    <col min="12035" max="12035" width="24.33203125" style="141" bestFit="1" customWidth="1"/>
    <col min="12036" max="12036" width="24.33203125" style="141" customWidth="1"/>
    <col min="12037" max="12037" width="37" style="141" bestFit="1" customWidth="1"/>
    <col min="12038" max="12038" width="14.88671875" style="141" customWidth="1"/>
    <col min="12039" max="12039" width="16.5546875" style="141" bestFit="1" customWidth="1"/>
    <col min="12040" max="12040" width="16.88671875" style="141" customWidth="1"/>
    <col min="12041" max="12041" width="14" style="141" customWidth="1"/>
    <col min="12042" max="12288" width="9.109375" style="141"/>
    <col min="12289" max="12289" width="3.5546875" style="141" customWidth="1"/>
    <col min="12290" max="12290" width="21.44140625" style="141" customWidth="1"/>
    <col min="12291" max="12291" width="24.33203125" style="141" bestFit="1" customWidth="1"/>
    <col min="12292" max="12292" width="24.33203125" style="141" customWidth="1"/>
    <col min="12293" max="12293" width="37" style="141" bestFit="1" customWidth="1"/>
    <col min="12294" max="12294" width="14.88671875" style="141" customWidth="1"/>
    <col min="12295" max="12295" width="16.5546875" style="141" bestFit="1" customWidth="1"/>
    <col min="12296" max="12296" width="16.88671875" style="141" customWidth="1"/>
    <col min="12297" max="12297" width="14" style="141" customWidth="1"/>
    <col min="12298" max="12544" width="9.109375" style="141"/>
    <col min="12545" max="12545" width="3.5546875" style="141" customWidth="1"/>
    <col min="12546" max="12546" width="21.44140625" style="141" customWidth="1"/>
    <col min="12547" max="12547" width="24.33203125" style="141" bestFit="1" customWidth="1"/>
    <col min="12548" max="12548" width="24.33203125" style="141" customWidth="1"/>
    <col min="12549" max="12549" width="37" style="141" bestFit="1" customWidth="1"/>
    <col min="12550" max="12550" width="14.88671875" style="141" customWidth="1"/>
    <col min="12551" max="12551" width="16.5546875" style="141" bestFit="1" customWidth="1"/>
    <col min="12552" max="12552" width="16.88671875" style="141" customWidth="1"/>
    <col min="12553" max="12553" width="14" style="141" customWidth="1"/>
    <col min="12554" max="12800" width="9.109375" style="141"/>
    <col min="12801" max="12801" width="3.5546875" style="141" customWidth="1"/>
    <col min="12802" max="12802" width="21.44140625" style="141" customWidth="1"/>
    <col min="12803" max="12803" width="24.33203125" style="141" bestFit="1" customWidth="1"/>
    <col min="12804" max="12804" width="24.33203125" style="141" customWidth="1"/>
    <col min="12805" max="12805" width="37" style="141" bestFit="1" customWidth="1"/>
    <col min="12806" max="12806" width="14.88671875" style="141" customWidth="1"/>
    <col min="12807" max="12807" width="16.5546875" style="141" bestFit="1" customWidth="1"/>
    <col min="12808" max="12808" width="16.88671875" style="141" customWidth="1"/>
    <col min="12809" max="12809" width="14" style="141" customWidth="1"/>
    <col min="12810" max="13056" width="9.109375" style="141"/>
    <col min="13057" max="13057" width="3.5546875" style="141" customWidth="1"/>
    <col min="13058" max="13058" width="21.44140625" style="141" customWidth="1"/>
    <col min="13059" max="13059" width="24.33203125" style="141" bestFit="1" customWidth="1"/>
    <col min="13060" max="13060" width="24.33203125" style="141" customWidth="1"/>
    <col min="13061" max="13061" width="37" style="141" bestFit="1" customWidth="1"/>
    <col min="13062" max="13062" width="14.88671875" style="141" customWidth="1"/>
    <col min="13063" max="13063" width="16.5546875" style="141" bestFit="1" customWidth="1"/>
    <col min="13064" max="13064" width="16.88671875" style="141" customWidth="1"/>
    <col min="13065" max="13065" width="14" style="141" customWidth="1"/>
    <col min="13066" max="13312" width="9.109375" style="141"/>
    <col min="13313" max="13313" width="3.5546875" style="141" customWidth="1"/>
    <col min="13314" max="13314" width="21.44140625" style="141" customWidth="1"/>
    <col min="13315" max="13315" width="24.33203125" style="141" bestFit="1" customWidth="1"/>
    <col min="13316" max="13316" width="24.33203125" style="141" customWidth="1"/>
    <col min="13317" max="13317" width="37" style="141" bestFit="1" customWidth="1"/>
    <col min="13318" max="13318" width="14.88671875" style="141" customWidth="1"/>
    <col min="13319" max="13319" width="16.5546875" style="141" bestFit="1" customWidth="1"/>
    <col min="13320" max="13320" width="16.88671875" style="141" customWidth="1"/>
    <col min="13321" max="13321" width="14" style="141" customWidth="1"/>
    <col min="13322" max="13568" width="9.109375" style="141"/>
    <col min="13569" max="13569" width="3.5546875" style="141" customWidth="1"/>
    <col min="13570" max="13570" width="21.44140625" style="141" customWidth="1"/>
    <col min="13571" max="13571" width="24.33203125" style="141" bestFit="1" customWidth="1"/>
    <col min="13572" max="13572" width="24.33203125" style="141" customWidth="1"/>
    <col min="13573" max="13573" width="37" style="141" bestFit="1" customWidth="1"/>
    <col min="13574" max="13574" width="14.88671875" style="141" customWidth="1"/>
    <col min="13575" max="13575" width="16.5546875" style="141" bestFit="1" customWidth="1"/>
    <col min="13576" max="13576" width="16.88671875" style="141" customWidth="1"/>
    <col min="13577" max="13577" width="14" style="141" customWidth="1"/>
    <col min="13578" max="13824" width="9.109375" style="141"/>
    <col min="13825" max="13825" width="3.5546875" style="141" customWidth="1"/>
    <col min="13826" max="13826" width="21.44140625" style="141" customWidth="1"/>
    <col min="13827" max="13827" width="24.33203125" style="141" bestFit="1" customWidth="1"/>
    <col min="13828" max="13828" width="24.33203125" style="141" customWidth="1"/>
    <col min="13829" max="13829" width="37" style="141" bestFit="1" customWidth="1"/>
    <col min="13830" max="13830" width="14.88671875" style="141" customWidth="1"/>
    <col min="13831" max="13831" width="16.5546875" style="141" bestFit="1" customWidth="1"/>
    <col min="13832" max="13832" width="16.88671875" style="141" customWidth="1"/>
    <col min="13833" max="13833" width="14" style="141" customWidth="1"/>
    <col min="13834" max="14080" width="9.109375" style="141"/>
    <col min="14081" max="14081" width="3.5546875" style="141" customWidth="1"/>
    <col min="14082" max="14082" width="21.44140625" style="141" customWidth="1"/>
    <col min="14083" max="14083" width="24.33203125" style="141" bestFit="1" customWidth="1"/>
    <col min="14084" max="14084" width="24.33203125" style="141" customWidth="1"/>
    <col min="14085" max="14085" width="37" style="141" bestFit="1" customWidth="1"/>
    <col min="14086" max="14086" width="14.88671875" style="141" customWidth="1"/>
    <col min="14087" max="14087" width="16.5546875" style="141" bestFit="1" customWidth="1"/>
    <col min="14088" max="14088" width="16.88671875" style="141" customWidth="1"/>
    <col min="14089" max="14089" width="14" style="141" customWidth="1"/>
    <col min="14090" max="14336" width="9.109375" style="141"/>
    <col min="14337" max="14337" width="3.5546875" style="141" customWidth="1"/>
    <col min="14338" max="14338" width="21.44140625" style="141" customWidth="1"/>
    <col min="14339" max="14339" width="24.33203125" style="141" bestFit="1" customWidth="1"/>
    <col min="14340" max="14340" width="24.33203125" style="141" customWidth="1"/>
    <col min="14341" max="14341" width="37" style="141" bestFit="1" customWidth="1"/>
    <col min="14342" max="14342" width="14.88671875" style="141" customWidth="1"/>
    <col min="14343" max="14343" width="16.5546875" style="141" bestFit="1" customWidth="1"/>
    <col min="14344" max="14344" width="16.88671875" style="141" customWidth="1"/>
    <col min="14345" max="14345" width="14" style="141" customWidth="1"/>
    <col min="14346" max="14592" width="9.109375" style="141"/>
    <col min="14593" max="14593" width="3.5546875" style="141" customWidth="1"/>
    <col min="14594" max="14594" width="21.44140625" style="141" customWidth="1"/>
    <col min="14595" max="14595" width="24.33203125" style="141" bestFit="1" customWidth="1"/>
    <col min="14596" max="14596" width="24.33203125" style="141" customWidth="1"/>
    <col min="14597" max="14597" width="37" style="141" bestFit="1" customWidth="1"/>
    <col min="14598" max="14598" width="14.88671875" style="141" customWidth="1"/>
    <col min="14599" max="14599" width="16.5546875" style="141" bestFit="1" customWidth="1"/>
    <col min="14600" max="14600" width="16.88671875" style="141" customWidth="1"/>
    <col min="14601" max="14601" width="14" style="141" customWidth="1"/>
    <col min="14602" max="14848" width="9.109375" style="141"/>
    <col min="14849" max="14849" width="3.5546875" style="141" customWidth="1"/>
    <col min="14850" max="14850" width="21.44140625" style="141" customWidth="1"/>
    <col min="14851" max="14851" width="24.33203125" style="141" bestFit="1" customWidth="1"/>
    <col min="14852" max="14852" width="24.33203125" style="141" customWidth="1"/>
    <col min="14853" max="14853" width="37" style="141" bestFit="1" customWidth="1"/>
    <col min="14854" max="14854" width="14.88671875" style="141" customWidth="1"/>
    <col min="14855" max="14855" width="16.5546875" style="141" bestFit="1" customWidth="1"/>
    <col min="14856" max="14856" width="16.88671875" style="141" customWidth="1"/>
    <col min="14857" max="14857" width="14" style="141" customWidth="1"/>
    <col min="14858" max="15104" width="9.109375" style="141"/>
    <col min="15105" max="15105" width="3.5546875" style="141" customWidth="1"/>
    <col min="15106" max="15106" width="21.44140625" style="141" customWidth="1"/>
    <col min="15107" max="15107" width="24.33203125" style="141" bestFit="1" customWidth="1"/>
    <col min="15108" max="15108" width="24.33203125" style="141" customWidth="1"/>
    <col min="15109" max="15109" width="37" style="141" bestFit="1" customWidth="1"/>
    <col min="15110" max="15110" width="14.88671875" style="141" customWidth="1"/>
    <col min="15111" max="15111" width="16.5546875" style="141" bestFit="1" customWidth="1"/>
    <col min="15112" max="15112" width="16.88671875" style="141" customWidth="1"/>
    <col min="15113" max="15113" width="14" style="141" customWidth="1"/>
    <col min="15114" max="15360" width="9.109375" style="141"/>
    <col min="15361" max="15361" width="3.5546875" style="141" customWidth="1"/>
    <col min="15362" max="15362" width="21.44140625" style="141" customWidth="1"/>
    <col min="15363" max="15363" width="24.33203125" style="141" bestFit="1" customWidth="1"/>
    <col min="15364" max="15364" width="24.33203125" style="141" customWidth="1"/>
    <col min="15365" max="15365" width="37" style="141" bestFit="1" customWidth="1"/>
    <col min="15366" max="15366" width="14.88671875" style="141" customWidth="1"/>
    <col min="15367" max="15367" width="16.5546875" style="141" bestFit="1" customWidth="1"/>
    <col min="15368" max="15368" width="16.88671875" style="141" customWidth="1"/>
    <col min="15369" max="15369" width="14" style="141" customWidth="1"/>
    <col min="15370" max="15616" width="9.109375" style="141"/>
    <col min="15617" max="15617" width="3.5546875" style="141" customWidth="1"/>
    <col min="15618" max="15618" width="21.44140625" style="141" customWidth="1"/>
    <col min="15619" max="15619" width="24.33203125" style="141" bestFit="1" customWidth="1"/>
    <col min="15620" max="15620" width="24.33203125" style="141" customWidth="1"/>
    <col min="15621" max="15621" width="37" style="141" bestFit="1" customWidth="1"/>
    <col min="15622" max="15622" width="14.88671875" style="141" customWidth="1"/>
    <col min="15623" max="15623" width="16.5546875" style="141" bestFit="1" customWidth="1"/>
    <col min="15624" max="15624" width="16.88671875" style="141" customWidth="1"/>
    <col min="15625" max="15625" width="14" style="141" customWidth="1"/>
    <col min="15626" max="15872" width="9.109375" style="141"/>
    <col min="15873" max="15873" width="3.5546875" style="141" customWidth="1"/>
    <col min="15874" max="15874" width="21.44140625" style="141" customWidth="1"/>
    <col min="15875" max="15875" width="24.33203125" style="141" bestFit="1" customWidth="1"/>
    <col min="15876" max="15876" width="24.33203125" style="141" customWidth="1"/>
    <col min="15877" max="15877" width="37" style="141" bestFit="1" customWidth="1"/>
    <col min="15878" max="15878" width="14.88671875" style="141" customWidth="1"/>
    <col min="15879" max="15879" width="16.5546875" style="141" bestFit="1" customWidth="1"/>
    <col min="15880" max="15880" width="16.88671875" style="141" customWidth="1"/>
    <col min="15881" max="15881" width="14" style="141" customWidth="1"/>
    <col min="15882" max="16128" width="9.109375" style="141"/>
    <col min="16129" max="16129" width="3.5546875" style="141" customWidth="1"/>
    <col min="16130" max="16130" width="21.44140625" style="141" customWidth="1"/>
    <col min="16131" max="16131" width="24.33203125" style="141" bestFit="1" customWidth="1"/>
    <col min="16132" max="16132" width="24.33203125" style="141" customWidth="1"/>
    <col min="16133" max="16133" width="37" style="141" bestFit="1" customWidth="1"/>
    <col min="16134" max="16134" width="14.88671875" style="141" customWidth="1"/>
    <col min="16135" max="16135" width="16.5546875" style="141" bestFit="1" customWidth="1"/>
    <col min="16136" max="16136" width="16.88671875" style="141" customWidth="1"/>
    <col min="16137" max="16137" width="14" style="141" customWidth="1"/>
    <col min="16138" max="16384" width="9.10937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18956</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8.8">
      <c r="B10" s="212" t="s">
        <v>18788</v>
      </c>
      <c r="C10" s="212"/>
      <c r="D10" s="212"/>
      <c r="E10" s="212"/>
      <c r="F10" s="212"/>
      <c r="G10" s="212"/>
      <c r="H10" s="212"/>
      <c r="I10" s="212"/>
    </row>
    <row r="11" spans="2:10" s="142" customFormat="1" ht="15" thickBot="1">
      <c r="B11" s="208" t="s">
        <v>18789</v>
      </c>
      <c r="C11" s="208"/>
      <c r="D11" s="208"/>
      <c r="E11" s="208"/>
      <c r="F11" s="208"/>
      <c r="G11" s="208"/>
      <c r="H11" s="208" t="s">
        <v>9</v>
      </c>
      <c r="I11" s="208" t="s">
        <v>9</v>
      </c>
      <c r="J11" s="207"/>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16">
      <c r="B17" s="157"/>
      <c r="C17" s="157"/>
      <c r="D17" s="157"/>
      <c r="E17" s="156" t="s">
        <v>18708</v>
      </c>
      <c r="F17" s="142"/>
      <c r="G17" s="142"/>
      <c r="H17" s="148"/>
      <c r="I17" s="148"/>
    </row>
    <row r="18" spans="2:16">
      <c r="B18" s="157"/>
      <c r="C18" s="157"/>
      <c r="D18" s="157"/>
      <c r="E18" s="155" t="s">
        <v>18697</v>
      </c>
      <c r="F18" s="142"/>
      <c r="G18" s="142"/>
      <c r="H18" s="148"/>
      <c r="I18" s="148"/>
    </row>
    <row r="19" spans="2:16">
      <c r="B19" s="158" t="s">
        <v>18698</v>
      </c>
      <c r="C19" s="158" t="s">
        <v>18699</v>
      </c>
      <c r="D19" s="158" t="s">
        <v>18700</v>
      </c>
      <c r="E19" s="158" t="s">
        <v>18701</v>
      </c>
      <c r="F19" s="149" t="s">
        <v>18702</v>
      </c>
      <c r="G19" s="149" t="s">
        <v>18703</v>
      </c>
      <c r="H19" s="150" t="s">
        <v>18704</v>
      </c>
      <c r="I19" s="150" t="s">
        <v>18705</v>
      </c>
    </row>
    <row r="20" spans="2:16" ht="28.8">
      <c r="B20" s="323" t="s">
        <v>18788</v>
      </c>
      <c r="C20" s="323"/>
      <c r="D20" s="323"/>
      <c r="E20" s="323"/>
      <c r="F20" s="323"/>
      <c r="G20" s="323"/>
      <c r="H20" s="323"/>
      <c r="I20" s="323"/>
      <c r="J20" s="9"/>
      <c r="K20" s="9"/>
      <c r="L20" s="9" t="s">
        <v>19059</v>
      </c>
      <c r="M20" s="9"/>
      <c r="N20" s="9"/>
      <c r="O20" s="9"/>
      <c r="P20" s="9"/>
    </row>
    <row r="21" spans="2:16" ht="15" thickBot="1">
      <c r="B21" s="324" t="s">
        <v>18789</v>
      </c>
      <c r="C21" s="324"/>
      <c r="D21" s="324"/>
      <c r="E21" s="324"/>
      <c r="F21" s="324"/>
      <c r="G21" s="324"/>
      <c r="H21" s="324" t="s">
        <v>9</v>
      </c>
      <c r="I21" s="324" t="s">
        <v>9</v>
      </c>
      <c r="J21" s="9"/>
      <c r="K21" s="9"/>
      <c r="L21" s="9" t="s">
        <v>18704</v>
      </c>
      <c r="M21" s="9" t="s">
        <v>18705</v>
      </c>
      <c r="N21" s="9"/>
      <c r="O21" s="9"/>
      <c r="P21" s="9"/>
    </row>
    <row r="22" spans="2:16">
      <c r="B22" s="157" t="s">
        <v>18709</v>
      </c>
      <c r="C22" s="157" t="s">
        <v>18710</v>
      </c>
      <c r="D22" s="157" t="s">
        <v>18711</v>
      </c>
      <c r="E22" s="151">
        <v>2011</v>
      </c>
      <c r="F22" s="158">
        <v>1</v>
      </c>
      <c r="G22" s="151">
        <v>15</v>
      </c>
      <c r="H22" s="161">
        <v>861.4998196788091</v>
      </c>
      <c r="I22" s="161">
        <v>3538.5001803211908</v>
      </c>
      <c r="J22" s="9"/>
      <c r="K22" s="9"/>
      <c r="L22" s="161">
        <v>861.4998196788091</v>
      </c>
      <c r="M22" s="161">
        <v>3538.5001803211908</v>
      </c>
      <c r="N22" s="325">
        <f>SUM(L22:M22)</f>
        <v>4400</v>
      </c>
      <c r="O22" s="9"/>
      <c r="P22" s="9"/>
    </row>
    <row r="23" spans="2:16">
      <c r="B23" s="157"/>
      <c r="C23" s="157"/>
      <c r="D23" s="157"/>
      <c r="E23" s="151">
        <v>2025</v>
      </c>
      <c r="F23" s="158"/>
      <c r="G23" s="157"/>
      <c r="H23" s="161">
        <v>861.4998196788091</v>
      </c>
      <c r="I23" s="161">
        <v>3538.5001803211908</v>
      </c>
      <c r="J23" s="9"/>
      <c r="K23" s="9"/>
      <c r="L23" s="161">
        <v>861.4998196788091</v>
      </c>
      <c r="M23" s="161">
        <v>3538.5001803211908</v>
      </c>
      <c r="N23" s="325">
        <f>SUM(L23:M23)</f>
        <v>4400</v>
      </c>
      <c r="O23" s="9"/>
      <c r="P23" s="9"/>
    </row>
    <row r="24" spans="2:16">
      <c r="B24" s="9"/>
      <c r="C24" s="9"/>
      <c r="D24" s="9"/>
      <c r="E24" s="151">
        <v>2026</v>
      </c>
      <c r="F24" s="9"/>
      <c r="G24" s="9"/>
      <c r="H24" s="9">
        <f>L26*H$13/SUM($H$13:$I$13)</f>
        <v>1422.6467408585054</v>
      </c>
      <c r="I24" s="9">
        <f>L26*I$13/SUM($H$13:$I$13)</f>
        <v>3238.0032591414943</v>
      </c>
      <c r="J24" s="9"/>
      <c r="K24" s="9" t="s">
        <v>19060</v>
      </c>
      <c r="L24" s="9"/>
      <c r="M24" s="9"/>
      <c r="N24" s="9"/>
      <c r="O24" s="9"/>
      <c r="P24" s="9"/>
    </row>
    <row r="25" spans="2:16">
      <c r="B25" s="9"/>
      <c r="C25" s="9"/>
      <c r="D25" s="9"/>
      <c r="E25" s="151">
        <v>2027</v>
      </c>
      <c r="F25" s="9"/>
      <c r="G25" s="9"/>
      <c r="H25" s="9">
        <f>M26*H$13/SUM($H$13:$I$13)</f>
        <v>1538.3000317965023</v>
      </c>
      <c r="I25" s="9">
        <f>M26*I$13/SUM($H$13:$I$13)</f>
        <v>3501.2349682034974</v>
      </c>
      <c r="J25" s="9"/>
      <c r="K25" s="9">
        <v>2025</v>
      </c>
      <c r="L25" s="326">
        <v>2026</v>
      </c>
      <c r="M25" s="326">
        <v>2027</v>
      </c>
      <c r="N25" s="326">
        <v>2028</v>
      </c>
      <c r="O25" s="326">
        <v>2029</v>
      </c>
      <c r="P25" s="326">
        <v>2030</v>
      </c>
    </row>
    <row r="26" spans="2:16">
      <c r="B26" s="9"/>
      <c r="C26" s="9"/>
      <c r="D26" s="9"/>
      <c r="E26" s="151">
        <v>2028</v>
      </c>
      <c r="F26" s="9"/>
      <c r="G26" s="9"/>
      <c r="H26" s="9">
        <f>N26*H$13/SUM($H$13:$I$13)</f>
        <v>1823.2506200317966</v>
      </c>
      <c r="I26" s="9">
        <f>N26*I$13/SUM($H$13:$I$13)</f>
        <v>4149.7943799682034</v>
      </c>
      <c r="J26" s="9"/>
      <c r="K26" s="9">
        <v>4400</v>
      </c>
      <c r="L26" s="326">
        <v>4660.6499999999996</v>
      </c>
      <c r="M26" s="326">
        <v>5039.5349999999999</v>
      </c>
      <c r="N26" s="326">
        <v>5973.0450000000001</v>
      </c>
      <c r="O26" s="326">
        <v>6184.4949999999999</v>
      </c>
      <c r="P26" s="326">
        <v>6194.4699999999993</v>
      </c>
    </row>
    <row r="27" spans="2:16">
      <c r="B27" s="9"/>
      <c r="C27" s="9"/>
      <c r="D27" s="9"/>
      <c r="E27" s="151">
        <v>2029</v>
      </c>
      <c r="F27" s="9"/>
      <c r="G27" s="9"/>
      <c r="H27" s="9">
        <f>O26*H$13/SUM($H$13:$I$13)</f>
        <v>1887.7949761526233</v>
      </c>
      <c r="I27" s="9">
        <f>O26*I$13/SUM($H$13:$I$13)</f>
        <v>4296.7000238473765</v>
      </c>
      <c r="J27" s="9"/>
      <c r="K27" s="9"/>
      <c r="L27" s="9"/>
      <c r="M27" s="9"/>
      <c r="N27" s="9"/>
      <c r="O27" s="9"/>
      <c r="P27" s="9"/>
    </row>
    <row r="28" spans="2:16">
      <c r="B28" s="9"/>
      <c r="C28" s="9"/>
      <c r="D28" s="9"/>
      <c r="E28" s="151">
        <v>2030</v>
      </c>
      <c r="F28" s="9"/>
      <c r="G28" s="9"/>
      <c r="H28" s="9">
        <f>P26*H$13/SUM($H$13:$I$13)</f>
        <v>1890.8398092209852</v>
      </c>
      <c r="I28" s="9">
        <f>P26*I$13/SUM($H$13:$I$13)</f>
        <v>4303.6301907790139</v>
      </c>
      <c r="J28" s="9"/>
      <c r="K28" s="9"/>
      <c r="L28" s="9"/>
      <c r="M28" s="9"/>
      <c r="N28" s="9"/>
      <c r="O28" s="9"/>
      <c r="P28" s="9"/>
    </row>
    <row r="29" spans="2:16">
      <c r="B29" s="9"/>
      <c r="C29" s="9"/>
      <c r="D29" s="9"/>
      <c r="E29" s="151">
        <v>2050</v>
      </c>
      <c r="F29" s="9"/>
      <c r="G29" s="9"/>
      <c r="H29" s="9">
        <f>H28</f>
        <v>1890.8398092209852</v>
      </c>
      <c r="I29" s="9">
        <f>I28</f>
        <v>4303.6301907790139</v>
      </c>
      <c r="J29" s="9"/>
      <c r="K29" s="9"/>
      <c r="L29" s="9"/>
      <c r="M29" s="9"/>
      <c r="N29" s="9"/>
      <c r="O29" s="9"/>
      <c r="P29" s="9"/>
    </row>
    <row r="30" spans="2:16">
      <c r="B30" s="159"/>
      <c r="C30" s="159"/>
      <c r="D30" s="159"/>
    </row>
    <row r="31" spans="2:16">
      <c r="B31" s="157"/>
      <c r="C31" s="157"/>
      <c r="D31" s="157"/>
      <c r="E31" s="156" t="s">
        <v>18712</v>
      </c>
      <c r="F31" s="142"/>
      <c r="G31" s="142"/>
      <c r="H31" s="148"/>
      <c r="I31" s="148"/>
    </row>
    <row r="32" spans="2:16">
      <c r="B32" s="157"/>
      <c r="C32" s="157"/>
      <c r="D32" s="157"/>
      <c r="E32" s="155" t="s">
        <v>18697</v>
      </c>
      <c r="F32" s="142"/>
      <c r="G32" s="142"/>
      <c r="H32" s="148"/>
      <c r="I32" s="148"/>
    </row>
    <row r="33" spans="2:9">
      <c r="B33" s="158" t="s">
        <v>18698</v>
      </c>
      <c r="C33" s="158" t="s">
        <v>18699</v>
      </c>
      <c r="D33" s="158" t="s">
        <v>18700</v>
      </c>
      <c r="E33" s="158" t="s">
        <v>18701</v>
      </c>
      <c r="F33" s="149" t="s">
        <v>18702</v>
      </c>
      <c r="G33" s="149" t="s">
        <v>18703</v>
      </c>
      <c r="H33" s="150" t="s">
        <v>18704</v>
      </c>
      <c r="I33" s="150" t="s">
        <v>18705</v>
      </c>
    </row>
    <row r="34" spans="2:9" ht="28.8">
      <c r="B34" s="212" t="s">
        <v>18788</v>
      </c>
      <c r="C34" s="212"/>
      <c r="D34" s="212"/>
      <c r="E34" s="212"/>
      <c r="F34" s="212"/>
      <c r="G34" s="212"/>
      <c r="H34" s="212"/>
      <c r="I34" s="212"/>
    </row>
    <row r="35" spans="2:9" ht="15" thickBot="1">
      <c r="B35" s="208" t="s">
        <v>18789</v>
      </c>
      <c r="C35" s="208"/>
      <c r="D35" s="208"/>
      <c r="E35" s="208"/>
      <c r="F35" s="208"/>
      <c r="G35" s="208"/>
      <c r="H35" s="208" t="s">
        <v>9</v>
      </c>
      <c r="I35" s="208" t="s">
        <v>9</v>
      </c>
    </row>
    <row r="36" spans="2:9">
      <c r="B36" s="157" t="s">
        <v>18713</v>
      </c>
      <c r="C36" s="157" t="s">
        <v>18710</v>
      </c>
      <c r="D36" s="157" t="s">
        <v>18714</v>
      </c>
      <c r="E36" s="151">
        <v>2011</v>
      </c>
      <c r="F36" s="158">
        <v>1</v>
      </c>
      <c r="G36" s="151">
        <v>15</v>
      </c>
      <c r="H36" s="215">
        <f>Data_RNW_Potential!E10</f>
        <v>2000</v>
      </c>
      <c r="I36" s="215">
        <f>Data_RNW_Potential!G10</f>
        <v>18000</v>
      </c>
    </row>
    <row r="37" spans="2:9">
      <c r="B37" s="157"/>
      <c r="C37" s="157"/>
      <c r="D37" s="157"/>
      <c r="E37" s="151">
        <v>2050</v>
      </c>
      <c r="F37" s="158"/>
      <c r="G37" s="157"/>
      <c r="H37" s="215">
        <f>Data_RNW_Potential!E11</f>
        <v>5000</v>
      </c>
      <c r="I37" s="215">
        <f>Data_RNW_Potential!G11</f>
        <v>45000</v>
      </c>
    </row>
    <row r="38" spans="2:9">
      <c r="B38" s="159"/>
      <c r="C38" s="159"/>
      <c r="D38" s="159"/>
      <c r="H38" s="216"/>
      <c r="I38" s="216"/>
    </row>
    <row r="39" spans="2:9">
      <c r="B39" s="159"/>
      <c r="C39" s="159"/>
      <c r="D39" s="159"/>
      <c r="H39" s="216"/>
      <c r="I39" s="216"/>
    </row>
    <row r="40" spans="2:9">
      <c r="B40" s="157"/>
      <c r="C40" s="157"/>
      <c r="D40" s="157"/>
      <c r="E40" s="156" t="s">
        <v>19062</v>
      </c>
      <c r="F40" s="142"/>
      <c r="G40" s="142"/>
      <c r="H40" s="148"/>
      <c r="I40" s="148"/>
    </row>
    <row r="41" spans="2:9">
      <c r="B41" s="157"/>
      <c r="C41" s="157"/>
      <c r="D41" s="157"/>
      <c r="E41" s="155" t="s">
        <v>18697</v>
      </c>
      <c r="F41" s="142"/>
      <c r="G41" s="142"/>
      <c r="H41" s="148"/>
      <c r="I41" s="148"/>
    </row>
    <row r="42" spans="2:9">
      <c r="B42" s="158" t="s">
        <v>18698</v>
      </c>
      <c r="C42" s="158" t="s">
        <v>18699</v>
      </c>
      <c r="D42" s="158" t="s">
        <v>18700</v>
      </c>
      <c r="E42" s="158" t="s">
        <v>18701</v>
      </c>
      <c r="F42" s="149" t="s">
        <v>18702</v>
      </c>
      <c r="G42" s="149" t="s">
        <v>18703</v>
      </c>
      <c r="H42" s="150" t="s">
        <v>18704</v>
      </c>
      <c r="I42" s="150" t="s">
        <v>18705</v>
      </c>
    </row>
    <row r="43" spans="2:9" ht="28.8">
      <c r="B43" s="212" t="s">
        <v>18788</v>
      </c>
      <c r="C43" s="212"/>
      <c r="D43" s="212"/>
      <c r="E43" s="212"/>
      <c r="F43" s="212"/>
      <c r="G43" s="212"/>
      <c r="H43" s="212"/>
      <c r="I43" s="212"/>
    </row>
    <row r="44" spans="2:9" ht="15" thickBot="1">
      <c r="B44" s="208" t="s">
        <v>18789</v>
      </c>
      <c r="C44" s="208"/>
      <c r="D44" s="208"/>
      <c r="E44" s="208"/>
      <c r="F44" s="208"/>
      <c r="G44" s="208"/>
      <c r="H44" s="208" t="s">
        <v>9</v>
      </c>
      <c r="I44" s="208" t="s">
        <v>9</v>
      </c>
    </row>
    <row r="45" spans="2:9">
      <c r="B45" s="157" t="s">
        <v>19063</v>
      </c>
      <c r="C45" s="157" t="s">
        <v>18710</v>
      </c>
      <c r="D45" s="157" t="s">
        <v>19064</v>
      </c>
      <c r="E45" s="151">
        <v>2015</v>
      </c>
      <c r="F45" s="158">
        <v>1</v>
      </c>
      <c r="G45" s="151">
        <v>15</v>
      </c>
      <c r="H45" s="327">
        <v>0</v>
      </c>
      <c r="I45" s="327">
        <v>350</v>
      </c>
    </row>
    <row r="46" spans="2:9">
      <c r="B46" s="157"/>
      <c r="C46" s="157"/>
      <c r="D46" s="157"/>
      <c r="E46" s="151">
        <v>2050</v>
      </c>
      <c r="F46" s="158"/>
      <c r="G46" s="157"/>
      <c r="H46" s="327">
        <v>0</v>
      </c>
      <c r="I46" s="327">
        <v>350</v>
      </c>
    </row>
    <row r="47" spans="2:9">
      <c r="B47" s="159"/>
      <c r="C47" s="159"/>
      <c r="D47" s="159"/>
      <c r="H47" s="216"/>
      <c r="I47" s="216"/>
    </row>
    <row r="48" spans="2:9">
      <c r="B48" s="159"/>
      <c r="C48" s="159"/>
      <c r="D48" s="159"/>
      <c r="H48" s="216"/>
      <c r="I48" s="216"/>
    </row>
    <row r="49" spans="2:24">
      <c r="B49" s="157"/>
      <c r="C49" s="157"/>
      <c r="D49" s="157"/>
      <c r="E49" s="156" t="s">
        <v>18715</v>
      </c>
      <c r="F49" s="142"/>
      <c r="G49" s="142"/>
      <c r="H49" s="217"/>
      <c r="I49" s="217"/>
    </row>
    <row r="50" spans="2:24">
      <c r="B50" s="157"/>
      <c r="C50" s="157"/>
      <c r="D50" s="157"/>
      <c r="E50" s="155" t="s">
        <v>18697</v>
      </c>
      <c r="F50" s="142"/>
      <c r="G50" s="142"/>
      <c r="H50" s="217"/>
      <c r="I50" s="217"/>
    </row>
    <row r="51" spans="2:24">
      <c r="B51" s="158" t="s">
        <v>18698</v>
      </c>
      <c r="C51" s="158" t="s">
        <v>18699</v>
      </c>
      <c r="D51" s="158" t="s">
        <v>18724</v>
      </c>
      <c r="E51" s="158" t="s">
        <v>18701</v>
      </c>
      <c r="F51" s="149" t="s">
        <v>18702</v>
      </c>
      <c r="G51" s="149" t="s">
        <v>18703</v>
      </c>
      <c r="H51" s="218" t="s">
        <v>18704</v>
      </c>
      <c r="I51" s="218" t="s">
        <v>18705</v>
      </c>
      <c r="X51" s="233"/>
    </row>
    <row r="52" spans="2:24" ht="28.8">
      <c r="B52" s="212" t="s">
        <v>18788</v>
      </c>
      <c r="C52" s="212"/>
      <c r="D52" s="212"/>
      <c r="E52" s="212"/>
      <c r="F52" s="212"/>
      <c r="G52" s="212"/>
      <c r="H52" s="219"/>
      <c r="I52" s="219"/>
    </row>
    <row r="53" spans="2:24" ht="15" thickBot="1">
      <c r="B53" s="208" t="s">
        <v>18789</v>
      </c>
      <c r="C53" s="208"/>
      <c r="D53" s="208"/>
      <c r="E53" s="208"/>
      <c r="F53" s="208"/>
      <c r="G53" s="208"/>
      <c r="H53" s="220" t="s">
        <v>9</v>
      </c>
      <c r="I53" s="220" t="s">
        <v>9</v>
      </c>
    </row>
    <row r="54" spans="2:24">
      <c r="B54" s="157" t="s">
        <v>18967</v>
      </c>
      <c r="C54" s="157" t="s">
        <v>18716</v>
      </c>
      <c r="D54" s="157" t="s">
        <v>18964</v>
      </c>
      <c r="E54" s="151">
        <v>2011</v>
      </c>
      <c r="F54" s="158">
        <v>1</v>
      </c>
      <c r="G54" s="151">
        <v>15</v>
      </c>
      <c r="H54" s="215">
        <f>Data_RNW_Potential!E15</f>
        <v>320</v>
      </c>
      <c r="I54" s="215">
        <f>Data_RNW_Potential!G15</f>
        <v>480</v>
      </c>
    </row>
    <row r="55" spans="2:24">
      <c r="B55" s="157"/>
      <c r="C55" s="157"/>
      <c r="D55" s="157"/>
      <c r="E55" s="151">
        <v>2025</v>
      </c>
      <c r="F55" s="158"/>
      <c r="G55" s="157"/>
      <c r="H55" s="305">
        <f>L55-500</f>
        <v>1250</v>
      </c>
      <c r="I55" s="305">
        <f>M55-500</f>
        <v>2150</v>
      </c>
      <c r="L55" s="215">
        <v>1750</v>
      </c>
      <c r="M55" s="215">
        <v>2650</v>
      </c>
      <c r="N55" s="308" t="s">
        <v>18969</v>
      </c>
    </row>
    <row r="56" spans="2:24">
      <c r="B56" s="159"/>
      <c r="C56" s="157"/>
      <c r="D56" s="157"/>
      <c r="E56" s="151">
        <v>2050</v>
      </c>
      <c r="F56" s="158"/>
      <c r="G56" s="157"/>
      <c r="H56" s="215">
        <f>Data_RNW_Potential!E16</f>
        <v>3600</v>
      </c>
      <c r="I56" s="215">
        <f>Data_RNW_Potential!G16</f>
        <v>5400</v>
      </c>
      <c r="K56" s="305"/>
    </row>
    <row r="57" spans="2:24">
      <c r="B57" s="159"/>
      <c r="C57" s="159"/>
      <c r="D57" s="159"/>
      <c r="H57" s="216"/>
      <c r="I57" s="216"/>
    </row>
    <row r="58" spans="2:24">
      <c r="B58" s="159"/>
      <c r="C58" s="159"/>
      <c r="D58" s="159"/>
      <c r="H58" s="216"/>
      <c r="I58" s="216"/>
    </row>
    <row r="59" spans="2:24">
      <c r="B59" s="157"/>
      <c r="C59" s="157"/>
      <c r="D59" s="157"/>
      <c r="E59" s="156" t="s">
        <v>18715</v>
      </c>
      <c r="F59" s="142"/>
      <c r="G59" s="142"/>
      <c r="H59" s="217"/>
      <c r="I59" s="217"/>
    </row>
    <row r="60" spans="2:24">
      <c r="B60" s="157"/>
      <c r="C60" s="157"/>
      <c r="D60" s="157"/>
      <c r="E60" s="155" t="s">
        <v>18697</v>
      </c>
      <c r="F60" s="142"/>
      <c r="G60" s="142"/>
      <c r="H60" s="217"/>
      <c r="I60" s="217"/>
    </row>
    <row r="61" spans="2:24">
      <c r="B61" s="158" t="s">
        <v>18698</v>
      </c>
      <c r="C61" s="158" t="s">
        <v>18699</v>
      </c>
      <c r="D61" s="158" t="s">
        <v>18724</v>
      </c>
      <c r="E61" s="158" t="s">
        <v>18701</v>
      </c>
      <c r="F61" s="149" t="s">
        <v>18702</v>
      </c>
      <c r="G61" s="149" t="s">
        <v>18703</v>
      </c>
      <c r="H61" s="218" t="s">
        <v>18704</v>
      </c>
      <c r="I61" s="218" t="s">
        <v>18705</v>
      </c>
      <c r="X61" s="233"/>
    </row>
    <row r="62" spans="2:24" ht="28.8">
      <c r="B62" s="212" t="s">
        <v>18788</v>
      </c>
      <c r="C62" s="212"/>
      <c r="D62" s="212"/>
      <c r="E62" s="212"/>
      <c r="F62" s="212"/>
      <c r="G62" s="212"/>
      <c r="H62" s="219"/>
      <c r="I62" s="219"/>
      <c r="L62" s="308"/>
    </row>
    <row r="63" spans="2:24" ht="15" thickBot="1">
      <c r="B63" s="208" t="s">
        <v>18789</v>
      </c>
      <c r="C63" s="208"/>
      <c r="D63" s="208"/>
      <c r="E63" s="208"/>
      <c r="F63" s="208"/>
      <c r="G63" s="208"/>
      <c r="H63" s="220" t="s">
        <v>9</v>
      </c>
      <c r="I63" s="220" t="s">
        <v>9</v>
      </c>
      <c r="L63" s="308"/>
      <c r="M63" s="308"/>
    </row>
    <row r="64" spans="2:24">
      <c r="B64" s="157" t="s">
        <v>18966</v>
      </c>
      <c r="C64" s="157" t="s">
        <v>18716</v>
      </c>
      <c r="D64" s="157" t="s">
        <v>18965</v>
      </c>
      <c r="E64" s="151">
        <v>2011</v>
      </c>
      <c r="F64" s="158">
        <v>1</v>
      </c>
      <c r="G64" s="151">
        <v>15</v>
      </c>
      <c r="H64" s="309">
        <f>H54*'PV for industry'!$X$8</f>
        <v>212.84055028268583</v>
      </c>
      <c r="I64" s="309">
        <f>I54*'PV for industry'!$Y$8</f>
        <v>512.61231281198002</v>
      </c>
      <c r="L64" s="307"/>
      <c r="M64" s="307"/>
    </row>
    <row r="65" spans="2:24">
      <c r="B65" s="157"/>
      <c r="C65" s="157"/>
      <c r="D65" s="157"/>
      <c r="E65" s="151">
        <v>2025</v>
      </c>
      <c r="F65" s="158"/>
      <c r="G65" s="157"/>
      <c r="H65" s="309">
        <f>H55*'PV for industry'!$X$8</f>
        <v>831.40839954174146</v>
      </c>
      <c r="I65" s="309">
        <f>I55*'PV for industry'!$Y$8</f>
        <v>2296.0759844703271</v>
      </c>
    </row>
    <row r="66" spans="2:24">
      <c r="B66" s="159"/>
      <c r="C66" s="157"/>
      <c r="D66" s="157"/>
      <c r="E66" s="151">
        <v>2050</v>
      </c>
      <c r="F66" s="158"/>
      <c r="G66" s="157"/>
      <c r="H66" s="309">
        <f>H56*'PV for industry'!$X$8</f>
        <v>2394.4561906802155</v>
      </c>
      <c r="I66" s="309">
        <f>I56*'PV for industry'!$Y$8</f>
        <v>5766.8885191347754</v>
      </c>
      <c r="J66" s="306"/>
      <c r="K66" s="305"/>
    </row>
    <row r="67" spans="2:24">
      <c r="B67" s="159"/>
      <c r="C67" s="159"/>
      <c r="D67" s="159"/>
      <c r="H67" s="216"/>
      <c r="I67" s="216"/>
    </row>
    <row r="68" spans="2:24">
      <c r="B68" s="159"/>
      <c r="C68" s="159"/>
      <c r="D68" s="159"/>
      <c r="H68" s="216"/>
      <c r="I68" s="216"/>
    </row>
    <row r="69" spans="2:24">
      <c r="B69" s="157"/>
      <c r="C69" s="157"/>
      <c r="D69" s="157"/>
      <c r="E69" s="156" t="s">
        <v>18715</v>
      </c>
      <c r="F69" s="142"/>
      <c r="G69" s="142"/>
      <c r="H69" s="217"/>
      <c r="I69" s="217"/>
    </row>
    <row r="70" spans="2:24">
      <c r="B70" s="157"/>
      <c r="C70" s="157"/>
      <c r="D70" s="157"/>
      <c r="E70" s="155" t="s">
        <v>18697</v>
      </c>
      <c r="F70" s="142"/>
      <c r="G70" s="142"/>
      <c r="H70" s="217"/>
      <c r="I70" s="217"/>
    </row>
    <row r="71" spans="2:24">
      <c r="B71" s="158" t="s">
        <v>18698</v>
      </c>
      <c r="C71" s="158" t="s">
        <v>18699</v>
      </c>
      <c r="D71" s="158" t="s">
        <v>18724</v>
      </c>
      <c r="E71" s="158" t="s">
        <v>18701</v>
      </c>
      <c r="F71" s="149" t="s">
        <v>18702</v>
      </c>
      <c r="G71" s="149" t="s">
        <v>18703</v>
      </c>
      <c r="H71" s="218" t="s">
        <v>18704</v>
      </c>
      <c r="I71" s="218" t="s">
        <v>18705</v>
      </c>
      <c r="X71" s="233"/>
    </row>
    <row r="72" spans="2:24" ht="28.8">
      <c r="B72" s="212" t="s">
        <v>18788</v>
      </c>
      <c r="C72" s="212"/>
      <c r="D72" s="212"/>
      <c r="E72" s="212"/>
      <c r="F72" s="212"/>
      <c r="G72" s="212"/>
      <c r="H72" s="219"/>
      <c r="I72" s="219"/>
    </row>
    <row r="73" spans="2:24" ht="15" thickBot="1">
      <c r="B73" s="208" t="s">
        <v>18789</v>
      </c>
      <c r="C73" s="208"/>
      <c r="D73" s="208"/>
      <c r="E73" s="208"/>
      <c r="F73" s="208"/>
      <c r="G73" s="208"/>
      <c r="H73" s="220" t="s">
        <v>9</v>
      </c>
      <c r="I73" s="220" t="s">
        <v>9</v>
      </c>
    </row>
    <row r="74" spans="2:24">
      <c r="B74" s="157" t="s">
        <v>18968</v>
      </c>
      <c r="C74" s="157" t="s">
        <v>18716</v>
      </c>
      <c r="D74" s="157" t="s">
        <v>18723</v>
      </c>
      <c r="E74" s="151">
        <v>2011</v>
      </c>
      <c r="F74" s="158">
        <v>1</v>
      </c>
      <c r="G74" s="151">
        <v>15</v>
      </c>
      <c r="H74" s="215">
        <v>400</v>
      </c>
      <c r="I74" s="215">
        <v>500</v>
      </c>
    </row>
    <row r="75" spans="2:24">
      <c r="B75" s="157"/>
      <c r="C75" s="157"/>
      <c r="D75" s="157"/>
      <c r="E75" s="151">
        <v>2025</v>
      </c>
      <c r="F75" s="158"/>
      <c r="G75" s="157"/>
      <c r="H75" s="215">
        <v>1500</v>
      </c>
      <c r="I75" s="215">
        <v>1500</v>
      </c>
    </row>
    <row r="76" spans="2:24">
      <c r="B76" s="159"/>
      <c r="C76" s="157"/>
      <c r="D76" s="157"/>
      <c r="E76" s="151">
        <v>2050</v>
      </c>
      <c r="F76" s="158"/>
      <c r="G76" s="157"/>
      <c r="H76" s="215">
        <v>1500</v>
      </c>
      <c r="I76" s="215">
        <v>1500</v>
      </c>
      <c r="K76" s="305"/>
    </row>
    <row r="77" spans="2:24">
      <c r="B77" s="159"/>
      <c r="C77" s="159"/>
      <c r="D77" s="159"/>
      <c r="H77" s="216"/>
      <c r="I77" s="216"/>
    </row>
    <row r="78" spans="2:24">
      <c r="B78" s="157"/>
      <c r="C78" s="157"/>
      <c r="D78" s="157"/>
      <c r="E78" s="156" t="s">
        <v>18727</v>
      </c>
      <c r="F78" s="142"/>
      <c r="G78" s="142"/>
      <c r="H78" s="217"/>
      <c r="I78" s="217"/>
    </row>
    <row r="79" spans="2:24">
      <c r="B79" s="157"/>
      <c r="C79" s="157"/>
      <c r="D79" s="157"/>
      <c r="E79" s="155" t="s">
        <v>18697</v>
      </c>
      <c r="F79" s="142"/>
      <c r="G79" s="142"/>
      <c r="H79" s="217"/>
      <c r="I79" s="217"/>
    </row>
    <row r="80" spans="2:24">
      <c r="B80" s="158" t="s">
        <v>18698</v>
      </c>
      <c r="C80" s="158" t="s">
        <v>18699</v>
      </c>
      <c r="D80" s="158" t="s">
        <v>18724</v>
      </c>
      <c r="E80" s="158" t="s">
        <v>18701</v>
      </c>
      <c r="F80" s="149" t="s">
        <v>18702</v>
      </c>
      <c r="G80" s="149" t="s">
        <v>18703</v>
      </c>
      <c r="H80" s="218" t="s">
        <v>18704</v>
      </c>
      <c r="I80" s="218" t="s">
        <v>18705</v>
      </c>
    </row>
    <row r="81" spans="2:14" ht="28.8">
      <c r="B81" s="212" t="s">
        <v>18788</v>
      </c>
      <c r="C81" s="212"/>
      <c r="D81" s="212"/>
      <c r="E81" s="212"/>
      <c r="F81" s="212"/>
      <c r="G81" s="212"/>
      <c r="H81" s="219"/>
      <c r="I81" s="219"/>
    </row>
    <row r="82" spans="2:14" ht="15" thickBot="1">
      <c r="B82" s="208" t="s">
        <v>18789</v>
      </c>
      <c r="C82" s="208"/>
      <c r="D82" s="208"/>
      <c r="E82" s="208"/>
      <c r="F82" s="208"/>
      <c r="G82" s="208"/>
      <c r="H82" s="220" t="s">
        <v>9</v>
      </c>
      <c r="I82" s="220" t="s">
        <v>9</v>
      </c>
    </row>
    <row r="83" spans="2:14">
      <c r="B83" s="157" t="s">
        <v>18726</v>
      </c>
      <c r="C83" s="157" t="s">
        <v>18716</v>
      </c>
      <c r="D83" s="157" t="s">
        <v>18725</v>
      </c>
      <c r="E83" s="151">
        <v>2011</v>
      </c>
      <c r="F83" s="158">
        <v>1</v>
      </c>
      <c r="G83" s="151">
        <v>15</v>
      </c>
      <c r="H83" s="215">
        <f>Data_RNW_Potential!E18</f>
        <v>1406.1014304903294</v>
      </c>
      <c r="I83" s="215">
        <f>Data_RNW_Potential!G18</f>
        <v>6001.3059769170777</v>
      </c>
      <c r="M83" s="305"/>
      <c r="N83" s="306"/>
    </row>
    <row r="84" spans="2:14">
      <c r="B84" s="157"/>
      <c r="C84" s="157"/>
      <c r="D84" s="157"/>
      <c r="E84" s="151">
        <v>2050</v>
      </c>
      <c r="F84" s="158"/>
      <c r="G84" s="157"/>
      <c r="H84" s="215">
        <f>H83</f>
        <v>1406.1014304903294</v>
      </c>
      <c r="I84" s="215">
        <f>I83</f>
        <v>6001.3059769170777</v>
      </c>
    </row>
    <row r="85" spans="2:14">
      <c r="H85" s="216"/>
      <c r="I85" s="216"/>
    </row>
    <row r="86" spans="2:14">
      <c r="B86" s="157"/>
      <c r="C86" s="157"/>
      <c r="D86" s="157"/>
      <c r="E86" s="157"/>
      <c r="F86" s="147"/>
      <c r="G86" s="142"/>
      <c r="H86" s="217"/>
      <c r="I86" s="217"/>
      <c r="J86" s="148"/>
    </row>
    <row r="87" spans="2:14">
      <c r="B87" s="157"/>
      <c r="C87" s="157"/>
      <c r="D87" s="157"/>
      <c r="E87" s="156" t="s">
        <v>18729</v>
      </c>
      <c r="F87" s="142"/>
      <c r="G87" s="142"/>
      <c r="H87" s="217"/>
      <c r="I87" s="217"/>
      <c r="J87" s="148"/>
    </row>
    <row r="88" spans="2:14">
      <c r="B88" s="157"/>
      <c r="C88" s="157"/>
      <c r="D88" s="157"/>
      <c r="E88" s="155" t="s">
        <v>18697</v>
      </c>
      <c r="F88" s="142"/>
      <c r="G88" s="142"/>
      <c r="H88" s="217"/>
      <c r="I88" s="217"/>
      <c r="J88" s="162"/>
    </row>
    <row r="89" spans="2:14">
      <c r="B89" s="158" t="s">
        <v>18698</v>
      </c>
      <c r="C89" s="158" t="s">
        <v>18699</v>
      </c>
      <c r="D89" s="158" t="s">
        <v>18724</v>
      </c>
      <c r="E89" s="158" t="s">
        <v>18701</v>
      </c>
      <c r="F89" s="149" t="s">
        <v>18702</v>
      </c>
      <c r="G89" s="149" t="s">
        <v>18703</v>
      </c>
      <c r="H89" s="218" t="s">
        <v>18704</v>
      </c>
      <c r="I89" s="218" t="s">
        <v>18705</v>
      </c>
      <c r="J89" s="214"/>
    </row>
    <row r="90" spans="2:14" ht="28.8">
      <c r="B90" s="212" t="s">
        <v>18788</v>
      </c>
      <c r="C90" s="212"/>
      <c r="D90" s="212"/>
      <c r="E90" s="212"/>
      <c r="F90" s="212"/>
      <c r="G90" s="212"/>
      <c r="H90" s="219"/>
      <c r="I90" s="219"/>
      <c r="J90" s="213"/>
    </row>
    <row r="91" spans="2:14" ht="15" thickBot="1">
      <c r="B91" s="208" t="s">
        <v>18789</v>
      </c>
      <c r="C91" s="208"/>
      <c r="D91" s="208"/>
      <c r="E91" s="208"/>
      <c r="F91" s="208"/>
      <c r="G91" s="208"/>
      <c r="H91" s="220" t="s">
        <v>9</v>
      </c>
      <c r="I91" s="220" t="s">
        <v>9</v>
      </c>
      <c r="J91" s="214"/>
    </row>
    <row r="92" spans="2:14" ht="15.75" customHeight="1">
      <c r="B92" s="157" t="s">
        <v>18728</v>
      </c>
      <c r="C92" s="157" t="s">
        <v>18722</v>
      </c>
      <c r="D92" s="157"/>
      <c r="E92" s="151">
        <v>2011</v>
      </c>
      <c r="F92" s="158">
        <v>1</v>
      </c>
      <c r="G92" s="151">
        <v>15</v>
      </c>
      <c r="H92" s="215">
        <f>Data_RNW_Potential!E13</f>
        <v>0</v>
      </c>
      <c r="I92" s="215">
        <f>Data_RNW_Potential!G13</f>
        <v>3174.6031746031749</v>
      </c>
      <c r="J92" s="163"/>
    </row>
    <row r="93" spans="2:14">
      <c r="B93" s="157"/>
      <c r="C93" s="157"/>
      <c r="D93" s="157"/>
      <c r="E93" s="151">
        <v>2050</v>
      </c>
      <c r="F93" s="158"/>
      <c r="G93" s="157"/>
      <c r="H93" s="215">
        <f>H92</f>
        <v>0</v>
      </c>
      <c r="I93" s="215">
        <f>I92</f>
        <v>3174.6031746031749</v>
      </c>
      <c r="J93" s="164"/>
    </row>
    <row r="94" spans="2:14">
      <c r="J94" s="164"/>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0DDD9-73F0-4FD0-9CD0-4D66DB8F7F29}">
  <sheetPr>
    <tabColor rgb="FF0070C0"/>
  </sheetPr>
  <dimension ref="A1:JF644"/>
  <sheetViews>
    <sheetView zoomScale="80" zoomScaleNormal="80" workbookViewId="0">
      <pane xSplit="3" ySplit="1" topLeftCell="AY2" activePane="bottomRight" state="frozen"/>
      <selection pane="topRight" activeCell="G1" sqref="G1"/>
      <selection pane="bottomLeft" activeCell="A2" sqref="A2"/>
      <selection pane="bottomRight" activeCell="BG13" sqref="BG13"/>
    </sheetView>
  </sheetViews>
  <sheetFormatPr defaultRowHeight="14.4"/>
  <cols>
    <col min="1" max="1" width="8.88671875" style="328"/>
    <col min="2" max="3" width="33.5546875" style="328" customWidth="1"/>
    <col min="4" max="7" width="7" style="328" customWidth="1"/>
    <col min="8" max="8" width="7" style="329" customWidth="1"/>
    <col min="9" max="9" width="7.88671875" style="328" customWidth="1"/>
    <col min="10" max="11" width="8.6640625" style="328" hidden="1" customWidth="1"/>
    <col min="12" max="34" width="8.6640625" style="328" customWidth="1"/>
    <col min="35" max="39" width="8" style="328" bestFit="1" customWidth="1"/>
    <col min="40" max="40" width="8" style="328" customWidth="1"/>
    <col min="41" max="51" width="8" style="328" bestFit="1" customWidth="1"/>
    <col min="52" max="55" width="8.6640625" style="328" customWidth="1"/>
    <col min="56" max="57" width="8.88671875" style="328"/>
    <col min="58" max="58" width="15.5546875" style="328" bestFit="1" customWidth="1"/>
    <col min="59" max="65" width="12.109375" style="328" bestFit="1" customWidth="1"/>
    <col min="66" max="81" width="10.5546875" style="328" bestFit="1" customWidth="1"/>
    <col min="82" max="82" width="8.77734375" style="328" bestFit="1" customWidth="1"/>
    <col min="83" max="93" width="10.5546875" style="328" bestFit="1" customWidth="1"/>
    <col min="94" max="16384" width="8.88671875" style="328"/>
  </cols>
  <sheetData>
    <row r="1" spans="1:93">
      <c r="B1" s="400" t="s">
        <v>19540</v>
      </c>
      <c r="C1" s="400" t="s">
        <v>19539</v>
      </c>
      <c r="D1" s="399" t="s">
        <v>19538</v>
      </c>
      <c r="E1" s="399" t="s">
        <v>19537</v>
      </c>
      <c r="F1" s="399" t="s">
        <v>19536</v>
      </c>
      <c r="G1" s="399" t="s">
        <v>19535</v>
      </c>
      <c r="H1" s="398" t="s">
        <v>19534</v>
      </c>
      <c r="I1" s="397">
        <v>1972</v>
      </c>
      <c r="J1" s="397"/>
      <c r="K1" s="397"/>
      <c r="L1" s="397">
        <v>1975</v>
      </c>
      <c r="M1" s="397">
        <v>1976</v>
      </c>
      <c r="N1" s="397">
        <v>1977</v>
      </c>
      <c r="O1" s="397">
        <v>1978</v>
      </c>
      <c r="P1" s="397">
        <v>1979</v>
      </c>
      <c r="Q1" s="397">
        <v>1980</v>
      </c>
      <c r="R1" s="397">
        <v>1981</v>
      </c>
      <c r="S1" s="397">
        <v>1982</v>
      </c>
      <c r="T1" s="397">
        <v>1983</v>
      </c>
      <c r="U1" s="397">
        <v>1984</v>
      </c>
      <c r="V1" s="397">
        <v>1985</v>
      </c>
      <c r="W1" s="397">
        <v>1986</v>
      </c>
      <c r="X1" s="397">
        <v>1987</v>
      </c>
      <c r="Y1" s="397">
        <v>1988</v>
      </c>
      <c r="Z1" s="397">
        <v>1989</v>
      </c>
      <c r="AA1" s="397">
        <v>1990</v>
      </c>
      <c r="AB1" s="397">
        <v>1991</v>
      </c>
      <c r="AC1" s="397">
        <v>1992</v>
      </c>
      <c r="AD1" s="397">
        <v>1993</v>
      </c>
      <c r="AE1" s="397">
        <v>1994</v>
      </c>
      <c r="AF1" s="397">
        <v>1995</v>
      </c>
      <c r="AG1" s="397">
        <v>1996</v>
      </c>
      <c r="AH1" s="397">
        <v>1997</v>
      </c>
      <c r="AI1" s="397">
        <v>1998</v>
      </c>
      <c r="AJ1" s="397">
        <v>1999</v>
      </c>
      <c r="AK1" s="397">
        <v>2000</v>
      </c>
      <c r="AL1" s="397">
        <v>2001</v>
      </c>
      <c r="AM1" s="397">
        <v>2002</v>
      </c>
      <c r="AN1" s="397">
        <v>2003</v>
      </c>
      <c r="AO1" s="397">
        <v>2004</v>
      </c>
      <c r="AP1" s="397">
        <v>2005</v>
      </c>
      <c r="AQ1" s="397">
        <v>2006</v>
      </c>
      <c r="AR1" s="397">
        <v>2007</v>
      </c>
      <c r="AS1" s="397">
        <v>2008</v>
      </c>
      <c r="AT1" s="397">
        <v>2009</v>
      </c>
      <c r="AU1" s="397">
        <v>2010</v>
      </c>
      <c r="AV1" s="397">
        <v>2011</v>
      </c>
      <c r="AW1" s="397">
        <v>2012</v>
      </c>
      <c r="AX1" s="397">
        <v>2013</v>
      </c>
      <c r="AY1" s="397">
        <v>2014</v>
      </c>
      <c r="AZ1" s="397">
        <v>2015</v>
      </c>
      <c r="BA1" s="397">
        <v>2016</v>
      </c>
      <c r="BB1" s="397">
        <v>2017</v>
      </c>
      <c r="BC1" s="397">
        <v>2018</v>
      </c>
      <c r="BD1" s="395"/>
      <c r="BE1" s="395"/>
      <c r="BF1" s="395"/>
      <c r="BG1" s="395"/>
      <c r="BH1" s="396"/>
      <c r="BI1" s="395"/>
      <c r="BJ1" s="395"/>
      <c r="BK1" s="395"/>
      <c r="BL1" s="395"/>
      <c r="BM1" s="395"/>
      <c r="BN1" s="395"/>
    </row>
    <row r="2" spans="1:93" ht="15.6">
      <c r="B2" s="394" t="s">
        <v>19533</v>
      </c>
      <c r="C2" s="394" t="s">
        <v>19532</v>
      </c>
      <c r="D2" s="392"/>
      <c r="E2" s="392"/>
      <c r="F2" s="392"/>
      <c r="G2" s="392"/>
      <c r="H2" s="393"/>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65"/>
      <c r="AK2" s="365"/>
      <c r="AL2" s="365"/>
      <c r="AM2" s="365"/>
      <c r="AN2" s="365"/>
      <c r="AO2" s="365"/>
      <c r="AP2" s="365"/>
      <c r="AQ2" s="365"/>
      <c r="AR2" s="365"/>
      <c r="AS2" s="365"/>
      <c r="AT2" s="365"/>
      <c r="AU2" s="365"/>
      <c r="AV2" s="365"/>
      <c r="AW2" s="365"/>
      <c r="AX2" s="365"/>
      <c r="AY2" s="365"/>
      <c r="AZ2" s="365"/>
      <c r="BA2" s="365"/>
      <c r="BB2" s="365"/>
      <c r="BC2" s="365"/>
      <c r="BD2" s="350"/>
      <c r="BE2" s="350"/>
      <c r="BF2" s="330"/>
      <c r="BG2" s="330"/>
      <c r="BH2" s="342"/>
      <c r="BI2" s="330"/>
      <c r="BJ2" s="330"/>
      <c r="BK2" s="330"/>
      <c r="BL2" s="330"/>
      <c r="BM2" s="330"/>
      <c r="BN2" s="330"/>
    </row>
    <row r="3" spans="1:93">
      <c r="B3" s="346" t="s">
        <v>19531</v>
      </c>
      <c r="C3" s="391" t="s">
        <v>19530</v>
      </c>
      <c r="D3" s="331"/>
      <c r="E3" s="331"/>
      <c r="F3" s="331"/>
      <c r="G3" s="331"/>
      <c r="H3" s="331"/>
      <c r="I3" s="331"/>
      <c r="J3" s="331"/>
      <c r="K3" s="331"/>
      <c r="L3" s="331"/>
      <c r="M3" s="331"/>
      <c r="N3" s="331"/>
      <c r="O3" s="331"/>
      <c r="P3" s="331"/>
      <c r="Q3" s="331"/>
      <c r="R3" s="331"/>
      <c r="S3" s="331"/>
      <c r="T3" s="331"/>
      <c r="U3" s="331"/>
      <c r="V3" s="331"/>
      <c r="W3" s="331"/>
      <c r="X3" s="331"/>
      <c r="Y3" s="331"/>
      <c r="Z3" s="331"/>
      <c r="AA3" s="331"/>
      <c r="AB3" s="331"/>
      <c r="AC3" s="331"/>
      <c r="AD3" s="331"/>
      <c r="AE3" s="331"/>
      <c r="AF3" s="331"/>
      <c r="AG3" s="331"/>
      <c r="AH3" s="331"/>
      <c r="AI3" s="331"/>
      <c r="AJ3" s="331"/>
      <c r="AK3" s="331"/>
      <c r="AL3" s="331"/>
      <c r="AM3" s="331"/>
      <c r="AN3" s="331"/>
      <c r="AO3" s="331"/>
      <c r="AP3" s="331"/>
      <c r="AQ3" s="331"/>
      <c r="AR3" s="331"/>
      <c r="AS3" s="331"/>
      <c r="AT3" s="331"/>
      <c r="AU3" s="331"/>
      <c r="AV3" s="331"/>
      <c r="AW3" s="331"/>
      <c r="AX3" s="331"/>
      <c r="AY3" s="331"/>
      <c r="AZ3" s="331"/>
      <c r="BA3" s="331"/>
      <c r="BB3" s="331"/>
      <c r="BC3" s="330"/>
      <c r="BD3" s="330"/>
      <c r="BE3" s="330"/>
      <c r="BF3" s="330"/>
      <c r="BG3" s="330"/>
      <c r="BH3" s="342"/>
      <c r="BI3" s="330"/>
      <c r="BJ3" s="330"/>
      <c r="BK3" s="330"/>
      <c r="BL3" s="330"/>
      <c r="BM3" s="330"/>
      <c r="BN3" s="330"/>
    </row>
    <row r="4" spans="1:93">
      <c r="B4" s="362" t="s">
        <v>19529</v>
      </c>
      <c r="C4" s="390" t="s">
        <v>19528</v>
      </c>
      <c r="D4" s="360"/>
      <c r="E4" s="360"/>
      <c r="F4" s="360"/>
      <c r="G4" s="360"/>
      <c r="H4" s="336"/>
      <c r="I4" s="330"/>
      <c r="J4" s="330"/>
      <c r="K4" s="330"/>
      <c r="L4" s="330"/>
      <c r="M4" s="330"/>
      <c r="N4" s="330"/>
      <c r="O4" s="330"/>
      <c r="P4" s="330"/>
      <c r="Q4" s="330"/>
      <c r="R4" s="330"/>
      <c r="S4" s="330"/>
      <c r="T4" s="330"/>
      <c r="U4" s="330"/>
      <c r="V4" s="330"/>
      <c r="W4" s="330"/>
      <c r="X4" s="330"/>
      <c r="Y4" s="330"/>
      <c r="Z4" s="330"/>
      <c r="AA4" s="330"/>
      <c r="AB4" s="330"/>
      <c r="AC4" s="330"/>
      <c r="AD4" s="330"/>
      <c r="AE4" s="330"/>
      <c r="AF4" s="330"/>
      <c r="AG4" s="330"/>
      <c r="AH4" s="330"/>
      <c r="AI4" s="330"/>
      <c r="AJ4" s="331"/>
      <c r="AK4" s="331"/>
      <c r="AL4" s="331"/>
      <c r="AM4" s="331"/>
      <c r="AN4" s="331"/>
      <c r="AO4" s="331"/>
      <c r="AP4" s="331"/>
      <c r="AQ4" s="331"/>
      <c r="AR4" s="331"/>
      <c r="AS4" s="331"/>
      <c r="AT4" s="331"/>
      <c r="AU4" s="331"/>
      <c r="AV4" s="331"/>
      <c r="AW4" s="331"/>
      <c r="AX4" s="331"/>
      <c r="AY4" s="331"/>
      <c r="AZ4" s="331"/>
      <c r="BA4" s="331"/>
      <c r="BB4" s="331"/>
      <c r="BC4" s="389"/>
      <c r="BD4" s="330"/>
      <c r="BE4" s="330"/>
      <c r="BF4" s="330" t="s">
        <v>19625</v>
      </c>
      <c r="BG4" s="330"/>
      <c r="BH4" s="335"/>
      <c r="BI4" s="330"/>
      <c r="BJ4" s="330"/>
      <c r="BK4" s="330"/>
      <c r="BL4" s="330"/>
      <c r="BM4" s="330"/>
      <c r="BN4" s="330"/>
    </row>
    <row r="5" spans="1:93">
      <c r="B5" s="339" t="s">
        <v>19459</v>
      </c>
      <c r="C5" s="386" t="s">
        <v>19458</v>
      </c>
      <c r="D5" s="337" t="s">
        <v>19479</v>
      </c>
      <c r="E5" s="337" t="s">
        <v>19522</v>
      </c>
      <c r="F5" s="337" t="s">
        <v>19457</v>
      </c>
      <c r="G5" s="337" t="s">
        <v>19150</v>
      </c>
      <c r="H5" s="336" t="s">
        <v>19149</v>
      </c>
      <c r="I5" s="331">
        <v>0</v>
      </c>
      <c r="J5" s="331"/>
      <c r="K5" s="331"/>
      <c r="L5" s="331">
        <v>7414.94</v>
      </c>
      <c r="M5" s="331">
        <v>9692.2999999999993</v>
      </c>
      <c r="N5" s="331">
        <v>25144.959999999999</v>
      </c>
      <c r="O5" s="331">
        <v>18461.39</v>
      </c>
      <c r="P5" s="331">
        <v>18589.07</v>
      </c>
      <c r="Q5" s="331">
        <v>12724</v>
      </c>
      <c r="R5" s="331">
        <v>32377.83</v>
      </c>
      <c r="S5" s="331">
        <v>71992.2</v>
      </c>
      <c r="T5" s="331">
        <v>91918.28</v>
      </c>
      <c r="U5" s="331">
        <v>98803.96</v>
      </c>
      <c r="V5" s="331">
        <v>123469.23</v>
      </c>
      <c r="W5" s="331">
        <v>154620.03</v>
      </c>
      <c r="X5" s="331">
        <v>196484.18</v>
      </c>
      <c r="Y5" s="331">
        <v>202144.4</v>
      </c>
      <c r="Z5" s="331">
        <v>236154.06</v>
      </c>
      <c r="AA5" s="331">
        <v>255958.66</v>
      </c>
      <c r="AB5" s="331">
        <v>298602.3</v>
      </c>
      <c r="AC5" s="331">
        <v>331178.68</v>
      </c>
      <c r="AD5" s="331">
        <v>352919.43</v>
      </c>
      <c r="AE5" s="331">
        <v>389346.93</v>
      </c>
      <c r="AF5" s="331">
        <v>391563.31</v>
      </c>
      <c r="AG5" s="331">
        <v>432220.2</v>
      </c>
      <c r="AH5" s="331">
        <v>479242.01</v>
      </c>
      <c r="AI5" s="331">
        <v>491587.35</v>
      </c>
      <c r="AJ5" s="331">
        <v>621996.55000000005</v>
      </c>
      <c r="AK5" s="331">
        <v>764525.68</v>
      </c>
      <c r="AL5" s="331">
        <v>726121.09</v>
      </c>
      <c r="AM5" s="331">
        <v>780149.65</v>
      </c>
      <c r="AN5" s="331">
        <v>780139.67</v>
      </c>
      <c r="AO5" s="331">
        <v>828270.56</v>
      </c>
      <c r="AP5" s="331">
        <v>796223.69</v>
      </c>
      <c r="AQ5" s="331">
        <v>724062.38</v>
      </c>
      <c r="AR5" s="331">
        <v>652260.51</v>
      </c>
      <c r="AS5" s="331">
        <v>603525.07999999996</v>
      </c>
      <c r="AT5" s="331">
        <v>554826.03</v>
      </c>
      <c r="AU5" s="331">
        <v>522732.77</v>
      </c>
      <c r="AV5" s="331">
        <v>470446.66</v>
      </c>
      <c r="AW5" s="331">
        <v>429139.61</v>
      </c>
      <c r="AX5" s="331">
        <v>373364.96</v>
      </c>
      <c r="AY5" s="331">
        <v>349634.68</v>
      </c>
      <c r="AZ5" s="331">
        <v>330661.92</v>
      </c>
      <c r="BA5" s="331">
        <v>297748.08</v>
      </c>
      <c r="BB5" s="331">
        <v>289689.58</v>
      </c>
      <c r="BC5" s="331">
        <v>243628.84</v>
      </c>
      <c r="BD5" s="330"/>
      <c r="BE5" s="330"/>
      <c r="BF5" s="330">
        <v>13</v>
      </c>
      <c r="BG5" s="330" t="s">
        <v>19629</v>
      </c>
      <c r="BH5" s="335"/>
      <c r="BI5" s="330"/>
      <c r="BJ5" s="330"/>
      <c r="BK5" s="330"/>
      <c r="BL5" s="330"/>
      <c r="BM5" s="330"/>
      <c r="BN5" s="330"/>
    </row>
    <row r="6" spans="1:93">
      <c r="B6" s="339" t="s">
        <v>19356</v>
      </c>
      <c r="C6" s="386" t="s">
        <v>19355</v>
      </c>
      <c r="D6" s="337" t="s">
        <v>19479</v>
      </c>
      <c r="E6" s="337" t="s">
        <v>19522</v>
      </c>
      <c r="F6" s="337" t="s">
        <v>19186</v>
      </c>
      <c r="G6" s="337" t="s">
        <v>19150</v>
      </c>
      <c r="H6" s="336" t="s">
        <v>19149</v>
      </c>
      <c r="I6" s="331">
        <v>0</v>
      </c>
      <c r="J6" s="331"/>
      <c r="K6" s="331"/>
      <c r="L6" s="331">
        <v>0</v>
      </c>
      <c r="M6" s="331">
        <v>0</v>
      </c>
      <c r="N6" s="331">
        <v>0</v>
      </c>
      <c r="O6" s="331">
        <v>0</v>
      </c>
      <c r="P6" s="331">
        <v>0</v>
      </c>
      <c r="Q6" s="331">
        <v>717</v>
      </c>
      <c r="R6" s="331">
        <v>717</v>
      </c>
      <c r="S6" s="331">
        <v>717</v>
      </c>
      <c r="T6" s="331">
        <v>717</v>
      </c>
      <c r="U6" s="331">
        <v>717</v>
      </c>
      <c r="V6" s="331">
        <v>717</v>
      </c>
      <c r="W6" s="331">
        <v>717</v>
      </c>
      <c r="X6" s="331">
        <v>717</v>
      </c>
      <c r="Y6" s="331">
        <v>717</v>
      </c>
      <c r="Z6" s="331">
        <v>733.58</v>
      </c>
      <c r="AA6" s="331">
        <v>750.17</v>
      </c>
      <c r="AB6" s="331">
        <v>750.17</v>
      </c>
      <c r="AC6" s="331">
        <v>869.31</v>
      </c>
      <c r="AD6" s="331">
        <v>821.31</v>
      </c>
      <c r="AE6" s="331">
        <v>1021.44</v>
      </c>
      <c r="AF6" s="331">
        <v>1035.7</v>
      </c>
      <c r="AG6" s="331">
        <v>900.42</v>
      </c>
      <c r="AH6" s="331">
        <v>804.42</v>
      </c>
      <c r="AI6" s="331">
        <v>798.99</v>
      </c>
      <c r="AJ6" s="331">
        <v>898.11</v>
      </c>
      <c r="AK6" s="331">
        <v>601.5</v>
      </c>
      <c r="AL6" s="331">
        <v>704.26</v>
      </c>
      <c r="AM6" s="331">
        <v>679.3</v>
      </c>
      <c r="AN6" s="331">
        <v>420.27</v>
      </c>
      <c r="AO6" s="331">
        <v>293.95</v>
      </c>
      <c r="AP6" s="331">
        <v>303.66000000000003</v>
      </c>
      <c r="AQ6" s="331">
        <v>372.2</v>
      </c>
      <c r="AR6" s="331">
        <v>147.13999999999999</v>
      </c>
      <c r="AS6" s="331">
        <v>62.12</v>
      </c>
      <c r="AT6" s="331">
        <v>37.22</v>
      </c>
      <c r="AU6" s="331">
        <v>38.880000000000003</v>
      </c>
      <c r="AV6" s="331">
        <v>41.2</v>
      </c>
      <c r="AW6" s="331">
        <v>39.71</v>
      </c>
      <c r="AX6" s="331">
        <v>40.89</v>
      </c>
      <c r="AY6" s="331">
        <v>14.68</v>
      </c>
      <c r="AZ6" s="331">
        <v>48.17</v>
      </c>
      <c r="BA6" s="331">
        <v>19.5</v>
      </c>
      <c r="BB6" s="331">
        <v>19.38</v>
      </c>
      <c r="BC6" s="331">
        <v>2.59</v>
      </c>
      <c r="BD6" s="330"/>
      <c r="BE6" s="330"/>
      <c r="BF6" s="330"/>
      <c r="BG6" s="330"/>
      <c r="BH6" s="335"/>
      <c r="BI6" s="330"/>
      <c r="BJ6" s="330"/>
      <c r="BK6" s="330"/>
      <c r="BL6" s="330"/>
      <c r="BM6" s="330"/>
      <c r="BN6" s="330"/>
    </row>
    <row r="7" spans="1:93">
      <c r="B7" s="339" t="s">
        <v>19298</v>
      </c>
      <c r="C7" s="386" t="s">
        <v>19297</v>
      </c>
      <c r="D7" s="337" t="s">
        <v>19479</v>
      </c>
      <c r="E7" s="337" t="s">
        <v>19522</v>
      </c>
      <c r="F7" s="337" t="s">
        <v>19104</v>
      </c>
      <c r="G7" s="337" t="s">
        <v>19150</v>
      </c>
      <c r="H7" s="336" t="s">
        <v>19149</v>
      </c>
      <c r="I7" s="331">
        <v>7.72</v>
      </c>
      <c r="J7" s="331"/>
      <c r="K7" s="331"/>
      <c r="L7" s="331">
        <v>15.17</v>
      </c>
      <c r="M7" s="331">
        <v>10.76</v>
      </c>
      <c r="N7" s="331">
        <v>20.51</v>
      </c>
      <c r="O7" s="331">
        <v>17.59</v>
      </c>
      <c r="P7" s="331">
        <v>19.190000000000001</v>
      </c>
      <c r="Q7" s="331">
        <v>16.77</v>
      </c>
      <c r="R7" s="331">
        <v>813.81</v>
      </c>
      <c r="S7" s="331">
        <v>1265.8699999999999</v>
      </c>
      <c r="T7" s="331">
        <v>1572.06</v>
      </c>
      <c r="U7" s="331">
        <v>11072.91</v>
      </c>
      <c r="V7" s="331">
        <v>45664.79</v>
      </c>
      <c r="W7" s="331">
        <v>75315.960000000006</v>
      </c>
      <c r="X7" s="331">
        <v>96828.41</v>
      </c>
      <c r="Y7" s="331">
        <v>97110.34</v>
      </c>
      <c r="Z7" s="331">
        <v>113576.84</v>
      </c>
      <c r="AA7" s="331">
        <v>115966.89</v>
      </c>
      <c r="AB7" s="331">
        <v>145712.24</v>
      </c>
      <c r="AC7" s="331">
        <v>151778.38</v>
      </c>
      <c r="AD7" s="331">
        <v>167790.61</v>
      </c>
      <c r="AE7" s="331">
        <v>181802.23999999999</v>
      </c>
      <c r="AF7" s="331">
        <v>196852</v>
      </c>
      <c r="AG7" s="331">
        <v>239199.48</v>
      </c>
      <c r="AH7" s="331">
        <v>295052.40000000002</v>
      </c>
      <c r="AI7" s="331">
        <v>286141.81</v>
      </c>
      <c r="AJ7" s="331">
        <v>294071.23</v>
      </c>
      <c r="AK7" s="331">
        <v>310306.8</v>
      </c>
      <c r="AL7" s="331">
        <v>317755.68</v>
      </c>
      <c r="AM7" s="331">
        <v>318323.53999999998</v>
      </c>
      <c r="AN7" s="331">
        <v>301555.94</v>
      </c>
      <c r="AO7" s="331">
        <v>355529.91</v>
      </c>
      <c r="AP7" s="331">
        <v>392868.34</v>
      </c>
      <c r="AQ7" s="331">
        <v>390346.52</v>
      </c>
      <c r="AR7" s="331">
        <v>346146.14</v>
      </c>
      <c r="AS7" s="331">
        <v>377549.67</v>
      </c>
      <c r="AT7" s="331">
        <v>314990.28000000003</v>
      </c>
      <c r="AU7" s="331">
        <v>307424.78999999998</v>
      </c>
      <c r="AV7" s="331">
        <v>246591.87</v>
      </c>
      <c r="AW7" s="331">
        <v>216000.2</v>
      </c>
      <c r="AX7" s="331">
        <v>179274.69</v>
      </c>
      <c r="AY7" s="331">
        <v>173259.03</v>
      </c>
      <c r="AZ7" s="331">
        <v>173509.95</v>
      </c>
      <c r="BA7" s="331">
        <v>169735.49</v>
      </c>
      <c r="BB7" s="331">
        <v>182142.42</v>
      </c>
      <c r="BC7" s="331">
        <v>155071.34</v>
      </c>
      <c r="BD7" s="330"/>
      <c r="BE7" s="330"/>
      <c r="BF7" s="350"/>
      <c r="BG7" s="350"/>
      <c r="BH7" s="335"/>
      <c r="BI7" s="350"/>
      <c r="BJ7" s="350"/>
      <c r="BK7" s="350"/>
      <c r="BL7" s="350"/>
      <c r="BM7" s="350"/>
      <c r="BN7" s="350"/>
    </row>
    <row r="8" spans="1:93">
      <c r="A8" s="328" t="s">
        <v>19547</v>
      </c>
      <c r="B8" s="339" t="s">
        <v>19378</v>
      </c>
      <c r="C8" s="386" t="s">
        <v>19527</v>
      </c>
      <c r="D8" s="337" t="s">
        <v>19479</v>
      </c>
      <c r="E8" s="337" t="s">
        <v>19522</v>
      </c>
      <c r="F8" s="337" t="s">
        <v>19090</v>
      </c>
      <c r="G8" s="337" t="s">
        <v>19150</v>
      </c>
      <c r="H8" s="336" t="s">
        <v>19149</v>
      </c>
      <c r="I8" s="331">
        <v>0</v>
      </c>
      <c r="J8" s="331"/>
      <c r="K8" s="331"/>
      <c r="L8" s="331">
        <v>0</v>
      </c>
      <c r="M8" s="331">
        <v>0</v>
      </c>
      <c r="N8" s="331">
        <v>0</v>
      </c>
      <c r="O8" s="331">
        <v>10.8</v>
      </c>
      <c r="P8" s="331">
        <v>36</v>
      </c>
      <c r="Q8" s="331">
        <v>50.4</v>
      </c>
      <c r="R8" s="331">
        <v>50.4</v>
      </c>
      <c r="S8" s="331">
        <v>54</v>
      </c>
      <c r="T8" s="331">
        <v>54</v>
      </c>
      <c r="U8" s="331">
        <v>54</v>
      </c>
      <c r="V8" s="331">
        <v>57.6</v>
      </c>
      <c r="W8" s="331">
        <v>61.2</v>
      </c>
      <c r="X8" s="331">
        <v>61.2</v>
      </c>
      <c r="Y8" s="331">
        <v>61.2</v>
      </c>
      <c r="Z8" s="331">
        <v>79.5</v>
      </c>
      <c r="AA8" s="331">
        <v>99.8</v>
      </c>
      <c r="AB8" s="331">
        <v>119.6</v>
      </c>
      <c r="AC8" s="331">
        <v>139.1</v>
      </c>
      <c r="AD8" s="331">
        <v>160.59</v>
      </c>
      <c r="AE8" s="331">
        <v>185.09</v>
      </c>
      <c r="AF8" s="331">
        <v>212.59</v>
      </c>
      <c r="AG8" s="331">
        <v>254.78</v>
      </c>
      <c r="AH8" s="331">
        <v>281.35000000000002</v>
      </c>
      <c r="AI8" s="331">
        <v>301.24</v>
      </c>
      <c r="AJ8" s="331">
        <v>320.27</v>
      </c>
      <c r="AK8" s="331">
        <v>335.02</v>
      </c>
      <c r="AL8" s="331">
        <v>345.42</v>
      </c>
      <c r="AM8" s="331">
        <v>360.81</v>
      </c>
      <c r="AN8" s="331">
        <v>381.31</v>
      </c>
      <c r="AO8" s="331">
        <v>393.39</v>
      </c>
      <c r="AP8" s="331">
        <v>419.24</v>
      </c>
      <c r="AQ8" s="331">
        <v>435.54</v>
      </c>
      <c r="AR8" s="331">
        <v>475.2</v>
      </c>
      <c r="AS8" s="331">
        <v>518.74</v>
      </c>
      <c r="AT8" s="331">
        <v>590.96</v>
      </c>
      <c r="AU8" s="331">
        <v>657.34</v>
      </c>
      <c r="AV8" s="331">
        <v>789.4</v>
      </c>
      <c r="AW8" s="331">
        <v>1253.67</v>
      </c>
      <c r="AX8" s="331">
        <v>2889.9</v>
      </c>
      <c r="AY8" s="331">
        <v>3444.46</v>
      </c>
      <c r="AZ8" s="331">
        <v>3712.56</v>
      </c>
      <c r="BA8" s="331">
        <v>4658.4399999999996</v>
      </c>
      <c r="BB8" s="331">
        <v>5068.1000000000004</v>
      </c>
      <c r="BC8" s="331">
        <v>6194.84</v>
      </c>
      <c r="BD8" s="330"/>
      <c r="BE8" s="330"/>
      <c r="BF8" s="330"/>
      <c r="BG8" s="330"/>
      <c r="BH8" s="374"/>
      <c r="BI8" s="330"/>
      <c r="BJ8" s="330"/>
      <c r="BK8" s="330"/>
      <c r="BL8" s="330"/>
      <c r="BM8" s="330"/>
      <c r="BN8" s="330"/>
    </row>
    <row r="9" spans="1:93">
      <c r="A9" s="328" t="s">
        <v>19543</v>
      </c>
      <c r="B9" s="339" t="s">
        <v>19405</v>
      </c>
      <c r="C9" s="386" t="s">
        <v>19404</v>
      </c>
      <c r="D9" s="337" t="s">
        <v>19479</v>
      </c>
      <c r="E9" s="337" t="s">
        <v>19522</v>
      </c>
      <c r="F9" s="337" t="s">
        <v>19403</v>
      </c>
      <c r="G9" s="337" t="s">
        <v>19150</v>
      </c>
      <c r="H9" s="336" t="s">
        <v>19149</v>
      </c>
      <c r="I9" s="331">
        <v>0</v>
      </c>
      <c r="J9" s="331"/>
      <c r="K9" s="331"/>
      <c r="L9" s="331">
        <v>0</v>
      </c>
      <c r="M9" s="331">
        <v>0</v>
      </c>
      <c r="N9" s="331">
        <v>0</v>
      </c>
      <c r="O9" s="331">
        <v>10.8</v>
      </c>
      <c r="P9" s="331">
        <v>21.6</v>
      </c>
      <c r="Q9" s="331">
        <v>37.799999999999997</v>
      </c>
      <c r="R9" s="331">
        <v>37.799999999999997</v>
      </c>
      <c r="S9" s="331">
        <v>66.599999999999994</v>
      </c>
      <c r="T9" s="331">
        <v>97.56</v>
      </c>
      <c r="U9" s="331">
        <v>119.52</v>
      </c>
      <c r="V9" s="331">
        <v>185.04</v>
      </c>
      <c r="W9" s="331">
        <v>452.16</v>
      </c>
      <c r="X9" s="331">
        <v>625.67999999999995</v>
      </c>
      <c r="Y9" s="331">
        <v>1050.1199999999999</v>
      </c>
      <c r="Z9" s="331">
        <v>1542.24</v>
      </c>
      <c r="AA9" s="331">
        <v>2197.08</v>
      </c>
      <c r="AB9" s="331">
        <v>2664.36</v>
      </c>
      <c r="AC9" s="331">
        <v>3295.44</v>
      </c>
      <c r="AD9" s="331">
        <v>3723.12</v>
      </c>
      <c r="AE9" s="331">
        <v>4093.2</v>
      </c>
      <c r="AF9" s="331">
        <v>4238.28</v>
      </c>
      <c r="AG9" s="331">
        <v>4416.84</v>
      </c>
      <c r="AH9" s="331">
        <v>6963.12</v>
      </c>
      <c r="AI9" s="331">
        <v>10151.64</v>
      </c>
      <c r="AJ9" s="331">
        <v>10904.4</v>
      </c>
      <c r="AK9" s="331">
        <v>15268.32</v>
      </c>
      <c r="AL9" s="331">
        <v>15501.67</v>
      </c>
      <c r="AM9" s="331">
        <v>17556.98</v>
      </c>
      <c r="AN9" s="331">
        <v>20018.82</v>
      </c>
      <c r="AO9" s="331">
        <v>23699.200000000001</v>
      </c>
      <c r="AP9" s="331">
        <v>23810.400000000001</v>
      </c>
      <c r="AQ9" s="331">
        <v>21988.65</v>
      </c>
      <c r="AR9" s="331">
        <v>25816.32</v>
      </c>
      <c r="AS9" s="331">
        <v>24940.080000000002</v>
      </c>
      <c r="AT9" s="331">
        <v>24193.8</v>
      </c>
      <c r="AU9" s="331">
        <v>28113.919999999998</v>
      </c>
      <c r="AV9" s="331">
        <v>35187.06</v>
      </c>
      <c r="AW9" s="331">
        <v>36971.78</v>
      </c>
      <c r="AX9" s="331">
        <v>40043.79</v>
      </c>
      <c r="AY9" s="331">
        <v>47082.61</v>
      </c>
      <c r="AZ9" s="331">
        <v>50879.13</v>
      </c>
      <c r="BA9" s="331">
        <v>46014.23</v>
      </c>
      <c r="BB9" s="331">
        <v>53208</v>
      </c>
      <c r="BC9" s="331">
        <v>50035.69</v>
      </c>
      <c r="BD9" s="330"/>
      <c r="BE9" s="330"/>
      <c r="BF9" s="330"/>
      <c r="BG9" s="330"/>
      <c r="BH9" s="374"/>
      <c r="BI9" s="330"/>
      <c r="BJ9" s="330"/>
      <c r="BK9" s="330"/>
      <c r="BL9" s="330"/>
      <c r="BM9" s="330"/>
      <c r="BN9" s="330"/>
    </row>
    <row r="10" spans="1:93">
      <c r="A10" s="328" t="s">
        <v>19544</v>
      </c>
      <c r="B10" s="339" t="s">
        <v>19398</v>
      </c>
      <c r="C10" s="386" t="s">
        <v>19397</v>
      </c>
      <c r="D10" s="337" t="s">
        <v>19479</v>
      </c>
      <c r="E10" s="337" t="s">
        <v>19522</v>
      </c>
      <c r="F10" s="337" t="s">
        <v>19396</v>
      </c>
      <c r="G10" s="337" t="s">
        <v>19150</v>
      </c>
      <c r="H10" s="336" t="s">
        <v>19149</v>
      </c>
      <c r="I10" s="331">
        <v>75.599999999999994</v>
      </c>
      <c r="J10" s="331"/>
      <c r="K10" s="331"/>
      <c r="L10" s="331">
        <v>75.599999999999994</v>
      </c>
      <c r="M10" s="331">
        <v>68.400000000000006</v>
      </c>
      <c r="N10" s="331">
        <v>93.6</v>
      </c>
      <c r="O10" s="331">
        <v>97.2</v>
      </c>
      <c r="P10" s="331">
        <v>104.4</v>
      </c>
      <c r="Q10" s="331">
        <v>122.76</v>
      </c>
      <c r="R10" s="331">
        <v>127.8</v>
      </c>
      <c r="S10" s="331">
        <v>109.08</v>
      </c>
      <c r="T10" s="331">
        <v>120.6</v>
      </c>
      <c r="U10" s="331">
        <v>108.72</v>
      </c>
      <c r="V10" s="331">
        <v>106.92</v>
      </c>
      <c r="W10" s="331">
        <v>102.96</v>
      </c>
      <c r="X10" s="331">
        <v>105.84</v>
      </c>
      <c r="Y10" s="331">
        <v>118.08</v>
      </c>
      <c r="Z10" s="331">
        <v>82.44</v>
      </c>
      <c r="AA10" s="331">
        <v>100.8</v>
      </c>
      <c r="AB10" s="331">
        <v>91.44</v>
      </c>
      <c r="AC10" s="331">
        <v>99.72</v>
      </c>
      <c r="AD10" s="331">
        <v>99</v>
      </c>
      <c r="AE10" s="331">
        <v>117.36</v>
      </c>
      <c r="AF10" s="331">
        <v>109.08</v>
      </c>
      <c r="AG10" s="331">
        <v>69.48</v>
      </c>
      <c r="AH10" s="331">
        <v>69.12</v>
      </c>
      <c r="AI10" s="331">
        <v>98.28</v>
      </c>
      <c r="AJ10" s="331">
        <v>109.8</v>
      </c>
      <c r="AK10" s="331">
        <v>108.72</v>
      </c>
      <c r="AL10" s="331">
        <v>99.36</v>
      </c>
      <c r="AM10" s="331">
        <v>114.48</v>
      </c>
      <c r="AN10" s="331">
        <v>76.319999999999993</v>
      </c>
      <c r="AO10" s="331">
        <v>95.4</v>
      </c>
      <c r="AP10" s="331">
        <v>81</v>
      </c>
      <c r="AQ10" s="331">
        <v>84.24</v>
      </c>
      <c r="AR10" s="331">
        <v>101.52</v>
      </c>
      <c r="AS10" s="331">
        <v>92.88</v>
      </c>
      <c r="AT10" s="331">
        <v>68.040000000000006</v>
      </c>
      <c r="AU10" s="331">
        <v>74.31</v>
      </c>
      <c r="AV10" s="331">
        <v>60.73</v>
      </c>
      <c r="AW10" s="331">
        <v>62.91</v>
      </c>
      <c r="AX10" s="331">
        <v>48.31</v>
      </c>
      <c r="AY10" s="331">
        <v>54.37</v>
      </c>
      <c r="AZ10" s="331">
        <v>64.91</v>
      </c>
      <c r="BA10" s="331">
        <v>69.38</v>
      </c>
      <c r="BB10" s="331">
        <v>64.34</v>
      </c>
      <c r="BC10" s="331">
        <v>53.5</v>
      </c>
      <c r="BD10" s="330"/>
      <c r="BE10" s="330"/>
      <c r="BF10" s="330"/>
      <c r="BG10" s="330"/>
      <c r="BH10" s="374"/>
      <c r="BI10" s="330"/>
      <c r="BJ10" s="330"/>
      <c r="BK10" s="330"/>
      <c r="BL10" s="330"/>
      <c r="BM10" s="330"/>
      <c r="BN10" s="330"/>
    </row>
    <row r="11" spans="1:93">
      <c r="A11" s="328" t="s">
        <v>19545</v>
      </c>
      <c r="B11" s="339" t="s">
        <v>19387</v>
      </c>
      <c r="C11" s="386" t="s">
        <v>19386</v>
      </c>
      <c r="D11" s="337" t="s">
        <v>19479</v>
      </c>
      <c r="E11" s="337" t="s">
        <v>19522</v>
      </c>
      <c r="F11" s="337" t="s">
        <v>19385</v>
      </c>
      <c r="G11" s="337" t="s">
        <v>19150</v>
      </c>
      <c r="H11" s="336" t="s">
        <v>19149</v>
      </c>
      <c r="I11" s="331">
        <v>0</v>
      </c>
      <c r="J11" s="331"/>
      <c r="K11" s="331"/>
      <c r="L11" s="331">
        <v>0</v>
      </c>
      <c r="M11" s="331">
        <v>0</v>
      </c>
      <c r="N11" s="331">
        <v>0</v>
      </c>
      <c r="O11" s="331">
        <v>0</v>
      </c>
      <c r="P11" s="331">
        <v>0</v>
      </c>
      <c r="Q11" s="331">
        <v>0</v>
      </c>
      <c r="R11" s="331">
        <v>0</v>
      </c>
      <c r="S11" s="331">
        <v>0</v>
      </c>
      <c r="T11" s="331">
        <v>0</v>
      </c>
      <c r="U11" s="331">
        <v>0</v>
      </c>
      <c r="V11" s="331">
        <v>0</v>
      </c>
      <c r="W11" s="331">
        <v>0</v>
      </c>
      <c r="X11" s="331">
        <v>0</v>
      </c>
      <c r="Y11" s="331">
        <v>0</v>
      </c>
      <c r="Z11" s="331">
        <v>45</v>
      </c>
      <c r="AA11" s="331">
        <v>48</v>
      </c>
      <c r="AB11" s="331">
        <v>45</v>
      </c>
      <c r="AC11" s="331">
        <v>45</v>
      </c>
      <c r="AD11" s="331">
        <v>45</v>
      </c>
      <c r="AE11" s="331">
        <v>42.4</v>
      </c>
      <c r="AF11" s="331">
        <v>46.93</v>
      </c>
      <c r="AG11" s="331">
        <v>32.200000000000003</v>
      </c>
      <c r="AH11" s="331">
        <v>50.31</v>
      </c>
      <c r="AI11" s="331">
        <v>53.72</v>
      </c>
      <c r="AJ11" s="331">
        <v>53.86</v>
      </c>
      <c r="AK11" s="331">
        <v>58.04</v>
      </c>
      <c r="AL11" s="331">
        <v>71.37</v>
      </c>
      <c r="AM11" s="331">
        <v>84.74</v>
      </c>
      <c r="AN11" s="331">
        <v>82.44</v>
      </c>
      <c r="AO11" s="331">
        <v>81.77</v>
      </c>
      <c r="AP11" s="331">
        <v>171.99</v>
      </c>
      <c r="AQ11" s="331">
        <v>287.16000000000003</v>
      </c>
      <c r="AR11" s="331">
        <v>287.37</v>
      </c>
      <c r="AS11" s="331">
        <v>249.63</v>
      </c>
      <c r="AT11" s="331">
        <v>241.27</v>
      </c>
      <c r="AU11" s="331">
        <v>212.33</v>
      </c>
      <c r="AV11" s="331">
        <v>165.64</v>
      </c>
      <c r="AW11" s="331">
        <v>287.58</v>
      </c>
      <c r="AX11" s="331">
        <v>228.97</v>
      </c>
      <c r="AY11" s="331">
        <v>165.75</v>
      </c>
      <c r="AZ11" s="331">
        <v>140.15</v>
      </c>
      <c r="BA11" s="331">
        <v>224.9</v>
      </c>
      <c r="BB11" s="331">
        <v>152.47</v>
      </c>
      <c r="BC11" s="331">
        <v>110.11</v>
      </c>
      <c r="BF11" s="330"/>
      <c r="BG11" s="330"/>
      <c r="BH11" s="330"/>
      <c r="BI11" s="330"/>
      <c r="BJ11" s="330"/>
      <c r="BK11" s="330"/>
      <c r="BL11" s="330"/>
      <c r="BM11" s="330"/>
      <c r="BN11" s="330"/>
    </row>
    <row r="12" spans="1:93">
      <c r="A12" s="328" t="s">
        <v>18730</v>
      </c>
      <c r="B12" s="339" t="s">
        <v>19354</v>
      </c>
      <c r="C12" s="386" t="s">
        <v>19353</v>
      </c>
      <c r="D12" s="337" t="s">
        <v>19479</v>
      </c>
      <c r="E12" s="337" t="s">
        <v>19522</v>
      </c>
      <c r="F12" s="337" t="s">
        <v>19145</v>
      </c>
      <c r="G12" s="337" t="s">
        <v>19150</v>
      </c>
      <c r="H12" s="336" t="s">
        <v>19149</v>
      </c>
      <c r="I12" s="331">
        <v>725</v>
      </c>
      <c r="J12" s="331"/>
      <c r="K12" s="331"/>
      <c r="L12" s="331">
        <v>725</v>
      </c>
      <c r="M12" s="331">
        <v>725</v>
      </c>
      <c r="N12" s="331">
        <v>1087.5</v>
      </c>
      <c r="O12" s="331">
        <v>1450</v>
      </c>
      <c r="P12" s="331">
        <v>2320</v>
      </c>
      <c r="Q12" s="331">
        <v>4840.1000000000004</v>
      </c>
      <c r="R12" s="331">
        <v>6646.8</v>
      </c>
      <c r="S12" s="331">
        <v>7419.89</v>
      </c>
      <c r="T12" s="331">
        <v>8318.65</v>
      </c>
      <c r="U12" s="331">
        <v>9419.44</v>
      </c>
      <c r="V12" s="331">
        <v>9892.19</v>
      </c>
      <c r="W12" s="331">
        <v>10273.99</v>
      </c>
      <c r="X12" s="331">
        <v>10830.79</v>
      </c>
      <c r="Y12" s="331">
        <v>11258.3</v>
      </c>
      <c r="Z12" s="331">
        <v>11658.74</v>
      </c>
      <c r="AA12" s="331">
        <v>12481.15</v>
      </c>
      <c r="AB12" s="331">
        <v>13306.15</v>
      </c>
      <c r="AC12" s="331">
        <v>13880.15</v>
      </c>
      <c r="AD12" s="331">
        <v>13366</v>
      </c>
      <c r="AE12" s="331">
        <v>12656.57</v>
      </c>
      <c r="AF12" s="331">
        <v>13050.06</v>
      </c>
      <c r="AG12" s="331">
        <v>13545.63</v>
      </c>
      <c r="AH12" s="331">
        <v>13911.77</v>
      </c>
      <c r="AI12" s="331">
        <v>13903.25</v>
      </c>
      <c r="AJ12" s="331">
        <v>13667.74</v>
      </c>
      <c r="AK12" s="331">
        <v>12219.61</v>
      </c>
      <c r="AL12" s="331">
        <v>13698.1</v>
      </c>
      <c r="AM12" s="331">
        <v>15651.21</v>
      </c>
      <c r="AN12" s="331">
        <v>16883.349999999999</v>
      </c>
      <c r="AO12" s="331">
        <v>17938.82</v>
      </c>
      <c r="AP12" s="331">
        <v>18485.02</v>
      </c>
      <c r="AQ12" s="331">
        <v>18538.25</v>
      </c>
      <c r="AR12" s="331">
        <v>18758.96</v>
      </c>
      <c r="AS12" s="331">
        <v>15852.57</v>
      </c>
      <c r="AT12" s="331">
        <v>17360.23</v>
      </c>
      <c r="AU12" s="331">
        <v>23323.17</v>
      </c>
      <c r="AV12" s="331">
        <v>20220.41</v>
      </c>
      <c r="AW12" s="331">
        <v>18301.29</v>
      </c>
      <c r="AX12" s="331">
        <v>20295.919999999998</v>
      </c>
      <c r="AY12" s="331">
        <v>18564.34</v>
      </c>
      <c r="AZ12" s="331">
        <v>19787.73</v>
      </c>
      <c r="BA12" s="331">
        <v>19698.38</v>
      </c>
      <c r="BB12" s="331">
        <v>20211.75</v>
      </c>
      <c r="BC12" s="331">
        <v>17605.849999999999</v>
      </c>
      <c r="BE12" s="413" t="s">
        <v>19575</v>
      </c>
      <c r="BF12" s="388">
        <v>1990</v>
      </c>
      <c r="BG12" s="388">
        <v>1991</v>
      </c>
      <c r="BH12" s="388">
        <v>1992</v>
      </c>
      <c r="BI12" s="388">
        <v>1993</v>
      </c>
      <c r="BJ12" s="388">
        <v>1994</v>
      </c>
      <c r="BK12" s="388">
        <v>1995</v>
      </c>
      <c r="BL12" s="388">
        <v>1996</v>
      </c>
      <c r="BM12" s="388">
        <v>1997</v>
      </c>
      <c r="BN12" s="388">
        <v>1998</v>
      </c>
      <c r="BO12" s="388">
        <v>1999</v>
      </c>
      <c r="BP12" s="388">
        <v>2000</v>
      </c>
      <c r="BQ12" s="388">
        <v>2001</v>
      </c>
      <c r="BR12" s="388">
        <v>2002</v>
      </c>
      <c r="BS12" s="388">
        <v>2003</v>
      </c>
      <c r="BT12" s="388">
        <v>2004</v>
      </c>
      <c r="BU12" s="388">
        <v>2005</v>
      </c>
      <c r="BV12" s="388">
        <v>2006</v>
      </c>
      <c r="BW12" s="388">
        <v>2007</v>
      </c>
      <c r="BX12" s="388">
        <v>2008</v>
      </c>
      <c r="BY12" s="388">
        <v>2009</v>
      </c>
      <c r="BZ12" s="388">
        <v>2010</v>
      </c>
      <c r="CA12" s="388">
        <v>2011</v>
      </c>
      <c r="CB12" s="388">
        <v>2012</v>
      </c>
      <c r="CC12" s="388">
        <v>2013</v>
      </c>
      <c r="CD12" s="388">
        <v>2014</v>
      </c>
      <c r="CE12" s="388">
        <v>2015</v>
      </c>
      <c r="CF12" s="388">
        <v>2016</v>
      </c>
      <c r="CG12" s="388">
        <v>2017</v>
      </c>
      <c r="CH12" s="388">
        <v>2018</v>
      </c>
      <c r="CI12" s="388">
        <v>2019</v>
      </c>
      <c r="CJ12" s="388">
        <v>2020</v>
      </c>
      <c r="CK12" s="388">
        <v>2021</v>
      </c>
      <c r="CL12" s="388">
        <v>2022</v>
      </c>
      <c r="CM12" s="388">
        <v>2023</v>
      </c>
      <c r="CN12" s="388">
        <v>2024</v>
      </c>
      <c r="CO12" s="388">
        <v>2025</v>
      </c>
    </row>
    <row r="13" spans="1:93">
      <c r="A13" s="328" t="s">
        <v>18824</v>
      </c>
      <c r="B13" s="339" t="s">
        <v>19352</v>
      </c>
      <c r="C13" s="386" t="s">
        <v>19351</v>
      </c>
      <c r="D13" s="337" t="s">
        <v>19479</v>
      </c>
      <c r="E13" s="337" t="s">
        <v>19522</v>
      </c>
      <c r="F13" s="337" t="s">
        <v>19138</v>
      </c>
      <c r="G13" s="337" t="s">
        <v>19150</v>
      </c>
      <c r="H13" s="336" t="s">
        <v>19149</v>
      </c>
      <c r="I13" s="331">
        <v>0</v>
      </c>
      <c r="J13" s="331"/>
      <c r="K13" s="331"/>
      <c r="L13" s="331">
        <v>0</v>
      </c>
      <c r="M13" s="331">
        <v>0</v>
      </c>
      <c r="N13" s="331">
        <v>0</v>
      </c>
      <c r="O13" s="331">
        <v>0</v>
      </c>
      <c r="P13" s="331">
        <v>0</v>
      </c>
      <c r="Q13" s="331">
        <v>0</v>
      </c>
      <c r="R13" s="331">
        <v>0</v>
      </c>
      <c r="S13" s="331">
        <v>0</v>
      </c>
      <c r="T13" s="331">
        <v>0</v>
      </c>
      <c r="U13" s="331">
        <v>0</v>
      </c>
      <c r="V13" s="331">
        <v>0</v>
      </c>
      <c r="W13" s="331">
        <v>1178.1199999999999</v>
      </c>
      <c r="X13" s="331">
        <v>1450.12</v>
      </c>
      <c r="Y13" s="331">
        <v>1604.12</v>
      </c>
      <c r="Z13" s="331">
        <v>1793.68</v>
      </c>
      <c r="AA13" s="331">
        <v>1723.68</v>
      </c>
      <c r="AB13" s="331">
        <v>1611.68</v>
      </c>
      <c r="AC13" s="331">
        <v>1841.68</v>
      </c>
      <c r="AD13" s="331">
        <v>1945.68</v>
      </c>
      <c r="AE13" s="331">
        <v>2265</v>
      </c>
      <c r="AF13" s="331">
        <v>2340.27</v>
      </c>
      <c r="AG13" s="331">
        <v>2757.96</v>
      </c>
      <c r="AH13" s="331">
        <v>2704.08</v>
      </c>
      <c r="AI13" s="331">
        <v>3038.68</v>
      </c>
      <c r="AJ13" s="331">
        <v>2670.61</v>
      </c>
      <c r="AK13" s="331">
        <v>2744.46</v>
      </c>
      <c r="AL13" s="331">
        <v>3178.36</v>
      </c>
      <c r="AM13" s="331">
        <v>3738.43</v>
      </c>
      <c r="AN13" s="331">
        <v>6341.42</v>
      </c>
      <c r="AO13" s="331">
        <v>6941.92</v>
      </c>
      <c r="AP13" s="331">
        <v>6082.19</v>
      </c>
      <c r="AQ13" s="331">
        <v>6780.18</v>
      </c>
      <c r="AR13" s="331">
        <v>7215.42</v>
      </c>
      <c r="AS13" s="331">
        <v>8237.48</v>
      </c>
      <c r="AT13" s="331">
        <v>9822.59</v>
      </c>
      <c r="AU13" s="331">
        <v>11352.1</v>
      </c>
      <c r="AV13" s="331">
        <v>11407.1</v>
      </c>
      <c r="AW13" s="331">
        <v>12425.12</v>
      </c>
      <c r="AX13" s="331">
        <v>10752.52</v>
      </c>
      <c r="AY13" s="331">
        <v>11320.25</v>
      </c>
      <c r="AZ13" s="331">
        <v>14744.41</v>
      </c>
      <c r="BA13" s="331">
        <v>17101.05</v>
      </c>
      <c r="BB13" s="331">
        <v>19447.57</v>
      </c>
      <c r="BC13" s="331">
        <v>22375.39</v>
      </c>
      <c r="BE13" s="413" t="s">
        <v>18824</v>
      </c>
      <c r="BF13" s="388">
        <f>AA13/1000</f>
        <v>1.7236800000000001</v>
      </c>
      <c r="BG13" s="388">
        <f t="shared" ref="BG13:CH15" si="0">AB13/1000</f>
        <v>1.61168</v>
      </c>
      <c r="BH13" s="388">
        <f t="shared" si="0"/>
        <v>1.84168</v>
      </c>
      <c r="BI13" s="388">
        <f t="shared" si="0"/>
        <v>1.9456800000000001</v>
      </c>
      <c r="BJ13" s="388">
        <f t="shared" si="0"/>
        <v>2.2650000000000001</v>
      </c>
      <c r="BK13" s="388">
        <f t="shared" si="0"/>
        <v>2.3402699999999999</v>
      </c>
      <c r="BL13" s="388">
        <f t="shared" si="0"/>
        <v>2.7579600000000002</v>
      </c>
      <c r="BM13" s="388">
        <f t="shared" si="0"/>
        <v>2.7040799999999998</v>
      </c>
      <c r="BN13" s="388">
        <f t="shared" si="0"/>
        <v>3.0386799999999998</v>
      </c>
      <c r="BO13" s="388">
        <f t="shared" si="0"/>
        <v>2.6706099999999999</v>
      </c>
      <c r="BP13" s="388">
        <f t="shared" si="0"/>
        <v>2.7444600000000001</v>
      </c>
      <c r="BQ13" s="388">
        <f t="shared" si="0"/>
        <v>3.1783600000000001</v>
      </c>
      <c r="BR13" s="388">
        <f t="shared" si="0"/>
        <v>3.7384299999999997</v>
      </c>
      <c r="BS13" s="388">
        <f t="shared" si="0"/>
        <v>6.3414200000000003</v>
      </c>
      <c r="BT13" s="388">
        <f t="shared" si="0"/>
        <v>6.9419199999999996</v>
      </c>
      <c r="BU13" s="388">
        <f t="shared" si="0"/>
        <v>6.0821899999999998</v>
      </c>
      <c r="BV13" s="388">
        <f t="shared" si="0"/>
        <v>6.7801800000000005</v>
      </c>
      <c r="BW13" s="388">
        <f t="shared" si="0"/>
        <v>7.2154199999999999</v>
      </c>
      <c r="BX13" s="388">
        <f t="shared" si="0"/>
        <v>8.2374799999999997</v>
      </c>
      <c r="BY13" s="388">
        <f t="shared" si="0"/>
        <v>9.8225899999999999</v>
      </c>
      <c r="BZ13" s="388">
        <f t="shared" si="0"/>
        <v>11.3521</v>
      </c>
      <c r="CA13" s="388">
        <f t="shared" si="0"/>
        <v>11.4071</v>
      </c>
      <c r="CB13" s="388">
        <f t="shared" si="0"/>
        <v>12.425120000000001</v>
      </c>
      <c r="CC13" s="388">
        <f t="shared" si="0"/>
        <v>10.752520000000001</v>
      </c>
      <c r="CD13" s="388">
        <f t="shared" si="0"/>
        <v>11.32025</v>
      </c>
      <c r="CE13" s="388">
        <f t="shared" si="0"/>
        <v>14.74441</v>
      </c>
      <c r="CF13" s="388">
        <f t="shared" si="0"/>
        <v>17.101050000000001</v>
      </c>
      <c r="CG13" s="388">
        <f t="shared" si="0"/>
        <v>19.447569999999999</v>
      </c>
      <c r="CH13" s="388">
        <f t="shared" si="0"/>
        <v>22.375389999999999</v>
      </c>
    </row>
    <row r="14" spans="1:93">
      <c r="A14" s="328" t="s">
        <v>19042</v>
      </c>
      <c r="B14" s="339" t="s">
        <v>19485</v>
      </c>
      <c r="C14" s="386" t="s">
        <v>19484</v>
      </c>
      <c r="D14" s="337" t="s">
        <v>19479</v>
      </c>
      <c r="E14" s="337" t="s">
        <v>19522</v>
      </c>
      <c r="F14" s="337" t="s">
        <v>19142</v>
      </c>
      <c r="G14" s="337" t="s">
        <v>19150</v>
      </c>
      <c r="H14" s="336" t="s">
        <v>19149</v>
      </c>
      <c r="I14" s="331">
        <v>2998.8</v>
      </c>
      <c r="J14" s="331"/>
      <c r="K14" s="331"/>
      <c r="L14" s="331">
        <v>2191.56</v>
      </c>
      <c r="M14" s="331">
        <v>1982.04</v>
      </c>
      <c r="N14" s="331">
        <v>1403.04</v>
      </c>
      <c r="O14" s="331">
        <v>2494.92</v>
      </c>
      <c r="P14" s="331">
        <v>4986</v>
      </c>
      <c r="Q14" s="331">
        <v>7621.44</v>
      </c>
      <c r="R14" s="331">
        <v>9746.16</v>
      </c>
      <c r="S14" s="331">
        <v>10551.72</v>
      </c>
      <c r="T14" s="331">
        <v>10217.76</v>
      </c>
      <c r="U14" s="331">
        <v>9881.76</v>
      </c>
      <c r="V14" s="331">
        <v>9626.2800000000007</v>
      </c>
      <c r="W14" s="331">
        <v>9887.0400000000009</v>
      </c>
      <c r="X14" s="331">
        <v>10515.6</v>
      </c>
      <c r="Y14" s="331">
        <v>9747.9599999999991</v>
      </c>
      <c r="Z14" s="331">
        <v>8771.52</v>
      </c>
      <c r="AA14" s="331">
        <v>8757.1200000000008</v>
      </c>
      <c r="AB14" s="331">
        <v>10215.120000000001</v>
      </c>
      <c r="AC14" s="331">
        <v>10523.16</v>
      </c>
      <c r="AD14" s="331">
        <v>11662.32</v>
      </c>
      <c r="AE14" s="331">
        <v>11343.6</v>
      </c>
      <c r="AF14" s="331">
        <v>11478.6</v>
      </c>
      <c r="AG14" s="331">
        <v>12196.32</v>
      </c>
      <c r="AH14" s="331">
        <v>11967.24</v>
      </c>
      <c r="AI14" s="331">
        <v>10410.36</v>
      </c>
      <c r="AJ14" s="331">
        <v>10231.799999999999</v>
      </c>
      <c r="AK14" s="331">
        <v>12431.62</v>
      </c>
      <c r="AL14" s="331">
        <v>13236.57</v>
      </c>
      <c r="AM14" s="331">
        <v>13017.09</v>
      </c>
      <c r="AN14" s="331">
        <v>14867.81</v>
      </c>
      <c r="AO14" s="331">
        <v>15666.05</v>
      </c>
      <c r="AP14" s="331">
        <v>17666.75</v>
      </c>
      <c r="AQ14" s="331">
        <v>19016.73</v>
      </c>
      <c r="AR14" s="331">
        <v>25021.8</v>
      </c>
      <c r="AS14" s="331">
        <v>24037.88</v>
      </c>
      <c r="AT14" s="331">
        <v>23053.95</v>
      </c>
      <c r="AU14" s="331">
        <v>23778.6</v>
      </c>
      <c r="AV14" s="331">
        <v>20468.57</v>
      </c>
      <c r="AW14" s="331">
        <v>19659.75</v>
      </c>
      <c r="AX14" s="331">
        <v>19658.689999999999</v>
      </c>
      <c r="AY14" s="331">
        <v>17872.45</v>
      </c>
      <c r="AZ14" s="331">
        <v>21943.040000000001</v>
      </c>
      <c r="BA14" s="331">
        <v>22491.62</v>
      </c>
      <c r="BB14" s="331">
        <v>22491.62</v>
      </c>
      <c r="BC14" s="331">
        <v>22210.47</v>
      </c>
      <c r="BE14" s="413" t="s">
        <v>19042</v>
      </c>
      <c r="BF14" s="388">
        <f t="shared" ref="BF14:BF15" si="1">AA14/1000</f>
        <v>8.7571200000000005</v>
      </c>
      <c r="BG14" s="388">
        <f t="shared" si="0"/>
        <v>10.215120000000001</v>
      </c>
      <c r="BH14" s="388">
        <f t="shared" si="0"/>
        <v>10.523160000000001</v>
      </c>
      <c r="BI14" s="388">
        <f t="shared" si="0"/>
        <v>11.662319999999999</v>
      </c>
      <c r="BJ14" s="388">
        <f t="shared" si="0"/>
        <v>11.3436</v>
      </c>
      <c r="BK14" s="388">
        <f t="shared" si="0"/>
        <v>11.4786</v>
      </c>
      <c r="BL14" s="388">
        <f t="shared" si="0"/>
        <v>12.19632</v>
      </c>
      <c r="BM14" s="388">
        <f t="shared" si="0"/>
        <v>11.96724</v>
      </c>
      <c r="BN14" s="388">
        <f t="shared" si="0"/>
        <v>10.410360000000001</v>
      </c>
      <c r="BO14" s="388">
        <f t="shared" si="0"/>
        <v>10.2318</v>
      </c>
      <c r="BP14" s="388">
        <f t="shared" si="0"/>
        <v>12.431620000000001</v>
      </c>
      <c r="BQ14" s="388">
        <f t="shared" si="0"/>
        <v>13.23657</v>
      </c>
      <c r="BR14" s="388">
        <f t="shared" si="0"/>
        <v>13.01709</v>
      </c>
      <c r="BS14" s="388">
        <f t="shared" si="0"/>
        <v>14.867809999999999</v>
      </c>
      <c r="BT14" s="388">
        <f t="shared" si="0"/>
        <v>15.666049999999998</v>
      </c>
      <c r="BU14" s="388">
        <f t="shared" si="0"/>
        <v>17.66675</v>
      </c>
      <c r="BV14" s="388">
        <f t="shared" si="0"/>
        <v>19.016729999999999</v>
      </c>
      <c r="BW14" s="388">
        <f t="shared" si="0"/>
        <v>25.021799999999999</v>
      </c>
      <c r="BX14" s="388">
        <f t="shared" si="0"/>
        <v>24.037880000000001</v>
      </c>
      <c r="BY14" s="388">
        <f t="shared" si="0"/>
        <v>23.05395</v>
      </c>
      <c r="BZ14" s="388">
        <f t="shared" si="0"/>
        <v>23.778599999999997</v>
      </c>
      <c r="CA14" s="388">
        <f t="shared" si="0"/>
        <v>20.46857</v>
      </c>
      <c r="CB14" s="388">
        <f t="shared" si="0"/>
        <v>19.659749999999999</v>
      </c>
      <c r="CC14" s="388">
        <f t="shared" si="0"/>
        <v>19.65869</v>
      </c>
      <c r="CD14" s="388">
        <f t="shared" si="0"/>
        <v>17.872450000000001</v>
      </c>
      <c r="CE14" s="388">
        <f t="shared" si="0"/>
        <v>21.94304</v>
      </c>
      <c r="CF14" s="388">
        <f t="shared" si="0"/>
        <v>22.491619999999998</v>
      </c>
      <c r="CG14" s="388">
        <f t="shared" si="0"/>
        <v>22.491619999999998</v>
      </c>
      <c r="CH14" s="388">
        <f t="shared" si="0"/>
        <v>22.210470000000001</v>
      </c>
    </row>
    <row r="15" spans="1:93">
      <c r="A15" s="328" t="s">
        <v>19045</v>
      </c>
      <c r="B15" s="339" t="s">
        <v>19350</v>
      </c>
      <c r="C15" s="386" t="s">
        <v>19349</v>
      </c>
      <c r="D15" s="337" t="s">
        <v>19479</v>
      </c>
      <c r="E15" s="337" t="s">
        <v>19522</v>
      </c>
      <c r="F15" s="337" t="s">
        <v>19135</v>
      </c>
      <c r="G15" s="337" t="s">
        <v>19150</v>
      </c>
      <c r="H15" s="336" t="s">
        <v>19149</v>
      </c>
      <c r="I15" s="331">
        <v>0</v>
      </c>
      <c r="J15" s="331"/>
      <c r="K15" s="331"/>
      <c r="L15" s="331">
        <v>0</v>
      </c>
      <c r="M15" s="331">
        <v>0</v>
      </c>
      <c r="N15" s="331">
        <v>0</v>
      </c>
      <c r="O15" s="331">
        <v>0</v>
      </c>
      <c r="P15" s="331">
        <v>0</v>
      </c>
      <c r="Q15" s="331">
        <v>0</v>
      </c>
      <c r="R15" s="331">
        <v>0</v>
      </c>
      <c r="S15" s="331">
        <v>0</v>
      </c>
      <c r="T15" s="331">
        <v>0</v>
      </c>
      <c r="U15" s="331">
        <v>0</v>
      </c>
      <c r="V15" s="331">
        <v>0</v>
      </c>
      <c r="W15" s="331">
        <v>40.46</v>
      </c>
      <c r="X15" s="331">
        <v>180.46</v>
      </c>
      <c r="Y15" s="331">
        <v>355.46</v>
      </c>
      <c r="Z15" s="331">
        <v>927.5</v>
      </c>
      <c r="AA15" s="331">
        <v>1575</v>
      </c>
      <c r="AB15" s="331">
        <v>2118</v>
      </c>
      <c r="AC15" s="331">
        <v>2479</v>
      </c>
      <c r="AD15" s="331">
        <v>2097</v>
      </c>
      <c r="AE15" s="331">
        <v>2117.11</v>
      </c>
      <c r="AF15" s="331">
        <v>2098.87</v>
      </c>
      <c r="AG15" s="331">
        <v>2215.4899999999998</v>
      </c>
      <c r="AH15" s="331">
        <v>2278.59</v>
      </c>
      <c r="AI15" s="331">
        <v>2420.12</v>
      </c>
      <c r="AJ15" s="331">
        <v>2831.22</v>
      </c>
      <c r="AK15" s="331">
        <v>2984.11</v>
      </c>
      <c r="AL15" s="331">
        <v>3072.59</v>
      </c>
      <c r="AM15" s="331">
        <v>2938.95</v>
      </c>
      <c r="AN15" s="331">
        <v>3093.65</v>
      </c>
      <c r="AO15" s="331">
        <v>3275.43</v>
      </c>
      <c r="AP15" s="331">
        <v>3262</v>
      </c>
      <c r="AQ15" s="331">
        <v>2342.59</v>
      </c>
      <c r="AR15" s="331">
        <v>2474.31</v>
      </c>
      <c r="AS15" s="331">
        <v>2410.4</v>
      </c>
      <c r="AT15" s="331">
        <v>2432.19</v>
      </c>
      <c r="AU15" s="331">
        <v>2406.56</v>
      </c>
      <c r="AV15" s="331">
        <v>2417.79</v>
      </c>
      <c r="AW15" s="331">
        <v>1748.57</v>
      </c>
      <c r="AX15" s="331">
        <v>1824.83</v>
      </c>
      <c r="AY15" s="331">
        <v>1916</v>
      </c>
      <c r="AZ15" s="331">
        <v>2696.61</v>
      </c>
      <c r="BA15" s="331">
        <v>2860.71</v>
      </c>
      <c r="BB15" s="331">
        <v>2835.52</v>
      </c>
      <c r="BC15" s="331">
        <v>2727.64</v>
      </c>
      <c r="BE15" s="413" t="s">
        <v>19045</v>
      </c>
      <c r="BF15" s="388">
        <f t="shared" si="1"/>
        <v>1.575</v>
      </c>
      <c r="BG15" s="388">
        <f t="shared" si="0"/>
        <v>2.1179999999999999</v>
      </c>
      <c r="BH15" s="388">
        <f t="shared" si="0"/>
        <v>2.4790000000000001</v>
      </c>
      <c r="BI15" s="388">
        <f t="shared" si="0"/>
        <v>2.097</v>
      </c>
      <c r="BJ15" s="388">
        <f t="shared" si="0"/>
        <v>2.1171100000000003</v>
      </c>
      <c r="BK15" s="388">
        <f t="shared" si="0"/>
        <v>2.0988699999999998</v>
      </c>
      <c r="BL15" s="388">
        <f t="shared" si="0"/>
        <v>2.21549</v>
      </c>
      <c r="BM15" s="388">
        <f t="shared" si="0"/>
        <v>2.2785900000000003</v>
      </c>
      <c r="BN15" s="388">
        <f t="shared" si="0"/>
        <v>2.4201199999999998</v>
      </c>
      <c r="BO15" s="388">
        <f t="shared" si="0"/>
        <v>2.8312199999999996</v>
      </c>
      <c r="BP15" s="388">
        <f t="shared" si="0"/>
        <v>2.9841100000000003</v>
      </c>
      <c r="BQ15" s="388">
        <f t="shared" si="0"/>
        <v>3.0725899999999999</v>
      </c>
      <c r="BR15" s="388">
        <f t="shared" si="0"/>
        <v>2.9389499999999997</v>
      </c>
      <c r="BS15" s="388">
        <f t="shared" si="0"/>
        <v>3.0936500000000002</v>
      </c>
      <c r="BT15" s="388">
        <f t="shared" si="0"/>
        <v>3.2754299999999996</v>
      </c>
      <c r="BU15" s="388">
        <f t="shared" si="0"/>
        <v>3.262</v>
      </c>
      <c r="BV15" s="388">
        <f t="shared" si="0"/>
        <v>2.34259</v>
      </c>
      <c r="BW15" s="388">
        <f t="shared" si="0"/>
        <v>2.47431</v>
      </c>
      <c r="BX15" s="388">
        <f t="shared" si="0"/>
        <v>2.4104000000000001</v>
      </c>
      <c r="BY15" s="388">
        <f t="shared" si="0"/>
        <v>2.4321899999999999</v>
      </c>
      <c r="BZ15" s="388">
        <f t="shared" si="0"/>
        <v>2.4065599999999998</v>
      </c>
      <c r="CA15" s="388">
        <f t="shared" si="0"/>
        <v>2.4177900000000001</v>
      </c>
      <c r="CB15" s="388">
        <f t="shared" si="0"/>
        <v>1.74857</v>
      </c>
      <c r="CC15" s="388">
        <f t="shared" si="0"/>
        <v>1.82483</v>
      </c>
      <c r="CD15" s="388">
        <f t="shared" si="0"/>
        <v>1.9159999999999999</v>
      </c>
      <c r="CE15" s="388">
        <f t="shared" si="0"/>
        <v>2.6966100000000002</v>
      </c>
      <c r="CF15" s="388">
        <f t="shared" si="0"/>
        <v>2.8607100000000001</v>
      </c>
      <c r="CG15" s="388">
        <f t="shared" si="0"/>
        <v>2.8355199999999998</v>
      </c>
      <c r="CH15" s="388">
        <f t="shared" si="0"/>
        <v>2.7276400000000001</v>
      </c>
    </row>
    <row r="16" spans="1:93">
      <c r="A16" s="328" t="s">
        <v>19546</v>
      </c>
      <c r="B16" s="339" t="s">
        <v>19348</v>
      </c>
      <c r="C16" s="386" t="s">
        <v>19347</v>
      </c>
      <c r="D16" s="337" t="s">
        <v>19479</v>
      </c>
      <c r="E16" s="337" t="s">
        <v>19522</v>
      </c>
      <c r="F16" s="337" t="s">
        <v>19183</v>
      </c>
      <c r="G16" s="337" t="s">
        <v>19150</v>
      </c>
      <c r="H16" s="336" t="s">
        <v>19149</v>
      </c>
      <c r="I16" s="331">
        <v>2561.62</v>
      </c>
      <c r="J16" s="331"/>
      <c r="K16" s="331"/>
      <c r="L16" s="331">
        <v>3310.43</v>
      </c>
      <c r="M16" s="331">
        <v>3631.74</v>
      </c>
      <c r="N16" s="331">
        <v>3885.42</v>
      </c>
      <c r="O16" s="331">
        <v>3953.86</v>
      </c>
      <c r="P16" s="331">
        <v>4024.14</v>
      </c>
      <c r="Q16" s="331">
        <v>3709.98</v>
      </c>
      <c r="R16" s="331">
        <v>4250.63</v>
      </c>
      <c r="S16" s="331">
        <v>4423.95</v>
      </c>
      <c r="T16" s="331">
        <v>4780.93</v>
      </c>
      <c r="U16" s="331">
        <v>5229.28</v>
      </c>
      <c r="V16" s="331">
        <v>5381.93</v>
      </c>
      <c r="W16" s="331">
        <v>5919.71</v>
      </c>
      <c r="X16" s="331">
        <v>5821.36</v>
      </c>
      <c r="Y16" s="331">
        <v>5921.61</v>
      </c>
      <c r="Z16" s="331">
        <v>6102.56</v>
      </c>
      <c r="AA16" s="331">
        <v>6191.01</v>
      </c>
      <c r="AB16" s="331">
        <v>6097.64</v>
      </c>
      <c r="AC16" s="331">
        <v>6186.82</v>
      </c>
      <c r="AD16" s="331">
        <v>6515.2</v>
      </c>
      <c r="AE16" s="331">
        <v>6102.82</v>
      </c>
      <c r="AF16" s="331">
        <v>5693.86</v>
      </c>
      <c r="AG16" s="331">
        <v>5733.1</v>
      </c>
      <c r="AH16" s="331">
        <v>5903.62</v>
      </c>
      <c r="AI16" s="331">
        <v>6260.48</v>
      </c>
      <c r="AJ16" s="331">
        <v>7129.07</v>
      </c>
      <c r="AK16" s="331">
        <v>6895.08</v>
      </c>
      <c r="AL16" s="331">
        <v>6703.25</v>
      </c>
      <c r="AM16" s="331">
        <v>6035.58</v>
      </c>
      <c r="AN16" s="331">
        <v>6308.49</v>
      </c>
      <c r="AO16" s="331">
        <v>6396.73</v>
      </c>
      <c r="AP16" s="331">
        <v>6499.63</v>
      </c>
      <c r="AQ16" s="331">
        <v>6952.28</v>
      </c>
      <c r="AR16" s="331">
        <v>7638.93</v>
      </c>
      <c r="AS16" s="331">
        <v>7288.97</v>
      </c>
      <c r="AT16" s="331">
        <v>6910.73</v>
      </c>
      <c r="AU16" s="331">
        <v>8500.2099999999991</v>
      </c>
      <c r="AV16" s="331">
        <v>7810.32</v>
      </c>
      <c r="AW16" s="331">
        <v>6996.32</v>
      </c>
      <c r="AX16" s="331">
        <v>7191.3</v>
      </c>
      <c r="AY16" s="331">
        <v>7065.18</v>
      </c>
      <c r="AZ16" s="331">
        <v>11150.92</v>
      </c>
      <c r="BA16" s="331">
        <v>8546.2800000000007</v>
      </c>
      <c r="BB16" s="331">
        <v>7667.82</v>
      </c>
      <c r="BC16" s="331">
        <v>9115.07</v>
      </c>
      <c r="BE16" s="413" t="s">
        <v>18922</v>
      </c>
      <c r="BF16" s="388">
        <f t="shared" ref="BF16:BG16" si="2">SUM(BF13:BF15)</f>
        <v>12.0558</v>
      </c>
      <c r="BG16" s="388">
        <f t="shared" si="2"/>
        <v>13.944800000000001</v>
      </c>
      <c r="BH16" s="388">
        <f t="shared" ref="BH16" si="3">SUM(BH13:BH15)</f>
        <v>14.84384</v>
      </c>
      <c r="BI16" s="388">
        <f t="shared" ref="BI16" si="4">SUM(BI13:BI15)</f>
        <v>15.704999999999998</v>
      </c>
      <c r="BJ16" s="388">
        <f t="shared" ref="BJ16" si="5">SUM(BJ13:BJ15)</f>
        <v>15.725710000000001</v>
      </c>
      <c r="BK16" s="388">
        <f t="shared" ref="BK16" si="6">SUM(BK13:BK15)</f>
        <v>15.91774</v>
      </c>
      <c r="BL16" s="388">
        <f t="shared" ref="BL16" si="7">SUM(BL13:BL15)</f>
        <v>17.16977</v>
      </c>
      <c r="BM16" s="388">
        <f t="shared" ref="BM16" si="8">SUM(BM13:BM15)</f>
        <v>16.949909999999999</v>
      </c>
      <c r="BN16" s="388">
        <f t="shared" ref="BN16" si="9">SUM(BN13:BN15)</f>
        <v>15.869160000000001</v>
      </c>
      <c r="BO16" s="388">
        <f t="shared" ref="BO16" si="10">SUM(BO13:BO15)</f>
        <v>15.73363</v>
      </c>
      <c r="BP16" s="388">
        <f t="shared" ref="BP16:BX16" si="11">SUM(BP13:BP15)</f>
        <v>18.16019</v>
      </c>
      <c r="BQ16" s="388">
        <f t="shared" si="11"/>
        <v>19.487520000000004</v>
      </c>
      <c r="BR16" s="388">
        <f t="shared" si="11"/>
        <v>19.694469999999999</v>
      </c>
      <c r="BS16" s="388">
        <f t="shared" si="11"/>
        <v>24.302879999999998</v>
      </c>
      <c r="BT16" s="388">
        <f t="shared" si="11"/>
        <v>25.883399999999998</v>
      </c>
      <c r="BU16" s="388">
        <f t="shared" si="11"/>
        <v>27.010940000000002</v>
      </c>
      <c r="BV16" s="388">
        <f t="shared" si="11"/>
        <v>28.139500000000002</v>
      </c>
      <c r="BW16" s="388">
        <f t="shared" si="11"/>
        <v>34.711530000000003</v>
      </c>
      <c r="BX16" s="388">
        <f t="shared" si="11"/>
        <v>34.685760000000002</v>
      </c>
      <c r="BY16" s="388">
        <f>SUM(BY13:BY15)</f>
        <v>35.308729999999997</v>
      </c>
      <c r="BZ16" s="388">
        <f t="shared" ref="BZ16:CH16" si="12">SUM(BZ13:BZ15)</f>
        <v>37.537259999999996</v>
      </c>
      <c r="CA16" s="388">
        <f t="shared" si="12"/>
        <v>34.293459999999996</v>
      </c>
      <c r="CB16" s="388">
        <f t="shared" si="12"/>
        <v>33.833440000000003</v>
      </c>
      <c r="CC16" s="388">
        <f t="shared" si="12"/>
        <v>32.236040000000003</v>
      </c>
      <c r="CD16" s="388">
        <f t="shared" si="12"/>
        <v>31.108700000000002</v>
      </c>
      <c r="CE16" s="388">
        <f t="shared" si="12"/>
        <v>39.384059999999998</v>
      </c>
      <c r="CF16" s="388">
        <f t="shared" si="12"/>
        <v>42.453379999999996</v>
      </c>
      <c r="CG16" s="388">
        <f t="shared" si="12"/>
        <v>44.774709999999999</v>
      </c>
      <c r="CH16" s="388">
        <f t="shared" si="12"/>
        <v>47.313499999999998</v>
      </c>
    </row>
    <row r="17" spans="1:93">
      <c r="B17" s="339" t="s">
        <v>19346</v>
      </c>
      <c r="C17" s="386" t="s">
        <v>19345</v>
      </c>
      <c r="D17" s="337" t="s">
        <v>19479</v>
      </c>
      <c r="E17" s="337" t="s">
        <v>19522</v>
      </c>
      <c r="F17" s="337" t="s">
        <v>19180</v>
      </c>
      <c r="G17" s="337" t="s">
        <v>19150</v>
      </c>
      <c r="H17" s="336" t="s">
        <v>19149</v>
      </c>
      <c r="I17" s="331">
        <v>0</v>
      </c>
      <c r="J17" s="331"/>
      <c r="K17" s="331"/>
      <c r="L17" s="331">
        <v>0</v>
      </c>
      <c r="M17" s="331">
        <v>0</v>
      </c>
      <c r="N17" s="331">
        <v>0</v>
      </c>
      <c r="O17" s="331">
        <v>0</v>
      </c>
      <c r="P17" s="331">
        <v>0</v>
      </c>
      <c r="Q17" s="331">
        <v>0</v>
      </c>
      <c r="R17" s="331">
        <v>0</v>
      </c>
      <c r="S17" s="331">
        <v>0</v>
      </c>
      <c r="T17" s="331">
        <v>0</v>
      </c>
      <c r="U17" s="331">
        <v>0</v>
      </c>
      <c r="V17" s="331">
        <v>0</v>
      </c>
      <c r="W17" s="331">
        <v>0</v>
      </c>
      <c r="X17" s="331">
        <v>0</v>
      </c>
      <c r="Y17" s="331">
        <v>9</v>
      </c>
      <c r="Z17" s="331">
        <v>11</v>
      </c>
      <c r="AA17" s="331">
        <v>28</v>
      </c>
      <c r="AB17" s="331">
        <v>39</v>
      </c>
      <c r="AC17" s="331">
        <v>79</v>
      </c>
      <c r="AD17" s="331">
        <v>97</v>
      </c>
      <c r="AE17" s="331">
        <v>257.94</v>
      </c>
      <c r="AF17" s="331">
        <v>414.18</v>
      </c>
      <c r="AG17" s="331">
        <v>454.19</v>
      </c>
      <c r="AH17" s="331">
        <v>620.08000000000004</v>
      </c>
      <c r="AI17" s="331">
        <v>732.97</v>
      </c>
      <c r="AJ17" s="331">
        <v>638.1</v>
      </c>
      <c r="AK17" s="331">
        <v>612.89</v>
      </c>
      <c r="AL17" s="331">
        <v>557.41</v>
      </c>
      <c r="AM17" s="331">
        <v>623.34</v>
      </c>
      <c r="AN17" s="331">
        <v>442.23</v>
      </c>
      <c r="AO17" s="331">
        <v>612.92999999999995</v>
      </c>
      <c r="AP17" s="331">
        <v>541.65</v>
      </c>
      <c r="AQ17" s="331">
        <v>305.04000000000002</v>
      </c>
      <c r="AR17" s="331">
        <v>301.11</v>
      </c>
      <c r="AS17" s="331">
        <v>269.76</v>
      </c>
      <c r="AT17" s="331">
        <v>259.63</v>
      </c>
      <c r="AU17" s="331">
        <v>312.38</v>
      </c>
      <c r="AV17" s="331">
        <v>213.02</v>
      </c>
      <c r="AW17" s="331">
        <v>203.31</v>
      </c>
      <c r="AX17" s="331">
        <v>216.36</v>
      </c>
      <c r="AY17" s="331">
        <v>173.33</v>
      </c>
      <c r="AZ17" s="331">
        <v>185.36</v>
      </c>
      <c r="BA17" s="331">
        <v>195.91</v>
      </c>
      <c r="BB17" s="331">
        <v>196.18</v>
      </c>
      <c r="BC17" s="331">
        <v>168.51</v>
      </c>
      <c r="BE17" s="330" t="s">
        <v>19574</v>
      </c>
      <c r="BF17" s="418">
        <v>2017800</v>
      </c>
      <c r="BG17" s="418">
        <v>1913500</v>
      </c>
      <c r="BH17" s="418">
        <v>1915500</v>
      </c>
      <c r="BI17" s="418">
        <v>1777800</v>
      </c>
      <c r="BJ17" s="418">
        <v>1852400</v>
      </c>
      <c r="BK17" s="418">
        <v>1925800</v>
      </c>
      <c r="BL17" s="418">
        <v>1876300</v>
      </c>
      <c r="BM17" s="418">
        <v>1817500</v>
      </c>
      <c r="BN17" s="395">
        <v>1710400</v>
      </c>
      <c r="BO17" s="419">
        <v>1715400</v>
      </c>
      <c r="BP17" s="419">
        <v>3671500</v>
      </c>
      <c r="BQ17" s="419">
        <v>1792600</v>
      </c>
      <c r="BR17" s="419">
        <v>1606900</v>
      </c>
      <c r="BS17" s="419">
        <v>1807700</v>
      </c>
      <c r="BT17" s="419">
        <v>1866800</v>
      </c>
      <c r="BU17" s="419">
        <v>2962300</v>
      </c>
      <c r="BV17" s="419">
        <v>2349000</v>
      </c>
      <c r="BW17" s="419">
        <v>2549700</v>
      </c>
      <c r="BX17" s="419">
        <v>2371200</v>
      </c>
      <c r="BY17" s="419">
        <v>2404800</v>
      </c>
      <c r="BZ17" s="419">
        <v>2655400</v>
      </c>
      <c r="CA17" s="419">
        <v>2565100</v>
      </c>
      <c r="CB17" s="419">
        <v>3111000</v>
      </c>
      <c r="CC17" s="419">
        <v>3589900</v>
      </c>
      <c r="CD17" s="419">
        <v>3801300</v>
      </c>
      <c r="CE17" s="419">
        <v>3915200</v>
      </c>
      <c r="CF17" s="419">
        <v>3557400</v>
      </c>
      <c r="CG17" s="419">
        <v>3901800</v>
      </c>
      <c r="CH17" s="419">
        <v>3998459</v>
      </c>
      <c r="CI17" s="419">
        <v>3998459</v>
      </c>
      <c r="CJ17" s="419">
        <v>3998459</v>
      </c>
      <c r="CK17" s="419">
        <v>3893185</v>
      </c>
      <c r="CL17" s="419">
        <v>3893185</v>
      </c>
      <c r="CM17" s="419">
        <v>3893185</v>
      </c>
      <c r="CN17" s="419">
        <v>3893185</v>
      </c>
      <c r="CO17" s="419">
        <v>3893185</v>
      </c>
    </row>
    <row r="18" spans="1:93">
      <c r="B18" s="339" t="s">
        <v>19344</v>
      </c>
      <c r="C18" s="386" t="s">
        <v>19343</v>
      </c>
      <c r="D18" s="337" t="s">
        <v>19479</v>
      </c>
      <c r="E18" s="337" t="s">
        <v>19522</v>
      </c>
      <c r="F18" s="337" t="s">
        <v>19177</v>
      </c>
      <c r="G18" s="337" t="s">
        <v>19150</v>
      </c>
      <c r="H18" s="336" t="s">
        <v>19149</v>
      </c>
      <c r="I18" s="331">
        <v>92.55</v>
      </c>
      <c r="J18" s="331"/>
      <c r="K18" s="331"/>
      <c r="L18" s="331">
        <v>92.55</v>
      </c>
      <c r="M18" s="331">
        <v>102.55</v>
      </c>
      <c r="N18" s="331">
        <v>112.55</v>
      </c>
      <c r="O18" s="331">
        <v>112.55</v>
      </c>
      <c r="P18" s="331">
        <v>112.55</v>
      </c>
      <c r="Q18" s="331">
        <v>122.55</v>
      </c>
      <c r="R18" s="331">
        <v>132.55000000000001</v>
      </c>
      <c r="S18" s="331">
        <v>142.55000000000001</v>
      </c>
      <c r="T18" s="331">
        <v>142.55000000000001</v>
      </c>
      <c r="U18" s="331">
        <v>154.27000000000001</v>
      </c>
      <c r="V18" s="331">
        <v>165.98</v>
      </c>
      <c r="W18" s="331">
        <v>180.98</v>
      </c>
      <c r="X18" s="331">
        <v>180.98</v>
      </c>
      <c r="Y18" s="331">
        <v>171.98</v>
      </c>
      <c r="Z18" s="331">
        <v>395</v>
      </c>
      <c r="AA18" s="331">
        <v>457.61</v>
      </c>
      <c r="AB18" s="331">
        <v>478</v>
      </c>
      <c r="AC18" s="331">
        <v>437</v>
      </c>
      <c r="AD18" s="331">
        <v>406</v>
      </c>
      <c r="AE18" s="331">
        <v>478.11</v>
      </c>
      <c r="AF18" s="331">
        <v>598.34</v>
      </c>
      <c r="AG18" s="331">
        <v>590.54</v>
      </c>
      <c r="AH18" s="331">
        <v>721.07</v>
      </c>
      <c r="AI18" s="331">
        <v>702.23</v>
      </c>
      <c r="AJ18" s="331">
        <v>772.43</v>
      </c>
      <c r="AK18" s="331">
        <v>857.08</v>
      </c>
      <c r="AL18" s="331">
        <v>857.06</v>
      </c>
      <c r="AM18" s="331">
        <v>867.21</v>
      </c>
      <c r="AN18" s="331">
        <v>867.73</v>
      </c>
      <c r="AO18" s="331">
        <v>831.16</v>
      </c>
      <c r="AP18" s="331">
        <v>913.1</v>
      </c>
      <c r="AQ18" s="331">
        <v>879.21</v>
      </c>
      <c r="AR18" s="331">
        <v>864.98</v>
      </c>
      <c r="AS18" s="331">
        <v>843.84</v>
      </c>
      <c r="AT18" s="331">
        <v>838.17</v>
      </c>
      <c r="AU18" s="331">
        <v>840.08</v>
      </c>
      <c r="AV18" s="331">
        <v>821.77</v>
      </c>
      <c r="AW18" s="331">
        <v>921.83</v>
      </c>
      <c r="AX18" s="331">
        <v>937.51</v>
      </c>
      <c r="AY18" s="331">
        <v>1029.1199999999999</v>
      </c>
      <c r="AZ18" s="331">
        <v>901.38</v>
      </c>
      <c r="BA18" s="331">
        <v>1056.97</v>
      </c>
      <c r="BB18" s="331">
        <v>975.12</v>
      </c>
      <c r="BC18" s="331">
        <v>1001.79</v>
      </c>
      <c r="BE18" s="420" t="s">
        <v>19624</v>
      </c>
      <c r="BF18" s="388">
        <f>BF17*$BF$5/1000000</f>
        <v>26.231400000000001</v>
      </c>
      <c r="BG18" s="388">
        <f t="shared" ref="BG18:CO18" si="13">BG17*$BF$5/1000000</f>
        <v>24.875499999999999</v>
      </c>
      <c r="BH18" s="388">
        <f t="shared" si="13"/>
        <v>24.901499999999999</v>
      </c>
      <c r="BI18" s="388">
        <f t="shared" si="13"/>
        <v>23.1114</v>
      </c>
      <c r="BJ18" s="388">
        <f t="shared" si="13"/>
        <v>24.081199999999999</v>
      </c>
      <c r="BK18" s="388">
        <f t="shared" si="13"/>
        <v>25.035399999999999</v>
      </c>
      <c r="BL18" s="388">
        <f t="shared" si="13"/>
        <v>24.3919</v>
      </c>
      <c r="BM18" s="388">
        <f t="shared" si="13"/>
        <v>23.627500000000001</v>
      </c>
      <c r="BN18" s="388">
        <f t="shared" si="13"/>
        <v>22.235199999999999</v>
      </c>
      <c r="BO18" s="388">
        <f t="shared" si="13"/>
        <v>22.3002</v>
      </c>
      <c r="BP18" s="388">
        <f t="shared" si="13"/>
        <v>47.729500000000002</v>
      </c>
      <c r="BQ18" s="388">
        <f t="shared" si="13"/>
        <v>23.303799999999999</v>
      </c>
      <c r="BR18" s="388">
        <f t="shared" si="13"/>
        <v>20.889700000000001</v>
      </c>
      <c r="BS18" s="388">
        <f t="shared" si="13"/>
        <v>23.5001</v>
      </c>
      <c r="BT18" s="388">
        <f t="shared" si="13"/>
        <v>24.2684</v>
      </c>
      <c r="BU18" s="388">
        <f t="shared" si="13"/>
        <v>38.509900000000002</v>
      </c>
      <c r="BV18" s="388">
        <f t="shared" si="13"/>
        <v>30.536999999999999</v>
      </c>
      <c r="BW18" s="388">
        <f t="shared" si="13"/>
        <v>33.146099999999997</v>
      </c>
      <c r="BX18" s="388">
        <f t="shared" si="13"/>
        <v>30.825600000000001</v>
      </c>
      <c r="BY18" s="388">
        <f t="shared" si="13"/>
        <v>31.2624</v>
      </c>
      <c r="BZ18" s="388">
        <f t="shared" si="13"/>
        <v>34.520200000000003</v>
      </c>
      <c r="CA18" s="388">
        <f t="shared" si="13"/>
        <v>33.346299999999999</v>
      </c>
      <c r="CB18" s="388">
        <f t="shared" si="13"/>
        <v>40.442999999999998</v>
      </c>
      <c r="CC18" s="388">
        <f t="shared" si="13"/>
        <v>46.668700000000001</v>
      </c>
      <c r="CD18" s="388">
        <f t="shared" si="13"/>
        <v>49.416899999999998</v>
      </c>
      <c r="CE18" s="388">
        <f t="shared" si="13"/>
        <v>50.897599999999997</v>
      </c>
      <c r="CF18" s="388">
        <f t="shared" si="13"/>
        <v>46.246200000000002</v>
      </c>
      <c r="CG18" s="388">
        <f t="shared" si="13"/>
        <v>50.723399999999998</v>
      </c>
      <c r="CH18" s="388">
        <f t="shared" si="13"/>
        <v>51.979967000000002</v>
      </c>
      <c r="CI18" s="388">
        <f t="shared" si="13"/>
        <v>51.979967000000002</v>
      </c>
      <c r="CJ18" s="388">
        <f t="shared" si="13"/>
        <v>51.979967000000002</v>
      </c>
      <c r="CK18" s="388">
        <f t="shared" si="13"/>
        <v>50.611404999999998</v>
      </c>
      <c r="CL18" s="388">
        <f t="shared" si="13"/>
        <v>50.611404999999998</v>
      </c>
      <c r="CM18" s="388">
        <f t="shared" si="13"/>
        <v>50.611404999999998</v>
      </c>
      <c r="CN18" s="388">
        <f t="shared" si="13"/>
        <v>50.611404999999998</v>
      </c>
      <c r="CO18" s="388">
        <f t="shared" si="13"/>
        <v>50.611404999999998</v>
      </c>
    </row>
    <row r="19" spans="1:93">
      <c r="B19" s="339" t="s">
        <v>19290</v>
      </c>
      <c r="C19" s="386" t="s">
        <v>19289</v>
      </c>
      <c r="D19" s="337" t="s">
        <v>19479</v>
      </c>
      <c r="E19" s="337" t="s">
        <v>19522</v>
      </c>
      <c r="F19" s="337" t="s">
        <v>19174</v>
      </c>
      <c r="G19" s="337" t="s">
        <v>19150</v>
      </c>
      <c r="H19" s="336" t="s">
        <v>19149</v>
      </c>
      <c r="I19" s="331">
        <v>61.45</v>
      </c>
      <c r="J19" s="331"/>
      <c r="K19" s="331"/>
      <c r="L19" s="331">
        <v>61.45</v>
      </c>
      <c r="M19" s="331">
        <v>61.45</v>
      </c>
      <c r="N19" s="331">
        <v>61.45</v>
      </c>
      <c r="O19" s="331">
        <v>61.45</v>
      </c>
      <c r="P19" s="331">
        <v>61.45</v>
      </c>
      <c r="Q19" s="331">
        <v>61.45</v>
      </c>
      <c r="R19" s="331">
        <v>61.45</v>
      </c>
      <c r="S19" s="331">
        <v>61.45</v>
      </c>
      <c r="T19" s="331">
        <v>63.45</v>
      </c>
      <c r="U19" s="331">
        <v>94.73</v>
      </c>
      <c r="V19" s="331">
        <v>128.02000000000001</v>
      </c>
      <c r="W19" s="331">
        <v>164.02</v>
      </c>
      <c r="X19" s="331">
        <v>161.02000000000001</v>
      </c>
      <c r="Y19" s="331">
        <v>173.02</v>
      </c>
      <c r="Z19" s="331">
        <v>230.02</v>
      </c>
      <c r="AA19" s="331">
        <v>266.39</v>
      </c>
      <c r="AB19" s="331">
        <v>393</v>
      </c>
      <c r="AC19" s="331">
        <v>383</v>
      </c>
      <c r="AD19" s="331">
        <v>574</v>
      </c>
      <c r="AE19" s="331">
        <v>544.29</v>
      </c>
      <c r="AF19" s="331">
        <v>745.84</v>
      </c>
      <c r="AG19" s="331">
        <v>944.88</v>
      </c>
      <c r="AH19" s="331">
        <v>1053.3</v>
      </c>
      <c r="AI19" s="331">
        <v>1235.24</v>
      </c>
      <c r="AJ19" s="331">
        <v>1245.73</v>
      </c>
      <c r="AK19" s="331">
        <v>1441.69</v>
      </c>
      <c r="AL19" s="331">
        <v>1632.95</v>
      </c>
      <c r="AM19" s="331">
        <v>1871.91</v>
      </c>
      <c r="AN19" s="331">
        <v>2267.94</v>
      </c>
      <c r="AO19" s="331">
        <v>2294.34</v>
      </c>
      <c r="AP19" s="331">
        <v>2375.2199999999998</v>
      </c>
      <c r="AQ19" s="331">
        <v>2734.75</v>
      </c>
      <c r="AR19" s="331">
        <v>2747.94</v>
      </c>
      <c r="AS19" s="331">
        <v>2814.38</v>
      </c>
      <c r="AT19" s="331">
        <v>3077.2</v>
      </c>
      <c r="AU19" s="331">
        <v>3184.09</v>
      </c>
      <c r="AV19" s="331">
        <v>3072.42</v>
      </c>
      <c r="AW19" s="331">
        <v>3274.01</v>
      </c>
      <c r="AX19" s="331">
        <v>3433.97</v>
      </c>
      <c r="AY19" s="331">
        <v>4358.78</v>
      </c>
      <c r="AZ19" s="331">
        <v>5198.51</v>
      </c>
      <c r="BA19" s="331">
        <v>7795.11</v>
      </c>
      <c r="BB19" s="331">
        <v>9881.93</v>
      </c>
      <c r="BC19" s="331">
        <v>12243.96</v>
      </c>
      <c r="BD19" s="330"/>
      <c r="BE19" s="330"/>
      <c r="BF19" s="350">
        <f>BF18-BF16</f>
        <v>14.175600000000001</v>
      </c>
      <c r="BG19" s="350">
        <f t="shared" ref="BG19:CO19" si="14">BG18-BG16</f>
        <v>10.930699999999998</v>
      </c>
      <c r="BH19" s="350">
        <f t="shared" si="14"/>
        <v>10.057659999999998</v>
      </c>
      <c r="BI19" s="350">
        <f t="shared" si="14"/>
        <v>7.4064000000000014</v>
      </c>
      <c r="BJ19" s="350">
        <f t="shared" si="14"/>
        <v>8.3554899999999979</v>
      </c>
      <c r="BK19" s="350">
        <f t="shared" si="14"/>
        <v>9.117659999999999</v>
      </c>
      <c r="BL19" s="350">
        <f t="shared" si="14"/>
        <v>7.2221299999999999</v>
      </c>
      <c r="BM19" s="350">
        <f t="shared" si="14"/>
        <v>6.6775900000000021</v>
      </c>
      <c r="BN19" s="350">
        <f t="shared" si="14"/>
        <v>6.3660399999999981</v>
      </c>
      <c r="BO19" s="350">
        <f t="shared" si="14"/>
        <v>6.5665700000000005</v>
      </c>
      <c r="BP19" s="350">
        <f t="shared" si="14"/>
        <v>29.569310000000002</v>
      </c>
      <c r="BQ19" s="350">
        <f t="shared" si="14"/>
        <v>3.8162799999999955</v>
      </c>
      <c r="BR19" s="350">
        <f t="shared" si="14"/>
        <v>1.1952300000000022</v>
      </c>
      <c r="BS19" s="350">
        <f t="shared" si="14"/>
        <v>-0.80277999999999849</v>
      </c>
      <c r="BT19" s="350">
        <f t="shared" si="14"/>
        <v>-1.6149999999999984</v>
      </c>
      <c r="BU19" s="350">
        <f t="shared" si="14"/>
        <v>11.49896</v>
      </c>
      <c r="BV19" s="350">
        <f t="shared" si="14"/>
        <v>2.3974999999999973</v>
      </c>
      <c r="BW19" s="350">
        <f t="shared" si="14"/>
        <v>-1.5654300000000063</v>
      </c>
      <c r="BX19" s="350">
        <f t="shared" si="14"/>
        <v>-3.8601600000000005</v>
      </c>
      <c r="BY19" s="350">
        <f t="shared" si="14"/>
        <v>-4.0463299999999975</v>
      </c>
      <c r="BZ19" s="350">
        <f t="shared" si="14"/>
        <v>-3.0170599999999936</v>
      </c>
      <c r="CA19" s="350">
        <f t="shared" si="14"/>
        <v>-0.94715999999999667</v>
      </c>
      <c r="CB19" s="350">
        <f t="shared" si="14"/>
        <v>6.6095599999999948</v>
      </c>
      <c r="CC19" s="350">
        <f t="shared" si="14"/>
        <v>14.432659999999998</v>
      </c>
      <c r="CD19" s="350">
        <f t="shared" si="14"/>
        <v>18.308199999999996</v>
      </c>
      <c r="CE19" s="350">
        <f t="shared" si="14"/>
        <v>11.513539999999999</v>
      </c>
      <c r="CF19" s="350">
        <f t="shared" si="14"/>
        <v>3.7928200000000061</v>
      </c>
      <c r="CG19" s="350">
        <f t="shared" si="14"/>
        <v>5.9486899999999991</v>
      </c>
      <c r="CH19" s="350">
        <f t="shared" si="14"/>
        <v>4.6664670000000044</v>
      </c>
      <c r="CI19" s="350">
        <f t="shared" si="14"/>
        <v>51.979967000000002</v>
      </c>
      <c r="CJ19" s="350">
        <f t="shared" si="14"/>
        <v>51.979967000000002</v>
      </c>
      <c r="CK19" s="350">
        <f t="shared" si="14"/>
        <v>50.611404999999998</v>
      </c>
      <c r="CL19" s="350">
        <f t="shared" si="14"/>
        <v>50.611404999999998</v>
      </c>
      <c r="CM19" s="350">
        <f t="shared" si="14"/>
        <v>50.611404999999998</v>
      </c>
      <c r="CN19" s="350">
        <f t="shared" si="14"/>
        <v>50.611404999999998</v>
      </c>
      <c r="CO19" s="350">
        <f t="shared" si="14"/>
        <v>50.611404999999998</v>
      </c>
    </row>
    <row r="20" spans="1:93">
      <c r="A20" s="328" t="s">
        <v>19546</v>
      </c>
      <c r="B20" s="339" t="s">
        <v>19342</v>
      </c>
      <c r="C20" s="386" t="s">
        <v>19341</v>
      </c>
      <c r="D20" s="337" t="s">
        <v>19479</v>
      </c>
      <c r="E20" s="337" t="s">
        <v>19522</v>
      </c>
      <c r="F20" s="337" t="s">
        <v>19169</v>
      </c>
      <c r="G20" s="337" t="s">
        <v>19150</v>
      </c>
      <c r="H20" s="336" t="s">
        <v>19149</v>
      </c>
      <c r="I20" s="331">
        <v>3780</v>
      </c>
      <c r="J20" s="331"/>
      <c r="K20" s="331"/>
      <c r="L20" s="331">
        <v>4158</v>
      </c>
      <c r="M20" s="331">
        <v>4536</v>
      </c>
      <c r="N20" s="331">
        <v>4536</v>
      </c>
      <c r="O20" s="331">
        <v>4536</v>
      </c>
      <c r="P20" s="331">
        <v>4762.8</v>
      </c>
      <c r="Q20" s="331">
        <v>4787.3599999999997</v>
      </c>
      <c r="R20" s="331">
        <v>5066.51</v>
      </c>
      <c r="S20" s="331">
        <v>5347.35</v>
      </c>
      <c r="T20" s="331">
        <v>5657.85</v>
      </c>
      <c r="U20" s="331">
        <v>5899.46</v>
      </c>
      <c r="V20" s="331">
        <v>6225.18</v>
      </c>
      <c r="W20" s="331">
        <v>6464.67</v>
      </c>
      <c r="X20" s="331">
        <v>6456.96</v>
      </c>
      <c r="Y20" s="331">
        <v>6509.42</v>
      </c>
      <c r="Z20" s="331">
        <v>6806.47</v>
      </c>
      <c r="AA20" s="331">
        <v>6974.56</v>
      </c>
      <c r="AB20" s="331">
        <v>7534.81</v>
      </c>
      <c r="AC20" s="331">
        <v>8008.76</v>
      </c>
      <c r="AD20" s="331">
        <v>8734.4599999999991</v>
      </c>
      <c r="AE20" s="331">
        <v>9140.5499999999993</v>
      </c>
      <c r="AF20" s="331">
        <v>10307.85</v>
      </c>
      <c r="AG20" s="331">
        <v>11228.6</v>
      </c>
      <c r="AH20" s="331">
        <v>12046.53</v>
      </c>
      <c r="AI20" s="331">
        <v>11965.87</v>
      </c>
      <c r="AJ20" s="331">
        <v>13112.25</v>
      </c>
      <c r="AK20" s="331">
        <v>13676.29</v>
      </c>
      <c r="AL20" s="331">
        <v>14505.15</v>
      </c>
      <c r="AM20" s="331">
        <v>15243.43</v>
      </c>
      <c r="AN20" s="331">
        <v>16469.54</v>
      </c>
      <c r="AO20" s="331">
        <v>16772.8</v>
      </c>
      <c r="AP20" s="331">
        <v>17006.34</v>
      </c>
      <c r="AQ20" s="331">
        <v>17291.62</v>
      </c>
      <c r="AR20" s="331">
        <v>17889.14</v>
      </c>
      <c r="AS20" s="331">
        <v>18679.21</v>
      </c>
      <c r="AT20" s="331">
        <v>17705.009999999998</v>
      </c>
      <c r="AU20" s="331">
        <v>17147.95</v>
      </c>
      <c r="AV20" s="331">
        <v>17292.310000000001</v>
      </c>
      <c r="AW20" s="331">
        <v>16028.72</v>
      </c>
      <c r="AX20" s="331">
        <v>15720.65</v>
      </c>
      <c r="AY20" s="331">
        <v>15871.06</v>
      </c>
      <c r="AZ20" s="331">
        <v>15665.43</v>
      </c>
      <c r="BA20" s="331">
        <v>15421.79</v>
      </c>
      <c r="BB20" s="331">
        <v>16023.84</v>
      </c>
      <c r="BC20" s="331">
        <v>15103.09</v>
      </c>
      <c r="BD20" s="330"/>
      <c r="BE20" s="330"/>
      <c r="BG20" s="330"/>
      <c r="BH20" s="374"/>
      <c r="BI20" s="330"/>
      <c r="BJ20" s="330"/>
      <c r="BK20" s="330"/>
      <c r="BL20" s="330"/>
      <c r="BM20" s="330"/>
      <c r="BN20" s="330"/>
    </row>
    <row r="21" spans="1:93">
      <c r="A21" s="328" t="s">
        <v>19546</v>
      </c>
      <c r="B21" s="339" t="s">
        <v>19340</v>
      </c>
      <c r="C21" s="386" t="s">
        <v>19515</v>
      </c>
      <c r="D21" s="337" t="s">
        <v>19479</v>
      </c>
      <c r="E21" s="337" t="s">
        <v>19522</v>
      </c>
      <c r="F21" s="337" t="s">
        <v>19166</v>
      </c>
      <c r="G21" s="337" t="s">
        <v>19150</v>
      </c>
      <c r="H21" s="336" t="s">
        <v>19149</v>
      </c>
      <c r="I21" s="331">
        <v>4620</v>
      </c>
      <c r="J21" s="331"/>
      <c r="K21" s="331"/>
      <c r="L21" s="331">
        <v>5082</v>
      </c>
      <c r="M21" s="331">
        <v>5544</v>
      </c>
      <c r="N21" s="331">
        <v>5544</v>
      </c>
      <c r="O21" s="331">
        <v>5544</v>
      </c>
      <c r="P21" s="331">
        <v>5821.2</v>
      </c>
      <c r="Q21" s="331">
        <v>5851.21</v>
      </c>
      <c r="R21" s="331">
        <v>6192.41</v>
      </c>
      <c r="S21" s="331">
        <v>6535.65</v>
      </c>
      <c r="T21" s="331">
        <v>6915.15</v>
      </c>
      <c r="U21" s="331">
        <v>7210.45</v>
      </c>
      <c r="V21" s="331">
        <v>7608.55</v>
      </c>
      <c r="W21" s="331">
        <v>7901.27</v>
      </c>
      <c r="X21" s="331">
        <v>7891.84</v>
      </c>
      <c r="Y21" s="331">
        <v>7955.96</v>
      </c>
      <c r="Z21" s="331">
        <v>8319.02</v>
      </c>
      <c r="AA21" s="331">
        <v>8524.4699999999993</v>
      </c>
      <c r="AB21" s="331">
        <v>9209.2199999999993</v>
      </c>
      <c r="AC21" s="331">
        <v>9788.49</v>
      </c>
      <c r="AD21" s="331">
        <v>10675.45</v>
      </c>
      <c r="AE21" s="331">
        <v>11171.79</v>
      </c>
      <c r="AF21" s="331">
        <v>12598.48</v>
      </c>
      <c r="AG21" s="331">
        <v>13723.84</v>
      </c>
      <c r="AH21" s="331">
        <v>14723.53</v>
      </c>
      <c r="AI21" s="331">
        <v>14624.95</v>
      </c>
      <c r="AJ21" s="331">
        <v>16026.08</v>
      </c>
      <c r="AK21" s="331">
        <v>16715.47</v>
      </c>
      <c r="AL21" s="331">
        <v>17728.509999999998</v>
      </c>
      <c r="AM21" s="331">
        <v>18630.86</v>
      </c>
      <c r="AN21" s="331">
        <v>20129.439999999999</v>
      </c>
      <c r="AO21" s="331">
        <v>20500.09</v>
      </c>
      <c r="AP21" s="331">
        <v>20785.52</v>
      </c>
      <c r="AQ21" s="331">
        <v>21134.2</v>
      </c>
      <c r="AR21" s="331">
        <v>21864.5</v>
      </c>
      <c r="AS21" s="331">
        <v>22830.14</v>
      </c>
      <c r="AT21" s="331">
        <v>21639.46</v>
      </c>
      <c r="AU21" s="331">
        <v>20958.61</v>
      </c>
      <c r="AV21" s="331">
        <v>21135.05</v>
      </c>
      <c r="AW21" s="331">
        <v>19590.66</v>
      </c>
      <c r="AX21" s="331">
        <v>19214.12</v>
      </c>
      <c r="AY21" s="331">
        <v>19397.96</v>
      </c>
      <c r="AZ21" s="331">
        <v>19146.64</v>
      </c>
      <c r="BA21" s="331">
        <v>18848.849999999999</v>
      </c>
      <c r="BB21" s="331">
        <v>19584.689999999999</v>
      </c>
      <c r="BC21" s="331">
        <v>18459.330000000002</v>
      </c>
      <c r="BD21" s="330"/>
      <c r="BE21" s="330"/>
      <c r="BF21" s="330"/>
      <c r="BG21" s="330"/>
      <c r="BH21" s="374"/>
      <c r="BI21" s="330"/>
      <c r="BJ21" s="330"/>
      <c r="BK21" s="330"/>
      <c r="BL21" s="330"/>
      <c r="BM21" s="330"/>
      <c r="BN21" s="330"/>
    </row>
    <row r="22" spans="1:93">
      <c r="B22" s="339" t="s">
        <v>19482</v>
      </c>
      <c r="C22" s="338" t="s">
        <v>19526</v>
      </c>
      <c r="D22" s="337" t="s">
        <v>19479</v>
      </c>
      <c r="E22" s="337" t="s">
        <v>19522</v>
      </c>
      <c r="F22" s="337" t="s">
        <v>19262</v>
      </c>
      <c r="G22" s="337" t="s">
        <v>19150</v>
      </c>
      <c r="H22" s="336" t="s">
        <v>19149</v>
      </c>
      <c r="I22" s="331">
        <v>0</v>
      </c>
      <c r="J22" s="331"/>
      <c r="K22" s="331"/>
      <c r="L22" s="331">
        <v>0</v>
      </c>
      <c r="M22" s="331">
        <v>0</v>
      </c>
      <c r="N22" s="331">
        <v>0</v>
      </c>
      <c r="O22" s="331">
        <v>0</v>
      </c>
      <c r="P22" s="331">
        <v>0</v>
      </c>
      <c r="Q22" s="331">
        <v>0</v>
      </c>
      <c r="R22" s="331">
        <v>0</v>
      </c>
      <c r="S22" s="331">
        <v>0</v>
      </c>
      <c r="T22" s="331">
        <v>0</v>
      </c>
      <c r="U22" s="331">
        <v>0</v>
      </c>
      <c r="V22" s="331">
        <v>0</v>
      </c>
      <c r="W22" s="331">
        <v>0</v>
      </c>
      <c r="X22" s="331">
        <v>0</v>
      </c>
      <c r="Y22" s="331">
        <v>0</v>
      </c>
      <c r="Z22" s="331">
        <v>0</v>
      </c>
      <c r="AA22" s="331">
        <v>0</v>
      </c>
      <c r="AB22" s="331">
        <v>0</v>
      </c>
      <c r="AC22" s="331">
        <v>0</v>
      </c>
      <c r="AD22" s="331">
        <v>0</v>
      </c>
      <c r="AE22" s="331">
        <v>0</v>
      </c>
      <c r="AF22" s="331">
        <v>0</v>
      </c>
      <c r="AG22" s="331">
        <v>0</v>
      </c>
      <c r="AH22" s="331">
        <v>0</v>
      </c>
      <c r="AI22" s="331">
        <v>0</v>
      </c>
      <c r="AJ22" s="331">
        <v>0</v>
      </c>
      <c r="AK22" s="331">
        <v>0</v>
      </c>
      <c r="AL22" s="331">
        <v>0</v>
      </c>
      <c r="AM22" s="331">
        <v>0</v>
      </c>
      <c r="AN22" s="331">
        <v>0</v>
      </c>
      <c r="AO22" s="331">
        <v>0</v>
      </c>
      <c r="AP22" s="331">
        <v>0</v>
      </c>
      <c r="AQ22" s="331">
        <v>0</v>
      </c>
      <c r="AR22" s="331">
        <v>0</v>
      </c>
      <c r="AS22" s="331">
        <v>0</v>
      </c>
      <c r="AT22" s="331">
        <v>0</v>
      </c>
      <c r="AU22" s="331">
        <v>0</v>
      </c>
      <c r="AV22" s="331">
        <v>0</v>
      </c>
      <c r="AW22" s="331">
        <v>0</v>
      </c>
      <c r="AX22" s="331">
        <v>0</v>
      </c>
      <c r="AY22" s="331">
        <v>0</v>
      </c>
      <c r="AZ22" s="331">
        <v>0</v>
      </c>
      <c r="BA22" s="331">
        <v>0</v>
      </c>
      <c r="BB22" s="331">
        <v>0</v>
      </c>
      <c r="BC22" s="331">
        <v>0</v>
      </c>
      <c r="BD22" s="330"/>
      <c r="BE22" s="330"/>
      <c r="BF22" s="385"/>
      <c r="BG22" s="385"/>
      <c r="BH22" s="374"/>
      <c r="BI22" s="330"/>
      <c r="BJ22" s="330"/>
      <c r="BK22" s="330"/>
      <c r="BL22" s="330"/>
      <c r="BM22" s="330"/>
      <c r="BN22" s="330"/>
    </row>
    <row r="23" spans="1:93">
      <c r="B23" s="339" t="s">
        <v>19442</v>
      </c>
      <c r="C23" s="340" t="s">
        <v>19441</v>
      </c>
      <c r="D23" s="337" t="s">
        <v>19479</v>
      </c>
      <c r="E23" s="337" t="s">
        <v>19522</v>
      </c>
      <c r="F23" s="337" t="s">
        <v>19132</v>
      </c>
      <c r="G23" s="337" t="s">
        <v>19150</v>
      </c>
      <c r="H23" s="336" t="s">
        <v>19149</v>
      </c>
      <c r="I23" s="387" t="s">
        <v>19525</v>
      </c>
      <c r="J23" s="387"/>
      <c r="K23" s="387"/>
      <c r="L23" s="387" t="s">
        <v>19525</v>
      </c>
      <c r="M23" s="387" t="s">
        <v>19525</v>
      </c>
      <c r="N23" s="387" t="s">
        <v>19525</v>
      </c>
      <c r="O23" s="387" t="s">
        <v>19525</v>
      </c>
      <c r="P23" s="387" t="s">
        <v>19525</v>
      </c>
      <c r="Q23" s="387" t="s">
        <v>19525</v>
      </c>
      <c r="R23" s="387" t="s">
        <v>19525</v>
      </c>
      <c r="S23" s="387" t="s">
        <v>19525</v>
      </c>
      <c r="T23" s="387" t="s">
        <v>19525</v>
      </c>
      <c r="U23" s="387" t="s">
        <v>19525</v>
      </c>
      <c r="V23" s="387" t="s">
        <v>19525</v>
      </c>
      <c r="W23" s="387" t="s">
        <v>19525</v>
      </c>
      <c r="X23" s="387" t="s">
        <v>19525</v>
      </c>
      <c r="Y23" s="387" t="s">
        <v>19525</v>
      </c>
      <c r="Z23" s="387" t="s">
        <v>19525</v>
      </c>
      <c r="AA23" s="387" t="s">
        <v>19525</v>
      </c>
      <c r="AB23" s="387" t="s">
        <v>19525</v>
      </c>
      <c r="AC23" s="387" t="s">
        <v>19525</v>
      </c>
      <c r="AD23" s="387" t="s">
        <v>19525</v>
      </c>
      <c r="AE23" s="387" t="s">
        <v>19525</v>
      </c>
      <c r="AF23" s="387" t="s">
        <v>19525</v>
      </c>
      <c r="AG23" s="387" t="s">
        <v>19525</v>
      </c>
      <c r="AH23" s="387" t="s">
        <v>19525</v>
      </c>
      <c r="AI23" s="387" t="s">
        <v>19525</v>
      </c>
      <c r="AJ23" s="387" t="s">
        <v>19525</v>
      </c>
      <c r="AK23" s="387" t="s">
        <v>19525</v>
      </c>
      <c r="AL23" s="387" t="s">
        <v>19525</v>
      </c>
      <c r="AM23" s="387" t="s">
        <v>19525</v>
      </c>
      <c r="AN23" s="387" t="s">
        <v>19525</v>
      </c>
      <c r="AO23" s="387" t="s">
        <v>19525</v>
      </c>
      <c r="AP23" s="387" t="s">
        <v>19525</v>
      </c>
      <c r="AQ23" s="387" t="s">
        <v>19525</v>
      </c>
      <c r="AR23" s="387" t="s">
        <v>19525</v>
      </c>
      <c r="AS23" s="387" t="s">
        <v>19525</v>
      </c>
      <c r="AT23" s="387" t="s">
        <v>19525</v>
      </c>
      <c r="AU23" s="387" t="s">
        <v>19525</v>
      </c>
      <c r="AV23" s="387" t="s">
        <v>19525</v>
      </c>
      <c r="AW23" s="387" t="s">
        <v>19525</v>
      </c>
      <c r="AX23" s="387" t="s">
        <v>19525</v>
      </c>
      <c r="AY23" s="387" t="s">
        <v>19525</v>
      </c>
      <c r="AZ23" s="387" t="s">
        <v>19525</v>
      </c>
      <c r="BA23" s="387" t="s">
        <v>19525</v>
      </c>
      <c r="BB23" s="387" t="s">
        <v>19525</v>
      </c>
      <c r="BC23" s="387" t="s">
        <v>19525</v>
      </c>
      <c r="BD23" s="330"/>
      <c r="BE23" s="330"/>
      <c r="BF23" s="330"/>
      <c r="BG23" s="330"/>
      <c r="BH23" s="350"/>
      <c r="BI23" s="330"/>
      <c r="BJ23" s="330"/>
      <c r="BK23" s="330"/>
      <c r="BL23" s="330"/>
      <c r="BM23" s="330"/>
      <c r="BN23" s="330"/>
    </row>
    <row r="24" spans="1:93">
      <c r="B24" s="339" t="s">
        <v>19370</v>
      </c>
      <c r="C24" s="338" t="s">
        <v>19524</v>
      </c>
      <c r="D24" s="337" t="s">
        <v>19479</v>
      </c>
      <c r="E24" s="337" t="s">
        <v>19522</v>
      </c>
      <c r="F24" s="337" t="s">
        <v>19369</v>
      </c>
      <c r="G24" s="337" t="s">
        <v>19150</v>
      </c>
      <c r="H24" s="336" t="s">
        <v>19149</v>
      </c>
      <c r="I24" s="331">
        <v>0</v>
      </c>
      <c r="J24" s="331"/>
      <c r="K24" s="331"/>
      <c r="L24" s="331">
        <v>0</v>
      </c>
      <c r="M24" s="331">
        <v>0</v>
      </c>
      <c r="N24" s="331">
        <v>0</v>
      </c>
      <c r="O24" s="331">
        <v>0</v>
      </c>
      <c r="P24" s="331">
        <v>0</v>
      </c>
      <c r="Q24" s="331">
        <v>0</v>
      </c>
      <c r="R24" s="331">
        <v>0</v>
      </c>
      <c r="S24" s="331">
        <v>0</v>
      </c>
      <c r="T24" s="331">
        <v>0</v>
      </c>
      <c r="U24" s="331">
        <v>0</v>
      </c>
      <c r="V24" s="331">
        <v>0</v>
      </c>
      <c r="W24" s="331">
        <v>0</v>
      </c>
      <c r="X24" s="331">
        <v>1972</v>
      </c>
      <c r="Y24" s="331">
        <v>1860</v>
      </c>
      <c r="Z24" s="331">
        <v>1302</v>
      </c>
      <c r="AA24" s="331">
        <v>744</v>
      </c>
      <c r="AB24" s="331">
        <v>744</v>
      </c>
      <c r="AC24" s="331">
        <v>744</v>
      </c>
      <c r="AD24" s="331">
        <v>800</v>
      </c>
      <c r="AE24" s="331">
        <v>245.42</v>
      </c>
      <c r="AF24" s="331">
        <v>250.91</v>
      </c>
      <c r="AG24" s="331">
        <v>60.41</v>
      </c>
      <c r="AH24" s="331">
        <v>13.75</v>
      </c>
      <c r="AI24" s="331">
        <v>13.62</v>
      </c>
      <c r="AJ24" s="331">
        <v>27.15</v>
      </c>
      <c r="AK24" s="331">
        <v>48.9</v>
      </c>
      <c r="AL24" s="331">
        <v>190.81</v>
      </c>
      <c r="AM24" s="331">
        <v>126.34</v>
      </c>
      <c r="AN24" s="331">
        <v>420.38</v>
      </c>
      <c r="AO24" s="331">
        <v>648.63</v>
      </c>
      <c r="AP24" s="331">
        <v>760.55</v>
      </c>
      <c r="AQ24" s="331">
        <v>1126.4000000000001</v>
      </c>
      <c r="AR24" s="331">
        <v>1202.1300000000001</v>
      </c>
      <c r="AS24" s="331">
        <v>1794.29</v>
      </c>
      <c r="AT24" s="331">
        <v>1621.8</v>
      </c>
      <c r="AU24" s="331">
        <v>1948.91</v>
      </c>
      <c r="AV24" s="331">
        <v>783.7</v>
      </c>
      <c r="AW24" s="331">
        <v>940.07</v>
      </c>
      <c r="AX24" s="331">
        <v>876.81</v>
      </c>
      <c r="AY24" s="331">
        <v>724.86</v>
      </c>
      <c r="AZ24" s="331">
        <v>636.34</v>
      </c>
      <c r="BA24" s="331">
        <v>274.11</v>
      </c>
      <c r="BB24" s="331">
        <v>188.26</v>
      </c>
      <c r="BC24" s="331">
        <v>234.12</v>
      </c>
      <c r="BD24" s="330"/>
      <c r="BE24" s="330"/>
      <c r="BF24" s="330"/>
      <c r="BG24" s="330"/>
      <c r="BH24" s="374"/>
      <c r="BI24" s="330"/>
      <c r="BJ24" s="330"/>
      <c r="BK24" s="330"/>
      <c r="BL24" s="330"/>
      <c r="BM24" s="330"/>
      <c r="BN24" s="330"/>
    </row>
    <row r="25" spans="1:93">
      <c r="B25" s="339" t="s">
        <v>19481</v>
      </c>
      <c r="C25" s="338" t="s">
        <v>19523</v>
      </c>
      <c r="D25" s="337" t="s">
        <v>19479</v>
      </c>
      <c r="E25" s="337" t="s">
        <v>19522</v>
      </c>
      <c r="F25" s="337" t="s">
        <v>19129</v>
      </c>
      <c r="G25" s="337" t="s">
        <v>19150</v>
      </c>
      <c r="H25" s="336" t="s">
        <v>19149</v>
      </c>
      <c r="I25" s="331">
        <v>3.31</v>
      </c>
      <c r="J25" s="331"/>
      <c r="K25" s="331"/>
      <c r="L25" s="331">
        <v>9.94</v>
      </c>
      <c r="M25" s="331">
        <v>13.26</v>
      </c>
      <c r="N25" s="331">
        <v>16.57</v>
      </c>
      <c r="O25" s="331">
        <v>53.04</v>
      </c>
      <c r="P25" s="331">
        <v>155.79</v>
      </c>
      <c r="Q25" s="331">
        <v>281.75</v>
      </c>
      <c r="R25" s="331">
        <v>1110.43</v>
      </c>
      <c r="S25" s="331">
        <v>1514.83</v>
      </c>
      <c r="T25" s="331">
        <v>1786.64</v>
      </c>
      <c r="U25" s="331">
        <v>1922.54</v>
      </c>
      <c r="V25" s="331">
        <v>2048.5</v>
      </c>
      <c r="W25" s="331">
        <v>2191.0300000000002</v>
      </c>
      <c r="X25" s="331">
        <v>2260.64</v>
      </c>
      <c r="Y25" s="331">
        <v>2290.4699999999998</v>
      </c>
      <c r="Z25" s="331">
        <v>2287.16</v>
      </c>
      <c r="AA25" s="331">
        <v>2267.27</v>
      </c>
      <c r="AB25" s="331">
        <v>2220.86</v>
      </c>
      <c r="AC25" s="331">
        <v>2340.19</v>
      </c>
      <c r="AD25" s="331">
        <v>2532.4499999999998</v>
      </c>
      <c r="AE25" s="331">
        <v>2573.56</v>
      </c>
      <c r="AF25" s="331">
        <v>2695.28</v>
      </c>
      <c r="AG25" s="331">
        <v>2801.51</v>
      </c>
      <c r="AH25" s="331">
        <v>2968.59</v>
      </c>
      <c r="AI25" s="331">
        <v>3130.2</v>
      </c>
      <c r="AJ25" s="331">
        <v>3232.98</v>
      </c>
      <c r="AK25" s="331">
        <v>3295.5</v>
      </c>
      <c r="AL25" s="331">
        <v>3370.07</v>
      </c>
      <c r="AM25" s="331">
        <v>3403.14</v>
      </c>
      <c r="AN25" s="331">
        <v>3425.69</v>
      </c>
      <c r="AO25" s="331">
        <v>3483.97</v>
      </c>
      <c r="AP25" s="331">
        <v>3730.62</v>
      </c>
      <c r="AQ25" s="331">
        <v>4163.29</v>
      </c>
      <c r="AR25" s="331">
        <v>4441.8900000000003</v>
      </c>
      <c r="AS25" s="331">
        <v>4843.38</v>
      </c>
      <c r="AT25" s="331">
        <v>5228.1400000000003</v>
      </c>
      <c r="AU25" s="331">
        <v>5643.4</v>
      </c>
      <c r="AV25" s="331">
        <v>6053.57</v>
      </c>
      <c r="AW25" s="331">
        <v>6481.36</v>
      </c>
      <c r="AX25" s="331">
        <v>6904.08</v>
      </c>
      <c r="AY25" s="331">
        <v>7244.65</v>
      </c>
      <c r="AZ25" s="331">
        <v>8000.84</v>
      </c>
      <c r="BA25" s="331">
        <v>8861.19</v>
      </c>
      <c r="BB25" s="331">
        <v>9082.64</v>
      </c>
      <c r="BC25" s="331">
        <v>10234.68</v>
      </c>
      <c r="BD25" s="330"/>
      <c r="BE25" s="330"/>
      <c r="BF25" s="330"/>
      <c r="BG25" s="330"/>
      <c r="BH25" s="374"/>
      <c r="BI25" s="330"/>
      <c r="BJ25" s="330"/>
      <c r="BK25" s="330"/>
      <c r="BL25" s="330"/>
      <c r="BM25" s="330"/>
      <c r="BN25" s="330"/>
    </row>
    <row r="26" spans="1:93">
      <c r="B26" s="346" t="s">
        <v>19521</v>
      </c>
      <c r="C26" s="345" t="s">
        <v>19520</v>
      </c>
      <c r="D26" s="337"/>
      <c r="E26" s="337"/>
      <c r="F26" s="337"/>
      <c r="G26" s="337"/>
      <c r="H26" s="336"/>
      <c r="I26" s="331" t="s">
        <v>843</v>
      </c>
      <c r="J26" s="331"/>
      <c r="K26" s="331"/>
      <c r="L26" s="331" t="s">
        <v>843</v>
      </c>
      <c r="M26" s="331" t="s">
        <v>843</v>
      </c>
      <c r="N26" s="331" t="s">
        <v>843</v>
      </c>
      <c r="O26" s="331" t="s">
        <v>843</v>
      </c>
      <c r="P26" s="331" t="s">
        <v>843</v>
      </c>
      <c r="Q26" s="331" t="s">
        <v>843</v>
      </c>
      <c r="R26" s="331" t="s">
        <v>843</v>
      </c>
      <c r="S26" s="331" t="s">
        <v>843</v>
      </c>
      <c r="T26" s="331" t="s">
        <v>843</v>
      </c>
      <c r="U26" s="331" t="s">
        <v>843</v>
      </c>
      <c r="V26" s="331" t="s">
        <v>843</v>
      </c>
      <c r="W26" s="331" t="s">
        <v>843</v>
      </c>
      <c r="X26" s="331" t="s">
        <v>843</v>
      </c>
      <c r="Y26" s="331" t="s">
        <v>843</v>
      </c>
      <c r="Z26" s="331" t="s">
        <v>843</v>
      </c>
      <c r="AA26" s="331" t="s">
        <v>843</v>
      </c>
      <c r="AB26" s="331" t="s">
        <v>843</v>
      </c>
      <c r="AC26" s="331" t="s">
        <v>843</v>
      </c>
      <c r="AD26" s="331" t="s">
        <v>843</v>
      </c>
      <c r="AE26" s="331" t="s">
        <v>843</v>
      </c>
      <c r="AF26" s="331" t="s">
        <v>843</v>
      </c>
      <c r="AG26" s="331" t="s">
        <v>843</v>
      </c>
      <c r="AH26" s="331" t="s">
        <v>843</v>
      </c>
      <c r="AI26" s="331" t="s">
        <v>843</v>
      </c>
      <c r="AJ26" s="331" t="s">
        <v>843</v>
      </c>
      <c r="AK26" s="331" t="s">
        <v>843</v>
      </c>
      <c r="AL26" s="331" t="s">
        <v>843</v>
      </c>
      <c r="AM26" s="331" t="s">
        <v>843</v>
      </c>
      <c r="AN26" s="331" t="s">
        <v>843</v>
      </c>
      <c r="AO26" s="331" t="s">
        <v>843</v>
      </c>
      <c r="AP26" s="331" t="s">
        <v>843</v>
      </c>
      <c r="AQ26" s="331" t="s">
        <v>843</v>
      </c>
      <c r="AR26" s="331" t="s">
        <v>843</v>
      </c>
      <c r="AS26" s="331" t="s">
        <v>843</v>
      </c>
      <c r="AT26" s="331" t="s">
        <v>843</v>
      </c>
      <c r="AU26" s="331" t="s">
        <v>843</v>
      </c>
      <c r="AV26" s="331" t="s">
        <v>843</v>
      </c>
      <c r="AW26" s="331" t="s">
        <v>843</v>
      </c>
      <c r="AX26" s="331" t="s">
        <v>843</v>
      </c>
      <c r="AY26" s="331" t="s">
        <v>843</v>
      </c>
      <c r="AZ26" s="331" t="s">
        <v>843</v>
      </c>
      <c r="BA26" s="331" t="s">
        <v>843</v>
      </c>
      <c r="BB26" s="331" t="s">
        <v>843</v>
      </c>
      <c r="BC26" s="331" t="s">
        <v>843</v>
      </c>
      <c r="BD26" s="330"/>
      <c r="BE26" s="330"/>
      <c r="BF26" s="350"/>
      <c r="BG26" s="350"/>
      <c r="BH26" s="342"/>
      <c r="BI26" s="350"/>
      <c r="BJ26" s="350"/>
      <c r="BK26" s="350"/>
      <c r="BL26" s="350"/>
      <c r="BM26" s="350"/>
      <c r="BN26" s="350"/>
    </row>
    <row r="27" spans="1:93">
      <c r="B27" s="362" t="s">
        <v>19519</v>
      </c>
      <c r="C27" s="338" t="s">
        <v>19518</v>
      </c>
      <c r="D27" s="360"/>
      <c r="E27" s="360"/>
      <c r="F27" s="360"/>
      <c r="G27" s="360"/>
      <c r="H27" s="336"/>
      <c r="I27" s="331" t="s">
        <v>843</v>
      </c>
      <c r="J27" s="331"/>
      <c r="K27" s="331"/>
      <c r="L27" s="331" t="s">
        <v>843</v>
      </c>
      <c r="M27" s="331" t="s">
        <v>843</v>
      </c>
      <c r="N27" s="331" t="s">
        <v>843</v>
      </c>
      <c r="O27" s="331" t="s">
        <v>843</v>
      </c>
      <c r="P27" s="331" t="s">
        <v>843</v>
      </c>
      <c r="Q27" s="331" t="s">
        <v>843</v>
      </c>
      <c r="R27" s="331" t="s">
        <v>843</v>
      </c>
      <c r="S27" s="331" t="s">
        <v>843</v>
      </c>
      <c r="T27" s="331" t="s">
        <v>843</v>
      </c>
      <c r="U27" s="331" t="s">
        <v>843</v>
      </c>
      <c r="V27" s="331" t="s">
        <v>843</v>
      </c>
      <c r="W27" s="331" t="s">
        <v>843</v>
      </c>
      <c r="X27" s="331" t="s">
        <v>843</v>
      </c>
      <c r="Y27" s="331" t="s">
        <v>843</v>
      </c>
      <c r="Z27" s="331" t="s">
        <v>843</v>
      </c>
      <c r="AA27" s="331" t="s">
        <v>843</v>
      </c>
      <c r="AB27" s="331" t="s">
        <v>843</v>
      </c>
      <c r="AC27" s="331" t="s">
        <v>843</v>
      </c>
      <c r="AD27" s="331" t="s">
        <v>843</v>
      </c>
      <c r="AE27" s="331" t="s">
        <v>843</v>
      </c>
      <c r="AF27" s="331" t="s">
        <v>843</v>
      </c>
      <c r="AG27" s="331" t="s">
        <v>843</v>
      </c>
      <c r="AH27" s="331" t="s">
        <v>843</v>
      </c>
      <c r="AI27" s="331" t="s">
        <v>843</v>
      </c>
      <c r="AJ27" s="331" t="s">
        <v>843</v>
      </c>
      <c r="AK27" s="331" t="s">
        <v>843</v>
      </c>
      <c r="AL27" s="331" t="s">
        <v>843</v>
      </c>
      <c r="AM27" s="331" t="s">
        <v>843</v>
      </c>
      <c r="AN27" s="331" t="s">
        <v>843</v>
      </c>
      <c r="AO27" s="331" t="s">
        <v>843</v>
      </c>
      <c r="AP27" s="331" t="s">
        <v>843</v>
      </c>
      <c r="AQ27" s="331" t="s">
        <v>843</v>
      </c>
      <c r="AR27" s="331" t="s">
        <v>843</v>
      </c>
      <c r="AS27" s="331" t="s">
        <v>843</v>
      </c>
      <c r="AT27" s="331" t="s">
        <v>843</v>
      </c>
      <c r="AU27" s="331" t="s">
        <v>843</v>
      </c>
      <c r="AV27" s="331" t="s">
        <v>843</v>
      </c>
      <c r="AW27" s="331" t="s">
        <v>843</v>
      </c>
      <c r="AX27" s="331" t="s">
        <v>843</v>
      </c>
      <c r="AY27" s="331" t="s">
        <v>843</v>
      </c>
      <c r="AZ27" s="331" t="s">
        <v>843</v>
      </c>
      <c r="BA27" s="331" t="s">
        <v>843</v>
      </c>
      <c r="BB27" s="331" t="s">
        <v>843</v>
      </c>
      <c r="BC27" s="331" t="s">
        <v>843</v>
      </c>
      <c r="BD27" s="330"/>
      <c r="BE27" s="330"/>
      <c r="BF27" s="330"/>
      <c r="BG27" s="330"/>
      <c r="BH27" s="335"/>
      <c r="BI27" s="330"/>
      <c r="BJ27" s="330"/>
      <c r="BK27" s="330"/>
      <c r="BL27" s="330"/>
      <c r="BM27" s="330"/>
      <c r="BN27" s="330"/>
    </row>
    <row r="28" spans="1:93">
      <c r="B28" s="339" t="s">
        <v>19459</v>
      </c>
      <c r="C28" s="338" t="s">
        <v>19517</v>
      </c>
      <c r="D28" s="337" t="s">
        <v>19479</v>
      </c>
      <c r="E28" s="337" t="s">
        <v>19514</v>
      </c>
      <c r="F28" s="337" t="s">
        <v>19457</v>
      </c>
      <c r="G28" s="337" t="s">
        <v>19150</v>
      </c>
      <c r="H28" s="336" t="s">
        <v>19149</v>
      </c>
      <c r="I28" s="331"/>
      <c r="J28" s="331"/>
      <c r="K28" s="331"/>
      <c r="L28" s="331"/>
      <c r="M28" s="331"/>
      <c r="N28" s="331"/>
      <c r="O28" s="331"/>
      <c r="P28" s="331"/>
      <c r="Q28" s="331"/>
      <c r="R28" s="331"/>
      <c r="S28" s="331"/>
      <c r="T28" s="331"/>
      <c r="U28" s="331"/>
      <c r="V28" s="331"/>
      <c r="W28" s="331"/>
      <c r="X28" s="331"/>
      <c r="Y28" s="331"/>
      <c r="Z28" s="331"/>
      <c r="AA28" s="331">
        <v>174344.6</v>
      </c>
      <c r="AB28" s="331">
        <v>216764.83</v>
      </c>
      <c r="AC28" s="331">
        <v>222381.72</v>
      </c>
      <c r="AD28" s="331">
        <v>215692.87</v>
      </c>
      <c r="AE28" s="331">
        <v>224694.79</v>
      </c>
      <c r="AF28" s="331">
        <v>228986</v>
      </c>
      <c r="AG28" s="331">
        <v>234594.87</v>
      </c>
      <c r="AH28" s="331">
        <v>186062.07999999999</v>
      </c>
      <c r="AI28" s="331">
        <v>202439.14</v>
      </c>
      <c r="AJ28" s="331">
        <v>194807.42</v>
      </c>
      <c r="AK28" s="331">
        <v>159349.31</v>
      </c>
      <c r="AL28" s="331">
        <v>130795.85</v>
      </c>
      <c r="AM28" s="331">
        <v>140204.04</v>
      </c>
      <c r="AN28" s="331">
        <v>150155.48000000001</v>
      </c>
      <c r="AO28" s="331">
        <v>160588.66</v>
      </c>
      <c r="AP28" s="331">
        <v>116941.73</v>
      </c>
      <c r="AQ28" s="331">
        <v>116460.86</v>
      </c>
      <c r="AR28" s="331">
        <v>87380.82</v>
      </c>
      <c r="AS28" s="331">
        <v>101651.48</v>
      </c>
      <c r="AT28" s="331">
        <v>150972.44</v>
      </c>
      <c r="AU28" s="331">
        <v>116616.73</v>
      </c>
      <c r="AV28" s="331">
        <v>129860.86</v>
      </c>
      <c r="AW28" s="331">
        <v>159860.15</v>
      </c>
      <c r="AX28" s="331">
        <v>200793.14</v>
      </c>
      <c r="AY28" s="331">
        <v>148670.78</v>
      </c>
      <c r="AZ28" s="331">
        <v>179063.4</v>
      </c>
      <c r="BA28" s="331">
        <v>164893.35</v>
      </c>
      <c r="BB28" s="331">
        <v>207408.26</v>
      </c>
      <c r="BC28" s="331">
        <v>202718.68</v>
      </c>
      <c r="BD28" s="330"/>
      <c r="BE28" s="330"/>
      <c r="BF28" s="330"/>
      <c r="BG28" s="330"/>
      <c r="BH28" s="335"/>
      <c r="BI28" s="330"/>
      <c r="BJ28" s="330"/>
      <c r="BK28" s="330"/>
      <c r="BL28" s="330"/>
      <c r="BM28" s="330"/>
      <c r="BN28" s="330"/>
    </row>
    <row r="29" spans="1:93">
      <c r="B29" s="339" t="s">
        <v>19456</v>
      </c>
      <c r="C29" s="338" t="s">
        <v>19455</v>
      </c>
      <c r="D29" s="337" t="s">
        <v>19479</v>
      </c>
      <c r="E29" s="337" t="s">
        <v>19514</v>
      </c>
      <c r="F29" s="337" t="s">
        <v>19454</v>
      </c>
      <c r="G29" s="337" t="s">
        <v>19150</v>
      </c>
      <c r="H29" s="336" t="s">
        <v>19149</v>
      </c>
      <c r="I29" s="331"/>
      <c r="J29" s="331"/>
      <c r="K29" s="331"/>
      <c r="L29" s="331"/>
      <c r="M29" s="331"/>
      <c r="N29" s="331"/>
      <c r="O29" s="331"/>
      <c r="P29" s="331"/>
      <c r="Q29" s="331"/>
      <c r="R29" s="331"/>
      <c r="S29" s="331"/>
      <c r="T29" s="331"/>
      <c r="U29" s="331"/>
      <c r="V29" s="331"/>
      <c r="W29" s="331"/>
      <c r="X29" s="331"/>
      <c r="Y29" s="331"/>
      <c r="Z29" s="331"/>
      <c r="AA29" s="331">
        <v>28049.51</v>
      </c>
      <c r="AB29" s="331">
        <v>16993.810000000001</v>
      </c>
      <c r="AC29" s="331">
        <v>13520.75</v>
      </c>
      <c r="AD29" s="331">
        <v>13512.47</v>
      </c>
      <c r="AE29" s="331">
        <v>14493.23</v>
      </c>
      <c r="AF29" s="331">
        <v>9071.42</v>
      </c>
      <c r="AG29" s="331">
        <v>4966.58</v>
      </c>
      <c r="AH29" s="331">
        <v>2602.9899999999998</v>
      </c>
      <c r="AI29" s="331">
        <v>2910.52</v>
      </c>
      <c r="AJ29" s="331">
        <v>10289.85</v>
      </c>
      <c r="AK29" s="331">
        <v>12308.23</v>
      </c>
      <c r="AL29" s="331">
        <v>7552.52</v>
      </c>
      <c r="AM29" s="331">
        <v>7283.68</v>
      </c>
      <c r="AN29" s="331">
        <v>2806.54</v>
      </c>
      <c r="AO29" s="331">
        <v>5224.26</v>
      </c>
      <c r="AP29" s="331">
        <v>2743.82</v>
      </c>
      <c r="AQ29" s="331">
        <v>391.09</v>
      </c>
      <c r="AR29" s="331">
        <v>926.76</v>
      </c>
      <c r="AS29" s="331">
        <v>5141.04</v>
      </c>
      <c r="AT29" s="331">
        <v>229.85</v>
      </c>
      <c r="AU29" s="331">
        <v>294.29000000000002</v>
      </c>
      <c r="AV29" s="331">
        <v>0</v>
      </c>
      <c r="AW29" s="331">
        <v>27059.93</v>
      </c>
      <c r="AX29" s="331">
        <v>15410.86</v>
      </c>
      <c r="AY29" s="331">
        <v>22041.360000000001</v>
      </c>
      <c r="AZ29" s="331">
        <v>4818.57</v>
      </c>
      <c r="BA29" s="331">
        <v>0</v>
      </c>
      <c r="BB29" s="331">
        <v>3579.88</v>
      </c>
      <c r="BC29" s="331">
        <v>2584.25</v>
      </c>
      <c r="BD29" s="330"/>
      <c r="BE29" s="330"/>
      <c r="BF29" s="330"/>
      <c r="BG29" s="330"/>
      <c r="BH29" s="335"/>
      <c r="BI29" s="330"/>
      <c r="BJ29" s="330"/>
      <c r="BK29" s="330"/>
      <c r="BL29" s="330"/>
      <c r="BM29" s="330"/>
      <c r="BN29" s="330"/>
    </row>
    <row r="30" spans="1:93">
      <c r="B30" s="339" t="s">
        <v>19325</v>
      </c>
      <c r="C30" s="338" t="s">
        <v>19325</v>
      </c>
      <c r="D30" s="337" t="s">
        <v>19479</v>
      </c>
      <c r="E30" s="337" t="s">
        <v>19514</v>
      </c>
      <c r="F30" s="337" t="s">
        <v>19121</v>
      </c>
      <c r="G30" s="337" t="s">
        <v>19150</v>
      </c>
      <c r="H30" s="336" t="s">
        <v>19149</v>
      </c>
      <c r="I30" s="331"/>
      <c r="J30" s="331"/>
      <c r="K30" s="331"/>
      <c r="L30" s="331"/>
      <c r="M30" s="331"/>
      <c r="N30" s="331"/>
      <c r="O30" s="331"/>
      <c r="P30" s="331"/>
      <c r="Q30" s="331"/>
      <c r="R30" s="331"/>
      <c r="S30" s="331"/>
      <c r="T30" s="331"/>
      <c r="U30" s="331"/>
      <c r="V30" s="331"/>
      <c r="W30" s="331"/>
      <c r="X30" s="331"/>
      <c r="Y30" s="331"/>
      <c r="Z30" s="331"/>
      <c r="AA30" s="331">
        <v>773.49</v>
      </c>
      <c r="AB30" s="331">
        <v>625.83000000000004</v>
      </c>
      <c r="AC30" s="331">
        <v>616.35</v>
      </c>
      <c r="AD30" s="331">
        <v>927.5</v>
      </c>
      <c r="AE30" s="331">
        <v>683.47</v>
      </c>
      <c r="AF30" s="331">
        <v>659.18</v>
      </c>
      <c r="AG30" s="331">
        <v>594.23</v>
      </c>
      <c r="AH30" s="331">
        <v>393.9</v>
      </c>
      <c r="AI30" s="331">
        <v>643.22</v>
      </c>
      <c r="AJ30" s="331">
        <v>219.37</v>
      </c>
      <c r="AK30" s="331">
        <v>369.61</v>
      </c>
      <c r="AL30" s="331">
        <v>326.05</v>
      </c>
      <c r="AM30" s="331">
        <v>149.27000000000001</v>
      </c>
      <c r="AN30" s="331">
        <v>103.13</v>
      </c>
      <c r="AO30" s="331">
        <v>203.5</v>
      </c>
      <c r="AP30" s="331">
        <v>270.48</v>
      </c>
      <c r="AQ30" s="331">
        <v>193.29</v>
      </c>
      <c r="AR30" s="331">
        <v>278.76</v>
      </c>
      <c r="AS30" s="331">
        <v>654.95000000000005</v>
      </c>
      <c r="AT30" s="331">
        <v>208.93</v>
      </c>
      <c r="AU30" s="331">
        <v>334.28</v>
      </c>
      <c r="AV30" s="331">
        <v>356.96</v>
      </c>
      <c r="AW30" s="331">
        <v>190.21</v>
      </c>
      <c r="AX30" s="331">
        <v>837.61</v>
      </c>
      <c r="AY30" s="331">
        <v>825.24</v>
      </c>
      <c r="AZ30" s="331">
        <v>1197.4100000000001</v>
      </c>
      <c r="BA30" s="331">
        <v>1449.41</v>
      </c>
      <c r="BB30" s="331">
        <v>1622.41</v>
      </c>
      <c r="BC30" s="331">
        <v>946.68</v>
      </c>
      <c r="BD30" s="330"/>
      <c r="BE30" s="330"/>
      <c r="BF30" s="330"/>
      <c r="BG30" s="330"/>
      <c r="BH30" s="335"/>
      <c r="BI30" s="330"/>
      <c r="BJ30" s="330"/>
      <c r="BK30" s="330"/>
      <c r="BL30" s="330"/>
      <c r="BM30" s="330"/>
      <c r="BN30" s="330"/>
    </row>
    <row r="31" spans="1:93">
      <c r="B31" s="339" t="s">
        <v>19324</v>
      </c>
      <c r="C31" s="338" t="s">
        <v>19323</v>
      </c>
      <c r="D31" s="337" t="s">
        <v>19479</v>
      </c>
      <c r="E31" s="337" t="s">
        <v>19514</v>
      </c>
      <c r="F31" s="337" t="s">
        <v>19227</v>
      </c>
      <c r="G31" s="337" t="s">
        <v>19150</v>
      </c>
      <c r="H31" s="336" t="s">
        <v>19149</v>
      </c>
      <c r="I31" s="331"/>
      <c r="J31" s="331"/>
      <c r="K31" s="331"/>
      <c r="L31" s="331"/>
      <c r="M31" s="331"/>
      <c r="N31" s="331"/>
      <c r="O31" s="331"/>
      <c r="P31" s="331"/>
      <c r="Q31" s="331"/>
      <c r="R31" s="331"/>
      <c r="S31" s="331"/>
      <c r="T31" s="331"/>
      <c r="U31" s="331"/>
      <c r="V31" s="331"/>
      <c r="W31" s="331"/>
      <c r="X31" s="331"/>
      <c r="Y31" s="331"/>
      <c r="Z31" s="331"/>
      <c r="AA31" s="331">
        <v>0</v>
      </c>
      <c r="AB31" s="331">
        <v>0</v>
      </c>
      <c r="AC31" s="331">
        <v>0</v>
      </c>
      <c r="AD31" s="331">
        <v>0</v>
      </c>
      <c r="AE31" s="331">
        <v>0</v>
      </c>
      <c r="AF31" s="331">
        <v>0</v>
      </c>
      <c r="AG31" s="331">
        <v>0</v>
      </c>
      <c r="AH31" s="331">
        <v>0</v>
      </c>
      <c r="AI31" s="331">
        <v>0</v>
      </c>
      <c r="AJ31" s="331">
        <v>0</v>
      </c>
      <c r="AK31" s="331">
        <v>0</v>
      </c>
      <c r="AL31" s="331">
        <v>0</v>
      </c>
      <c r="AM31" s="331">
        <v>0</v>
      </c>
      <c r="AN31" s="331">
        <v>0</v>
      </c>
      <c r="AO31" s="331">
        <v>0</v>
      </c>
      <c r="AP31" s="331">
        <v>0</v>
      </c>
      <c r="AQ31" s="331">
        <v>0</v>
      </c>
      <c r="AR31" s="331">
        <v>0</v>
      </c>
      <c r="AS31" s="331">
        <v>0</v>
      </c>
      <c r="AT31" s="331">
        <v>0</v>
      </c>
      <c r="AU31" s="331">
        <v>0</v>
      </c>
      <c r="AV31" s="331">
        <v>0</v>
      </c>
      <c r="AW31" s="331">
        <v>0</v>
      </c>
      <c r="AX31" s="331">
        <v>0</v>
      </c>
      <c r="AY31" s="331">
        <v>0</v>
      </c>
      <c r="AZ31" s="331">
        <v>0</v>
      </c>
      <c r="BA31" s="331">
        <v>0</v>
      </c>
      <c r="BB31" s="331">
        <v>0</v>
      </c>
      <c r="BC31" s="331">
        <v>0</v>
      </c>
      <c r="BD31" s="330"/>
      <c r="BE31" s="330"/>
      <c r="BF31" s="330"/>
      <c r="BG31" s="330"/>
      <c r="BH31" s="335"/>
      <c r="BI31" s="330"/>
      <c r="BJ31" s="330"/>
      <c r="BK31" s="330"/>
      <c r="BL31" s="330"/>
      <c r="BM31" s="330"/>
      <c r="BN31" s="330"/>
    </row>
    <row r="32" spans="1:93">
      <c r="B32" s="339" t="s">
        <v>19451</v>
      </c>
      <c r="C32" s="338" t="s">
        <v>19450</v>
      </c>
      <c r="D32" s="337" t="s">
        <v>19479</v>
      </c>
      <c r="E32" s="337" t="s">
        <v>19514</v>
      </c>
      <c r="F32" s="337" t="s">
        <v>19247</v>
      </c>
      <c r="G32" s="337" t="s">
        <v>19150</v>
      </c>
      <c r="H32" s="336" t="s">
        <v>19149</v>
      </c>
      <c r="I32" s="331"/>
      <c r="J32" s="331"/>
      <c r="K32" s="331"/>
      <c r="L32" s="331"/>
      <c r="M32" s="331"/>
      <c r="N32" s="331"/>
      <c r="O32" s="331"/>
      <c r="P32" s="331"/>
      <c r="Q32" s="331"/>
      <c r="R32" s="331"/>
      <c r="S32" s="331"/>
      <c r="T32" s="331"/>
      <c r="U32" s="331"/>
      <c r="V32" s="331"/>
      <c r="W32" s="331"/>
      <c r="X32" s="331"/>
      <c r="Y32" s="331"/>
      <c r="Z32" s="331"/>
      <c r="AA32" s="331">
        <v>182.45</v>
      </c>
      <c r="AB32" s="331">
        <v>126.97</v>
      </c>
      <c r="AC32" s="331">
        <v>314.77</v>
      </c>
      <c r="AD32" s="331">
        <v>152.01</v>
      </c>
      <c r="AE32" s="331">
        <v>136.33000000000001</v>
      </c>
      <c r="AF32" s="331">
        <v>148.80000000000001</v>
      </c>
      <c r="AG32" s="331">
        <v>125.29</v>
      </c>
      <c r="AH32" s="331">
        <v>168.92</v>
      </c>
      <c r="AI32" s="331">
        <v>131.36000000000001</v>
      </c>
      <c r="AJ32" s="331">
        <v>114.97</v>
      </c>
      <c r="AK32" s="331">
        <v>94.1</v>
      </c>
      <c r="AL32" s="331">
        <v>62.16</v>
      </c>
      <c r="AM32" s="331">
        <v>73.55</v>
      </c>
      <c r="AN32" s="331">
        <v>117.8</v>
      </c>
      <c r="AO32" s="331">
        <v>66.83</v>
      </c>
      <c r="AP32" s="331">
        <v>89.94</v>
      </c>
      <c r="AQ32" s="331">
        <v>140.44</v>
      </c>
      <c r="AR32" s="331">
        <v>80.73</v>
      </c>
      <c r="AS32" s="331">
        <v>98.92</v>
      </c>
      <c r="AT32" s="331">
        <v>107.91</v>
      </c>
      <c r="AU32" s="331">
        <v>109.25</v>
      </c>
      <c r="AV32" s="331">
        <v>53.46</v>
      </c>
      <c r="AW32" s="331">
        <v>50.19</v>
      </c>
      <c r="AX32" s="331">
        <v>54.61</v>
      </c>
      <c r="AY32" s="331">
        <v>68.849999999999994</v>
      </c>
      <c r="AZ32" s="331">
        <v>103.9</v>
      </c>
      <c r="BA32" s="331">
        <v>115.34</v>
      </c>
      <c r="BB32" s="331">
        <v>16.7</v>
      </c>
      <c r="BC32" s="331">
        <v>87.85</v>
      </c>
      <c r="BD32" s="330"/>
      <c r="BE32" s="330"/>
      <c r="BF32" s="330"/>
      <c r="BG32" s="330"/>
      <c r="BH32" s="335"/>
      <c r="BI32" s="330"/>
      <c r="BJ32" s="330"/>
      <c r="BK32" s="330"/>
      <c r="BL32" s="330"/>
      <c r="BM32" s="330"/>
      <c r="BN32" s="330"/>
    </row>
    <row r="33" spans="2:60">
      <c r="B33" s="339" t="s">
        <v>19449</v>
      </c>
      <c r="C33" s="338" t="s">
        <v>19448</v>
      </c>
      <c r="D33" s="337" t="s">
        <v>19479</v>
      </c>
      <c r="E33" s="337" t="s">
        <v>19514</v>
      </c>
      <c r="F33" s="337" t="s">
        <v>19151</v>
      </c>
      <c r="G33" s="337" t="s">
        <v>19150</v>
      </c>
      <c r="H33" s="336" t="s">
        <v>19149</v>
      </c>
      <c r="I33" s="331"/>
      <c r="J33" s="331"/>
      <c r="K33" s="331"/>
      <c r="L33" s="331"/>
      <c r="M33" s="331"/>
      <c r="N33" s="331"/>
      <c r="O33" s="331"/>
      <c r="P33" s="331"/>
      <c r="Q33" s="331"/>
      <c r="R33" s="331"/>
      <c r="S33" s="331"/>
      <c r="T33" s="331"/>
      <c r="U33" s="331"/>
      <c r="V33" s="331"/>
      <c r="W33" s="331"/>
      <c r="X33" s="331"/>
      <c r="Y33" s="331"/>
      <c r="Z33" s="331"/>
      <c r="AA33" s="331">
        <v>29691.47</v>
      </c>
      <c r="AB33" s="331">
        <v>30515.51</v>
      </c>
      <c r="AC33" s="331">
        <v>35309.74</v>
      </c>
      <c r="AD33" s="331">
        <v>39208.97</v>
      </c>
      <c r="AE33" s="331">
        <v>46101</v>
      </c>
      <c r="AF33" s="331">
        <v>32850.129999999997</v>
      </c>
      <c r="AG33" s="331">
        <v>40719.64</v>
      </c>
      <c r="AH33" s="331">
        <v>50269.8</v>
      </c>
      <c r="AI33" s="331">
        <v>44556.19</v>
      </c>
      <c r="AJ33" s="331">
        <v>40948.58</v>
      </c>
      <c r="AK33" s="331">
        <v>44406.04</v>
      </c>
      <c r="AL33" s="331">
        <v>45176.54</v>
      </c>
      <c r="AM33" s="331">
        <v>43932.639999999999</v>
      </c>
      <c r="AN33" s="331">
        <v>38079.360000000001</v>
      </c>
      <c r="AO33" s="331">
        <v>38390.550000000003</v>
      </c>
      <c r="AP33" s="331">
        <v>45331.42</v>
      </c>
      <c r="AQ33" s="331">
        <v>40106.11</v>
      </c>
      <c r="AR33" s="331">
        <v>42782.53</v>
      </c>
      <c r="AS33" s="331">
        <v>36238.660000000003</v>
      </c>
      <c r="AT33" s="331">
        <v>32186.43</v>
      </c>
      <c r="AU33" s="331">
        <v>31005.87</v>
      </c>
      <c r="AV33" s="331">
        <v>28162.63</v>
      </c>
      <c r="AW33" s="331">
        <v>30209.19</v>
      </c>
      <c r="AX33" s="331">
        <v>27557.34</v>
      </c>
      <c r="AY33" s="331">
        <v>28188.06</v>
      </c>
      <c r="AZ33" s="331">
        <v>29237.62</v>
      </c>
      <c r="BA33" s="331">
        <v>21654.39</v>
      </c>
      <c r="BB33" s="331">
        <v>17099.439999999999</v>
      </c>
      <c r="BC33" s="331">
        <v>18738.330000000002</v>
      </c>
      <c r="BD33" s="330"/>
      <c r="BE33" s="330"/>
      <c r="BF33" s="330"/>
      <c r="BG33" s="330"/>
      <c r="BH33" s="335"/>
    </row>
    <row r="34" spans="2:60">
      <c r="B34" s="339" t="s">
        <v>19446</v>
      </c>
      <c r="C34" s="338" t="s">
        <v>19446</v>
      </c>
      <c r="D34" s="337" t="s">
        <v>19479</v>
      </c>
      <c r="E34" s="337" t="s">
        <v>19514</v>
      </c>
      <c r="F34" s="337" t="s">
        <v>19267</v>
      </c>
      <c r="G34" s="337" t="s">
        <v>19150</v>
      </c>
      <c r="H34" s="336" t="s">
        <v>19149</v>
      </c>
      <c r="I34" s="331"/>
      <c r="J34" s="331"/>
      <c r="K34" s="331"/>
      <c r="L34" s="331"/>
      <c r="M34" s="331"/>
      <c r="N34" s="331"/>
      <c r="O34" s="331"/>
      <c r="P34" s="331"/>
      <c r="Q34" s="331"/>
      <c r="R34" s="331"/>
      <c r="S34" s="331"/>
      <c r="T34" s="331"/>
      <c r="U34" s="331"/>
      <c r="V34" s="331"/>
      <c r="W34" s="331"/>
      <c r="X34" s="331"/>
      <c r="Y34" s="331"/>
      <c r="Z34" s="331"/>
      <c r="AA34" s="331">
        <v>0</v>
      </c>
      <c r="AB34" s="331">
        <v>0</v>
      </c>
      <c r="AC34" s="331">
        <v>0</v>
      </c>
      <c r="AD34" s="331">
        <v>0</v>
      </c>
      <c r="AE34" s="331">
        <v>0</v>
      </c>
      <c r="AF34" s="331">
        <v>0</v>
      </c>
      <c r="AG34" s="331">
        <v>0</v>
      </c>
      <c r="AH34" s="331">
        <v>0</v>
      </c>
      <c r="AI34" s="331">
        <v>0</v>
      </c>
      <c r="AJ34" s="331">
        <v>0</v>
      </c>
      <c r="AK34" s="331">
        <v>0</v>
      </c>
      <c r="AL34" s="331">
        <v>0</v>
      </c>
      <c r="AM34" s="331">
        <v>0</v>
      </c>
      <c r="AN34" s="331">
        <v>0</v>
      </c>
      <c r="AO34" s="331">
        <v>0</v>
      </c>
      <c r="AP34" s="331">
        <v>0</v>
      </c>
      <c r="AQ34" s="331">
        <v>0</v>
      </c>
      <c r="AR34" s="331">
        <v>0</v>
      </c>
      <c r="AS34" s="331">
        <v>0</v>
      </c>
      <c r="AT34" s="331">
        <v>0</v>
      </c>
      <c r="AU34" s="331">
        <v>0</v>
      </c>
      <c r="AV34" s="331">
        <v>0</v>
      </c>
      <c r="AW34" s="331">
        <v>0</v>
      </c>
      <c r="AX34" s="331">
        <v>0</v>
      </c>
      <c r="AY34" s="331">
        <v>0</v>
      </c>
      <c r="AZ34" s="331">
        <v>0</v>
      </c>
      <c r="BA34" s="331">
        <v>0</v>
      </c>
      <c r="BB34" s="331">
        <v>0</v>
      </c>
      <c r="BC34" s="331">
        <v>0</v>
      </c>
      <c r="BD34" s="330"/>
      <c r="BE34" s="330"/>
      <c r="BF34" s="330"/>
      <c r="BG34" s="330"/>
      <c r="BH34" s="335"/>
    </row>
    <row r="35" spans="2:60">
      <c r="B35" s="339" t="s">
        <v>19445</v>
      </c>
      <c r="C35" s="338" t="s">
        <v>19444</v>
      </c>
      <c r="D35" s="337" t="s">
        <v>19479</v>
      </c>
      <c r="E35" s="337" t="s">
        <v>19514</v>
      </c>
      <c r="F35" s="337" t="s">
        <v>19117</v>
      </c>
      <c r="G35" s="337" t="s">
        <v>19150</v>
      </c>
      <c r="H35" s="336" t="s">
        <v>19149</v>
      </c>
      <c r="I35" s="331"/>
      <c r="J35" s="331"/>
      <c r="K35" s="331"/>
      <c r="L35" s="331"/>
      <c r="M35" s="331"/>
      <c r="N35" s="331"/>
      <c r="O35" s="331"/>
      <c r="P35" s="331"/>
      <c r="Q35" s="331"/>
      <c r="R35" s="331"/>
      <c r="S35" s="331"/>
      <c r="T35" s="331"/>
      <c r="U35" s="331"/>
      <c r="V35" s="331"/>
      <c r="W35" s="331"/>
      <c r="X35" s="331"/>
      <c r="Y35" s="331"/>
      <c r="Z35" s="331"/>
      <c r="AA35" s="331">
        <v>1040.0999999999999</v>
      </c>
      <c r="AB35" s="331">
        <v>183.01</v>
      </c>
      <c r="AC35" s="331">
        <v>41.76</v>
      </c>
      <c r="AD35" s="331">
        <v>86.86</v>
      </c>
      <c r="AE35" s="331">
        <v>2619.7399999999998</v>
      </c>
      <c r="AF35" s="331">
        <v>0</v>
      </c>
      <c r="AG35" s="331">
        <v>0</v>
      </c>
      <c r="AH35" s="331">
        <v>0</v>
      </c>
      <c r="AI35" s="331">
        <v>0</v>
      </c>
      <c r="AJ35" s="331">
        <v>0</v>
      </c>
      <c r="AK35" s="331">
        <v>0</v>
      </c>
      <c r="AL35" s="331">
        <v>0</v>
      </c>
      <c r="AM35" s="331">
        <v>0</v>
      </c>
      <c r="AN35" s="331">
        <v>0</v>
      </c>
      <c r="AO35" s="331">
        <v>0</v>
      </c>
      <c r="AP35" s="331">
        <v>0</v>
      </c>
      <c r="AQ35" s="331">
        <v>0</v>
      </c>
      <c r="AR35" s="331">
        <v>0</v>
      </c>
      <c r="AS35" s="331">
        <v>0</v>
      </c>
      <c r="AT35" s="331">
        <v>0</v>
      </c>
      <c r="AU35" s="331">
        <v>0</v>
      </c>
      <c r="AV35" s="331">
        <v>0</v>
      </c>
      <c r="AW35" s="331">
        <v>0</v>
      </c>
      <c r="AX35" s="331">
        <v>0</v>
      </c>
      <c r="AY35" s="331">
        <v>0</v>
      </c>
      <c r="AZ35" s="331">
        <v>0</v>
      </c>
      <c r="BA35" s="331">
        <v>0</v>
      </c>
      <c r="BB35" s="331">
        <v>0</v>
      </c>
      <c r="BC35" s="331">
        <v>0</v>
      </c>
      <c r="BD35" s="330"/>
      <c r="BE35" s="330"/>
      <c r="BF35" s="330"/>
      <c r="BG35" s="330"/>
      <c r="BH35" s="335"/>
    </row>
    <row r="36" spans="2:60">
      <c r="B36" s="339" t="s">
        <v>19489</v>
      </c>
      <c r="C36" s="338" t="s">
        <v>19489</v>
      </c>
      <c r="D36" s="337" t="s">
        <v>19479</v>
      </c>
      <c r="E36" s="337" t="s">
        <v>19514</v>
      </c>
      <c r="F36" s="337" t="s">
        <v>19243</v>
      </c>
      <c r="G36" s="337" t="s">
        <v>19150</v>
      </c>
      <c r="H36" s="336" t="s">
        <v>19149</v>
      </c>
      <c r="I36" s="331"/>
      <c r="J36" s="331"/>
      <c r="K36" s="331"/>
      <c r="L36" s="331"/>
      <c r="M36" s="331"/>
      <c r="N36" s="331"/>
      <c r="O36" s="331"/>
      <c r="P36" s="331"/>
      <c r="Q36" s="331"/>
      <c r="R36" s="331"/>
      <c r="S36" s="331"/>
      <c r="T36" s="331"/>
      <c r="U36" s="331"/>
      <c r="V36" s="331"/>
      <c r="W36" s="331"/>
      <c r="X36" s="331"/>
      <c r="Y36" s="331"/>
      <c r="Z36" s="331"/>
      <c r="AA36" s="331">
        <v>22449.45</v>
      </c>
      <c r="AB36" s="331">
        <v>26358.04</v>
      </c>
      <c r="AC36" s="331">
        <v>25127.13</v>
      </c>
      <c r="AD36" s="331">
        <v>24800.46</v>
      </c>
      <c r="AE36" s="331">
        <v>23517.94</v>
      </c>
      <c r="AF36" s="331">
        <v>22746.29</v>
      </c>
      <c r="AG36" s="331">
        <v>16274.78</v>
      </c>
      <c r="AH36" s="331">
        <v>19278.54</v>
      </c>
      <c r="AI36" s="331">
        <v>31721.97</v>
      </c>
      <c r="AJ36" s="331">
        <v>23169.21</v>
      </c>
      <c r="AK36" s="331">
        <v>29325.4</v>
      </c>
      <c r="AL36" s="331">
        <v>34780.89</v>
      </c>
      <c r="AM36" s="331">
        <v>24820.65</v>
      </c>
      <c r="AN36" s="331">
        <v>22975.27</v>
      </c>
      <c r="AO36" s="331">
        <v>30841.26</v>
      </c>
      <c r="AP36" s="331">
        <v>42218.32</v>
      </c>
      <c r="AQ36" s="331">
        <v>25986.34</v>
      </c>
      <c r="AR36" s="331">
        <v>32113.13</v>
      </c>
      <c r="AS36" s="331">
        <v>45045.64</v>
      </c>
      <c r="AT36" s="331">
        <v>36109.910000000003</v>
      </c>
      <c r="AU36" s="331">
        <v>35348.94</v>
      </c>
      <c r="AV36" s="331">
        <v>36272.04</v>
      </c>
      <c r="AW36" s="331">
        <v>29708.38</v>
      </c>
      <c r="AX36" s="331">
        <v>34571.99</v>
      </c>
      <c r="AY36" s="331">
        <v>32459.11</v>
      </c>
      <c r="AZ36" s="331">
        <v>39059.69</v>
      </c>
      <c r="BA36" s="331">
        <v>46091.45</v>
      </c>
      <c r="BB36" s="331">
        <v>40316.36</v>
      </c>
      <c r="BC36" s="331">
        <v>40967.879999999997</v>
      </c>
      <c r="BD36" s="330"/>
      <c r="BE36" s="330"/>
      <c r="BF36" s="330"/>
      <c r="BG36" s="330"/>
      <c r="BH36" s="335"/>
    </row>
    <row r="37" spans="2:60">
      <c r="B37" s="339" t="s">
        <v>19322</v>
      </c>
      <c r="C37" s="338" t="s">
        <v>19321</v>
      </c>
      <c r="D37" s="337" t="s">
        <v>19479</v>
      </c>
      <c r="E37" s="337" t="s">
        <v>19514</v>
      </c>
      <c r="F37" s="337" t="s">
        <v>19113</v>
      </c>
      <c r="G37" s="337" t="s">
        <v>19150</v>
      </c>
      <c r="H37" s="336" t="s">
        <v>19149</v>
      </c>
      <c r="I37" s="331"/>
      <c r="J37" s="331"/>
      <c r="K37" s="331"/>
      <c r="L37" s="331"/>
      <c r="M37" s="331"/>
      <c r="N37" s="331"/>
      <c r="O37" s="331"/>
      <c r="P37" s="331"/>
      <c r="Q37" s="331"/>
      <c r="R37" s="331"/>
      <c r="S37" s="331"/>
      <c r="T37" s="331"/>
      <c r="U37" s="331"/>
      <c r="V37" s="331"/>
      <c r="W37" s="331"/>
      <c r="X37" s="331"/>
      <c r="Y37" s="331"/>
      <c r="Z37" s="331"/>
      <c r="AA37" s="331">
        <v>70302.100000000006</v>
      </c>
      <c r="AB37" s="331">
        <v>68949.56</v>
      </c>
      <c r="AC37" s="331">
        <v>63309.57</v>
      </c>
      <c r="AD37" s="331">
        <v>73006.009999999995</v>
      </c>
      <c r="AE37" s="331">
        <v>84021.47</v>
      </c>
      <c r="AF37" s="331">
        <v>62310.89</v>
      </c>
      <c r="AG37" s="331">
        <v>58130.34</v>
      </c>
      <c r="AH37" s="331">
        <v>83766.740000000005</v>
      </c>
      <c r="AI37" s="331">
        <v>93858.84</v>
      </c>
      <c r="AJ37" s="331">
        <v>83039.05</v>
      </c>
      <c r="AK37" s="331">
        <v>84708.09</v>
      </c>
      <c r="AL37" s="331">
        <v>78348.88</v>
      </c>
      <c r="AM37" s="331">
        <v>73362.94</v>
      </c>
      <c r="AN37" s="331">
        <v>82301.53</v>
      </c>
      <c r="AO37" s="331">
        <v>78409.31</v>
      </c>
      <c r="AP37" s="331">
        <v>89897.26</v>
      </c>
      <c r="AQ37" s="331">
        <v>102965.8</v>
      </c>
      <c r="AR37" s="331">
        <v>90761.89</v>
      </c>
      <c r="AS37" s="331">
        <v>111837.93</v>
      </c>
      <c r="AT37" s="331">
        <v>88331.75</v>
      </c>
      <c r="AU37" s="331">
        <v>94765.32</v>
      </c>
      <c r="AV37" s="331">
        <v>93540.09</v>
      </c>
      <c r="AW37" s="331">
        <v>78131.360000000001</v>
      </c>
      <c r="AX37" s="331">
        <v>102228.3</v>
      </c>
      <c r="AY37" s="331">
        <v>112518.85</v>
      </c>
      <c r="AZ37" s="331">
        <v>160174.69</v>
      </c>
      <c r="BA37" s="331">
        <v>161590.32999999999</v>
      </c>
      <c r="BB37" s="331">
        <v>118135.31</v>
      </c>
      <c r="BC37" s="331">
        <v>103811.53</v>
      </c>
      <c r="BD37" s="330"/>
      <c r="BE37" s="330"/>
      <c r="BF37" s="330"/>
      <c r="BG37" s="330"/>
      <c r="BH37" s="335"/>
    </row>
    <row r="38" spans="2:60">
      <c r="B38" s="339" t="s">
        <v>19358</v>
      </c>
      <c r="C38" s="338" t="s">
        <v>19357</v>
      </c>
      <c r="D38" s="337" t="s">
        <v>19479</v>
      </c>
      <c r="E38" s="337" t="s">
        <v>19514</v>
      </c>
      <c r="F38" s="337" t="s">
        <v>19110</v>
      </c>
      <c r="G38" s="337" t="s">
        <v>19150</v>
      </c>
      <c r="H38" s="336" t="s">
        <v>19149</v>
      </c>
      <c r="I38" s="331"/>
      <c r="J38" s="331"/>
      <c r="K38" s="331"/>
      <c r="L38" s="331"/>
      <c r="M38" s="331"/>
      <c r="N38" s="331"/>
      <c r="O38" s="331"/>
      <c r="P38" s="331"/>
      <c r="Q38" s="331"/>
      <c r="R38" s="331"/>
      <c r="S38" s="331"/>
      <c r="T38" s="331"/>
      <c r="U38" s="331"/>
      <c r="V38" s="331"/>
      <c r="W38" s="331"/>
      <c r="X38" s="331"/>
      <c r="Y38" s="331"/>
      <c r="Z38" s="331"/>
      <c r="AA38" s="331">
        <v>13080.95</v>
      </c>
      <c r="AB38" s="331">
        <v>16766.48</v>
      </c>
      <c r="AC38" s="331">
        <v>22099.16</v>
      </c>
      <c r="AD38" s="331">
        <v>34738.79</v>
      </c>
      <c r="AE38" s="331">
        <v>50522.22</v>
      </c>
      <c r="AF38" s="331">
        <v>32246.27</v>
      </c>
      <c r="AG38" s="331">
        <v>38276</v>
      </c>
      <c r="AH38" s="331">
        <v>32831.99</v>
      </c>
      <c r="AI38" s="331">
        <v>36618.74</v>
      </c>
      <c r="AJ38" s="331">
        <v>26635.87</v>
      </c>
      <c r="AK38" s="331">
        <v>30446.2</v>
      </c>
      <c r="AL38" s="331">
        <v>29905.919999999998</v>
      </c>
      <c r="AM38" s="331">
        <v>26955.06</v>
      </c>
      <c r="AN38" s="331">
        <v>37489.83</v>
      </c>
      <c r="AO38" s="331">
        <v>36520.89</v>
      </c>
      <c r="AP38" s="331">
        <v>48749.59</v>
      </c>
      <c r="AQ38" s="331">
        <v>45106.01</v>
      </c>
      <c r="AR38" s="331">
        <v>60603.22</v>
      </c>
      <c r="AS38" s="331">
        <v>80640.94</v>
      </c>
      <c r="AT38" s="331">
        <v>49297.599999999999</v>
      </c>
      <c r="AU38" s="331">
        <v>103035.51</v>
      </c>
      <c r="AV38" s="331">
        <v>82918.600000000006</v>
      </c>
      <c r="AW38" s="331">
        <v>70111.86</v>
      </c>
      <c r="AX38" s="331">
        <v>120033.47</v>
      </c>
      <c r="AY38" s="331">
        <v>134802.07</v>
      </c>
      <c r="AZ38" s="331">
        <v>157448.71</v>
      </c>
      <c r="BA38" s="331">
        <v>138704.82999999999</v>
      </c>
      <c r="BB38" s="331">
        <v>39857.24</v>
      </c>
      <c r="BC38" s="331">
        <v>73011.47</v>
      </c>
      <c r="BD38" s="330"/>
      <c r="BE38" s="330"/>
      <c r="BF38" s="330"/>
      <c r="BG38" s="330"/>
      <c r="BH38" s="335"/>
    </row>
    <row r="39" spans="2:60">
      <c r="B39" s="339" t="s">
        <v>19392</v>
      </c>
      <c r="C39" s="338" t="s">
        <v>19391</v>
      </c>
      <c r="D39" s="337" t="s">
        <v>19479</v>
      </c>
      <c r="E39" s="337" t="s">
        <v>19514</v>
      </c>
      <c r="F39" s="337" t="s">
        <v>19107</v>
      </c>
      <c r="G39" s="337" t="s">
        <v>19150</v>
      </c>
      <c r="H39" s="336" t="s">
        <v>19149</v>
      </c>
      <c r="I39" s="331"/>
      <c r="J39" s="331"/>
      <c r="K39" s="331"/>
      <c r="L39" s="331"/>
      <c r="M39" s="331"/>
      <c r="N39" s="331"/>
      <c r="O39" s="331"/>
      <c r="P39" s="331"/>
      <c r="Q39" s="331"/>
      <c r="R39" s="331"/>
      <c r="S39" s="331"/>
      <c r="T39" s="331"/>
      <c r="U39" s="331"/>
      <c r="V39" s="331"/>
      <c r="W39" s="331"/>
      <c r="X39" s="331"/>
      <c r="Y39" s="331"/>
      <c r="Z39" s="331"/>
      <c r="AA39" s="331">
        <v>4514.13</v>
      </c>
      <c r="AB39" s="331">
        <v>4447.21</v>
      </c>
      <c r="AC39" s="331">
        <v>4809.1000000000004</v>
      </c>
      <c r="AD39" s="331">
        <v>8534.17</v>
      </c>
      <c r="AE39" s="331">
        <v>11884.87</v>
      </c>
      <c r="AF39" s="331">
        <v>5851.04</v>
      </c>
      <c r="AG39" s="331">
        <v>6469</v>
      </c>
      <c r="AH39" s="331">
        <v>6497.79</v>
      </c>
      <c r="AI39" s="331">
        <v>6566.96</v>
      </c>
      <c r="AJ39" s="331">
        <v>7022.99</v>
      </c>
      <c r="AK39" s="331">
        <v>7334.41</v>
      </c>
      <c r="AL39" s="331">
        <v>9374.66</v>
      </c>
      <c r="AM39" s="331">
        <v>8413.6299999999992</v>
      </c>
      <c r="AN39" s="331">
        <v>9016.51</v>
      </c>
      <c r="AO39" s="331">
        <v>7201.62</v>
      </c>
      <c r="AP39" s="331">
        <v>9344.4500000000007</v>
      </c>
      <c r="AQ39" s="331">
        <v>7551.42</v>
      </c>
      <c r="AR39" s="331">
        <v>10258.76</v>
      </c>
      <c r="AS39" s="331">
        <v>9241.2099999999991</v>
      </c>
      <c r="AT39" s="331">
        <v>5143.54</v>
      </c>
      <c r="AU39" s="331">
        <v>3744.67</v>
      </c>
      <c r="AV39" s="331">
        <v>8014.41</v>
      </c>
      <c r="AW39" s="331">
        <v>6163.19</v>
      </c>
      <c r="AX39" s="331">
        <v>5639</v>
      </c>
      <c r="AY39" s="331">
        <v>9087.91</v>
      </c>
      <c r="AZ39" s="331">
        <v>5544.27</v>
      </c>
      <c r="BA39" s="331">
        <v>7660.72</v>
      </c>
      <c r="BB39" s="331">
        <v>7187.27</v>
      </c>
      <c r="BC39" s="331">
        <v>5899.31</v>
      </c>
      <c r="BD39" s="330"/>
      <c r="BE39" s="330"/>
      <c r="BF39" s="330"/>
      <c r="BG39" s="330"/>
      <c r="BH39" s="335"/>
    </row>
    <row r="40" spans="2:60">
      <c r="B40" s="339" t="s">
        <v>19418</v>
      </c>
      <c r="C40" s="338" t="s">
        <v>19418</v>
      </c>
      <c r="D40" s="337" t="s">
        <v>19479</v>
      </c>
      <c r="E40" s="337" t="s">
        <v>19514</v>
      </c>
      <c r="F40" s="337" t="s">
        <v>19416</v>
      </c>
      <c r="G40" s="337" t="s">
        <v>19150</v>
      </c>
      <c r="H40" s="336" t="s">
        <v>19149</v>
      </c>
      <c r="I40" s="331"/>
      <c r="J40" s="331"/>
      <c r="K40" s="331"/>
      <c r="L40" s="331"/>
      <c r="M40" s="331"/>
      <c r="N40" s="331"/>
      <c r="O40" s="331"/>
      <c r="P40" s="331"/>
      <c r="Q40" s="331"/>
      <c r="R40" s="331"/>
      <c r="S40" s="331"/>
      <c r="T40" s="331"/>
      <c r="U40" s="331"/>
      <c r="V40" s="331"/>
      <c r="W40" s="331"/>
      <c r="X40" s="331"/>
      <c r="Y40" s="331"/>
      <c r="Z40" s="331"/>
      <c r="AA40" s="331">
        <v>0</v>
      </c>
      <c r="AB40" s="331">
        <v>0</v>
      </c>
      <c r="AC40" s="331">
        <v>0</v>
      </c>
      <c r="AD40" s="331">
        <v>0</v>
      </c>
      <c r="AE40" s="331">
        <v>0</v>
      </c>
      <c r="AF40" s="331">
        <v>24888.400000000001</v>
      </c>
      <c r="AG40" s="331">
        <v>36698.67</v>
      </c>
      <c r="AH40" s="331">
        <v>41606.6</v>
      </c>
      <c r="AI40" s="331">
        <v>33376.629999999997</v>
      </c>
      <c r="AJ40" s="331">
        <v>33079.019999999997</v>
      </c>
      <c r="AK40" s="331">
        <v>33542.86</v>
      </c>
      <c r="AL40" s="331">
        <v>33459.599999999999</v>
      </c>
      <c r="AM40" s="331">
        <v>19583.490000000002</v>
      </c>
      <c r="AN40" s="331">
        <v>0</v>
      </c>
      <c r="AO40" s="331">
        <v>0</v>
      </c>
      <c r="AP40" s="331">
        <v>0</v>
      </c>
      <c r="AQ40" s="331">
        <v>0</v>
      </c>
      <c r="AR40" s="331">
        <v>0</v>
      </c>
      <c r="AS40" s="331">
        <v>0</v>
      </c>
      <c r="AT40" s="331">
        <v>0</v>
      </c>
      <c r="AU40" s="331">
        <v>0</v>
      </c>
      <c r="AV40" s="331">
        <v>0</v>
      </c>
      <c r="AW40" s="331">
        <v>0</v>
      </c>
      <c r="AX40" s="331">
        <v>0</v>
      </c>
      <c r="AY40" s="331">
        <v>0</v>
      </c>
      <c r="AZ40" s="331">
        <v>0</v>
      </c>
      <c r="BA40" s="331">
        <v>0</v>
      </c>
      <c r="BB40" s="331">
        <v>0</v>
      </c>
      <c r="BC40" s="331">
        <v>0</v>
      </c>
      <c r="BD40" s="330"/>
      <c r="BE40" s="330"/>
      <c r="BF40" s="330"/>
      <c r="BG40" s="330"/>
      <c r="BH40" s="335"/>
    </row>
    <row r="41" spans="2:60">
      <c r="B41" s="339" t="s">
        <v>19280</v>
      </c>
      <c r="C41" s="338" t="s">
        <v>19279</v>
      </c>
      <c r="D41" s="337" t="s">
        <v>19479</v>
      </c>
      <c r="E41" s="337" t="s">
        <v>19514</v>
      </c>
      <c r="F41" s="337" t="s">
        <v>19278</v>
      </c>
      <c r="G41" s="337" t="s">
        <v>19150</v>
      </c>
      <c r="H41" s="336" t="s">
        <v>19149</v>
      </c>
      <c r="I41" s="331"/>
      <c r="J41" s="331"/>
      <c r="K41" s="331"/>
      <c r="L41" s="331"/>
      <c r="M41" s="331"/>
      <c r="N41" s="331"/>
      <c r="O41" s="331"/>
      <c r="P41" s="331"/>
      <c r="Q41" s="331"/>
      <c r="R41" s="331"/>
      <c r="S41" s="331"/>
      <c r="T41" s="331"/>
      <c r="U41" s="331"/>
      <c r="V41" s="331"/>
      <c r="W41" s="331"/>
      <c r="X41" s="331"/>
      <c r="Y41" s="331"/>
      <c r="Z41" s="331"/>
      <c r="AA41" s="331">
        <v>1051.3499999999999</v>
      </c>
      <c r="AB41" s="331">
        <v>1005.33</v>
      </c>
      <c r="AC41" s="331">
        <v>918.42</v>
      </c>
      <c r="AD41" s="331">
        <v>1035.95</v>
      </c>
      <c r="AE41" s="331">
        <v>934.42</v>
      </c>
      <c r="AF41" s="331">
        <v>977.18</v>
      </c>
      <c r="AG41" s="331">
        <v>1227.96</v>
      </c>
      <c r="AH41" s="331">
        <v>1005.07</v>
      </c>
      <c r="AI41" s="331">
        <v>949.52</v>
      </c>
      <c r="AJ41" s="331">
        <v>1105.5999999999999</v>
      </c>
      <c r="AK41" s="331">
        <v>1153.32</v>
      </c>
      <c r="AL41" s="331">
        <v>938.25</v>
      </c>
      <c r="AM41" s="331">
        <v>811.88</v>
      </c>
      <c r="AN41" s="331">
        <v>885.53</v>
      </c>
      <c r="AO41" s="331">
        <v>677.43</v>
      </c>
      <c r="AP41" s="331">
        <v>905.24</v>
      </c>
      <c r="AQ41" s="331">
        <v>566.55999999999995</v>
      </c>
      <c r="AR41" s="331">
        <v>414.34</v>
      </c>
      <c r="AS41" s="331">
        <v>406.63</v>
      </c>
      <c r="AT41" s="331">
        <v>456.3</v>
      </c>
      <c r="AU41" s="331">
        <v>436.34</v>
      </c>
      <c r="AV41" s="331">
        <v>438.83</v>
      </c>
      <c r="AW41" s="331">
        <v>461.86</v>
      </c>
      <c r="AX41" s="331">
        <v>508.22</v>
      </c>
      <c r="AY41" s="331">
        <v>416</v>
      </c>
      <c r="AZ41" s="331">
        <v>418.95</v>
      </c>
      <c r="BA41" s="331">
        <v>438.89</v>
      </c>
      <c r="BB41" s="331">
        <v>317.43</v>
      </c>
      <c r="BC41" s="331">
        <v>299.72000000000003</v>
      </c>
      <c r="BD41" s="330"/>
      <c r="BE41" s="330"/>
      <c r="BF41" s="330"/>
      <c r="BG41" s="330"/>
      <c r="BH41" s="335"/>
    </row>
    <row r="42" spans="2:60">
      <c r="B42" s="339" t="s">
        <v>19277</v>
      </c>
      <c r="C42" s="338" t="s">
        <v>19276</v>
      </c>
      <c r="D42" s="337" t="s">
        <v>19479</v>
      </c>
      <c r="E42" s="337" t="s">
        <v>19514</v>
      </c>
      <c r="F42" s="337" t="s">
        <v>19275</v>
      </c>
      <c r="G42" s="337" t="s">
        <v>19150</v>
      </c>
      <c r="H42" s="336" t="s">
        <v>19149</v>
      </c>
      <c r="I42" s="331"/>
      <c r="J42" s="331"/>
      <c r="K42" s="331"/>
      <c r="L42" s="331"/>
      <c r="M42" s="331"/>
      <c r="N42" s="331"/>
      <c r="O42" s="331"/>
      <c r="P42" s="331"/>
      <c r="Q42" s="331"/>
      <c r="R42" s="331"/>
      <c r="S42" s="331"/>
      <c r="T42" s="331"/>
      <c r="U42" s="331"/>
      <c r="V42" s="331"/>
      <c r="W42" s="331"/>
      <c r="X42" s="331"/>
      <c r="Y42" s="331"/>
      <c r="Z42" s="331"/>
      <c r="AA42" s="331">
        <v>3731.1</v>
      </c>
      <c r="AB42" s="331">
        <v>3659.58</v>
      </c>
      <c r="AC42" s="331">
        <v>3523.13</v>
      </c>
      <c r="AD42" s="331">
        <v>3628.83</v>
      </c>
      <c r="AE42" s="331">
        <v>4384.71</v>
      </c>
      <c r="AF42" s="331">
        <v>4340.08</v>
      </c>
      <c r="AG42" s="331">
        <v>3629.25</v>
      </c>
      <c r="AH42" s="331">
        <v>3496.1</v>
      </c>
      <c r="AI42" s="331">
        <v>3450.21</v>
      </c>
      <c r="AJ42" s="331">
        <v>3181.63</v>
      </c>
      <c r="AK42" s="331">
        <v>3327.76</v>
      </c>
      <c r="AL42" s="331">
        <v>3121.39</v>
      </c>
      <c r="AM42" s="331">
        <v>3097.88</v>
      </c>
      <c r="AN42" s="331">
        <v>2610.64</v>
      </c>
      <c r="AO42" s="331">
        <v>2596.35</v>
      </c>
      <c r="AP42" s="331">
        <v>2615.59</v>
      </c>
      <c r="AQ42" s="331">
        <v>2659.02</v>
      </c>
      <c r="AR42" s="331">
        <v>2678.96</v>
      </c>
      <c r="AS42" s="331">
        <v>2514</v>
      </c>
      <c r="AT42" s="331">
        <v>2304.5</v>
      </c>
      <c r="AU42" s="331">
        <v>2326.29</v>
      </c>
      <c r="AV42" s="331">
        <v>2326.29</v>
      </c>
      <c r="AW42" s="331">
        <v>2326.29</v>
      </c>
      <c r="AX42" s="331">
        <v>2326.29</v>
      </c>
      <c r="AY42" s="331">
        <v>2326.29</v>
      </c>
      <c r="AZ42" s="331">
        <v>2326.29</v>
      </c>
      <c r="BA42" s="331">
        <v>2326.29</v>
      </c>
      <c r="BB42" s="331">
        <v>2326.29</v>
      </c>
      <c r="BC42" s="331">
        <v>2326.29</v>
      </c>
      <c r="BD42" s="330"/>
      <c r="BE42" s="330"/>
      <c r="BF42" s="330"/>
      <c r="BG42" s="330"/>
      <c r="BH42" s="335"/>
    </row>
    <row r="43" spans="2:60">
      <c r="B43" s="339" t="s">
        <v>19274</v>
      </c>
      <c r="C43" s="338" t="s">
        <v>19274</v>
      </c>
      <c r="D43" s="337" t="s">
        <v>19479</v>
      </c>
      <c r="E43" s="337" t="s">
        <v>19514</v>
      </c>
      <c r="F43" s="337" t="s">
        <v>19272</v>
      </c>
      <c r="G43" s="337" t="s">
        <v>19150</v>
      </c>
      <c r="H43" s="336" t="s">
        <v>19149</v>
      </c>
      <c r="I43" s="331"/>
      <c r="J43" s="331"/>
      <c r="K43" s="331"/>
      <c r="L43" s="331"/>
      <c r="M43" s="331"/>
      <c r="N43" s="331"/>
      <c r="O43" s="331"/>
      <c r="P43" s="331"/>
      <c r="Q43" s="331"/>
      <c r="R43" s="331"/>
      <c r="S43" s="331"/>
      <c r="T43" s="331"/>
      <c r="U43" s="331"/>
      <c r="V43" s="331"/>
      <c r="W43" s="331"/>
      <c r="X43" s="331"/>
      <c r="Y43" s="331"/>
      <c r="Z43" s="331"/>
      <c r="AA43" s="331">
        <v>7932.02</v>
      </c>
      <c r="AB43" s="331">
        <v>8096.59</v>
      </c>
      <c r="AC43" s="331">
        <v>9025.49</v>
      </c>
      <c r="AD43" s="331">
        <v>9039.3799999999992</v>
      </c>
      <c r="AE43" s="331">
        <v>8880.73</v>
      </c>
      <c r="AF43" s="331">
        <v>9202.64</v>
      </c>
      <c r="AG43" s="331">
        <v>9068.15</v>
      </c>
      <c r="AH43" s="331">
        <v>9650.74</v>
      </c>
      <c r="AI43" s="331">
        <v>8227.02</v>
      </c>
      <c r="AJ43" s="331">
        <v>9456.8799999999992</v>
      </c>
      <c r="AK43" s="331">
        <v>9254.77</v>
      </c>
      <c r="AL43" s="331">
        <v>7061.52</v>
      </c>
      <c r="AM43" s="331">
        <v>7473.56</v>
      </c>
      <c r="AN43" s="331">
        <v>8061.33</v>
      </c>
      <c r="AO43" s="331">
        <v>9134.58</v>
      </c>
      <c r="AP43" s="331">
        <v>9040.89</v>
      </c>
      <c r="AQ43" s="331">
        <v>8924.1200000000008</v>
      </c>
      <c r="AR43" s="331">
        <v>10580.99</v>
      </c>
      <c r="AS43" s="331">
        <v>8321.34</v>
      </c>
      <c r="AT43" s="331">
        <v>8180.33</v>
      </c>
      <c r="AU43" s="331">
        <v>8838.15</v>
      </c>
      <c r="AV43" s="331">
        <v>9859.1</v>
      </c>
      <c r="AW43" s="331">
        <v>9085.27</v>
      </c>
      <c r="AX43" s="331">
        <v>8679.07</v>
      </c>
      <c r="AY43" s="331">
        <v>8222.2800000000007</v>
      </c>
      <c r="AZ43" s="331">
        <v>7962.23</v>
      </c>
      <c r="BA43" s="331">
        <v>7976.12</v>
      </c>
      <c r="BB43" s="331">
        <v>7873.12</v>
      </c>
      <c r="BC43" s="331">
        <v>7716.82</v>
      </c>
      <c r="BD43" s="330"/>
      <c r="BE43" s="330"/>
      <c r="BF43" s="330"/>
      <c r="BG43" s="330"/>
      <c r="BH43" s="335"/>
    </row>
    <row r="44" spans="2:60">
      <c r="B44" s="339" t="s">
        <v>19298</v>
      </c>
      <c r="C44" s="338" t="s">
        <v>19297</v>
      </c>
      <c r="D44" s="337" t="s">
        <v>19479</v>
      </c>
      <c r="E44" s="337" t="s">
        <v>19514</v>
      </c>
      <c r="F44" s="337" t="s">
        <v>19104</v>
      </c>
      <c r="G44" s="337" t="s">
        <v>19150</v>
      </c>
      <c r="H44" s="336" t="s">
        <v>19149</v>
      </c>
      <c r="I44" s="331"/>
      <c r="J44" s="331"/>
      <c r="K44" s="331"/>
      <c r="L44" s="331"/>
      <c r="M44" s="331"/>
      <c r="N44" s="331"/>
      <c r="O44" s="331"/>
      <c r="P44" s="331"/>
      <c r="Q44" s="331"/>
      <c r="R44" s="331"/>
      <c r="S44" s="331"/>
      <c r="T44" s="331"/>
      <c r="U44" s="331"/>
      <c r="V44" s="331"/>
      <c r="W44" s="331"/>
      <c r="X44" s="331"/>
      <c r="Y44" s="331"/>
      <c r="Z44" s="331"/>
      <c r="AA44" s="331">
        <v>0</v>
      </c>
      <c r="AB44" s="331">
        <v>0</v>
      </c>
      <c r="AC44" s="331">
        <v>0</v>
      </c>
      <c r="AD44" s="331">
        <v>0</v>
      </c>
      <c r="AE44" s="331">
        <v>0</v>
      </c>
      <c r="AF44" s="331">
        <v>0</v>
      </c>
      <c r="AG44" s="331">
        <v>0</v>
      </c>
      <c r="AH44" s="331">
        <v>0</v>
      </c>
      <c r="AI44" s="331">
        <v>0</v>
      </c>
      <c r="AJ44" s="331">
        <v>0</v>
      </c>
      <c r="AK44" s="331">
        <v>0</v>
      </c>
      <c r="AL44" s="331">
        <v>0</v>
      </c>
      <c r="AM44" s="331">
        <v>0</v>
      </c>
      <c r="AN44" s="331">
        <v>0</v>
      </c>
      <c r="AO44" s="331">
        <v>0</v>
      </c>
      <c r="AP44" s="331">
        <v>0</v>
      </c>
      <c r="AQ44" s="331">
        <v>0</v>
      </c>
      <c r="AR44" s="331">
        <v>0</v>
      </c>
      <c r="AS44" s="331">
        <v>0</v>
      </c>
      <c r="AT44" s="331">
        <v>0</v>
      </c>
      <c r="AU44" s="331">
        <v>5695.08</v>
      </c>
      <c r="AV44" s="331">
        <v>31470.65</v>
      </c>
      <c r="AW44" s="331">
        <v>34405.300000000003</v>
      </c>
      <c r="AX44" s="331">
        <v>50386.06</v>
      </c>
      <c r="AY44" s="331">
        <v>23421.61</v>
      </c>
      <c r="AZ44" s="331">
        <v>24743.29</v>
      </c>
      <c r="BA44" s="331">
        <v>25616.33</v>
      </c>
      <c r="BB44" s="331">
        <v>19445.53</v>
      </c>
      <c r="BC44" s="331">
        <v>14522.53</v>
      </c>
      <c r="BD44" s="330"/>
      <c r="BE44" s="330"/>
      <c r="BF44" s="330"/>
      <c r="BG44" s="330"/>
      <c r="BH44" s="335"/>
    </row>
    <row r="45" spans="2:60">
      <c r="B45" s="339" t="s">
        <v>19390</v>
      </c>
      <c r="C45" s="338" t="s">
        <v>19389</v>
      </c>
      <c r="D45" s="337" t="s">
        <v>19479</v>
      </c>
      <c r="E45" s="337" t="s">
        <v>19514</v>
      </c>
      <c r="F45" s="337" t="s">
        <v>19388</v>
      </c>
      <c r="G45" s="337" t="s">
        <v>19150</v>
      </c>
      <c r="H45" s="336" t="s">
        <v>19149</v>
      </c>
      <c r="I45" s="331"/>
      <c r="J45" s="331"/>
      <c r="K45" s="331"/>
      <c r="L45" s="331"/>
      <c r="M45" s="331"/>
      <c r="N45" s="331"/>
      <c r="O45" s="331"/>
      <c r="P45" s="331"/>
      <c r="Q45" s="331"/>
      <c r="R45" s="331"/>
      <c r="S45" s="331"/>
      <c r="T45" s="331"/>
      <c r="U45" s="331"/>
      <c r="V45" s="331"/>
      <c r="W45" s="331"/>
      <c r="X45" s="331"/>
      <c r="Y45" s="331"/>
      <c r="Z45" s="331"/>
      <c r="AA45" s="331">
        <v>232197.35</v>
      </c>
      <c r="AB45" s="331">
        <v>304321.40999999997</v>
      </c>
      <c r="AC45" s="331">
        <v>287244.25</v>
      </c>
      <c r="AD45" s="331">
        <v>245062.67</v>
      </c>
      <c r="AE45" s="331">
        <v>271104.09000000003</v>
      </c>
      <c r="AF45" s="331">
        <v>301903.26</v>
      </c>
      <c r="AG45" s="331">
        <v>310219.23</v>
      </c>
      <c r="AH45" s="331">
        <v>320072.71000000002</v>
      </c>
      <c r="AI45" s="331">
        <v>187873.33</v>
      </c>
      <c r="AJ45" s="331">
        <v>164820.85</v>
      </c>
      <c r="AK45" s="331">
        <v>144688.93</v>
      </c>
      <c r="AL45" s="331">
        <v>159105.24</v>
      </c>
      <c r="AM45" s="331">
        <v>147369.09</v>
      </c>
      <c r="AN45" s="331">
        <v>226355.95</v>
      </c>
      <c r="AO45" s="331">
        <v>173310.35</v>
      </c>
      <c r="AP45" s="331">
        <v>137039.70000000001</v>
      </c>
      <c r="AQ45" s="331">
        <v>204143.56</v>
      </c>
      <c r="AR45" s="331">
        <v>188296.07</v>
      </c>
      <c r="AS45" s="331">
        <v>174254.62</v>
      </c>
      <c r="AT45" s="331">
        <v>160193.63</v>
      </c>
      <c r="AU45" s="331">
        <v>107156.06</v>
      </c>
      <c r="AV45" s="331">
        <v>144043.31</v>
      </c>
      <c r="AW45" s="331">
        <v>93104.6</v>
      </c>
      <c r="AX45" s="331">
        <v>116650.3</v>
      </c>
      <c r="AY45" s="331">
        <v>107636.01</v>
      </c>
      <c r="AZ45" s="331">
        <v>61965.83</v>
      </c>
      <c r="BA45" s="331">
        <v>65257.51</v>
      </c>
      <c r="BB45" s="331">
        <v>69571.679999999993</v>
      </c>
      <c r="BC45" s="331">
        <v>62453.120000000003</v>
      </c>
      <c r="BD45" s="330"/>
      <c r="BE45" s="330"/>
      <c r="BF45" s="330"/>
      <c r="BG45" s="330"/>
      <c r="BH45" s="335"/>
    </row>
    <row r="46" spans="2:60">
      <c r="B46" s="339" t="s">
        <v>19320</v>
      </c>
      <c r="C46" s="338" t="s">
        <v>19319</v>
      </c>
      <c r="D46" s="337" t="s">
        <v>19479</v>
      </c>
      <c r="E46" s="337" t="s">
        <v>19514</v>
      </c>
      <c r="F46" s="337" t="s">
        <v>19101</v>
      </c>
      <c r="G46" s="337" t="s">
        <v>19150</v>
      </c>
      <c r="H46" s="336" t="s">
        <v>19149</v>
      </c>
      <c r="I46" s="331"/>
      <c r="J46" s="331"/>
      <c r="K46" s="331"/>
      <c r="L46" s="331"/>
      <c r="M46" s="331"/>
      <c r="N46" s="331"/>
      <c r="O46" s="331"/>
      <c r="P46" s="331"/>
      <c r="Q46" s="331"/>
      <c r="R46" s="331"/>
      <c r="S46" s="331"/>
      <c r="T46" s="331"/>
      <c r="U46" s="331"/>
      <c r="V46" s="331"/>
      <c r="W46" s="331"/>
      <c r="X46" s="331"/>
      <c r="Y46" s="331"/>
      <c r="Z46" s="331"/>
      <c r="AA46" s="331">
        <v>28118.31</v>
      </c>
      <c r="AB46" s="331">
        <v>21971.39</v>
      </c>
      <c r="AC46" s="331">
        <v>21421.88</v>
      </c>
      <c r="AD46" s="331">
        <v>19664.7</v>
      </c>
      <c r="AE46" s="331">
        <v>18735.05</v>
      </c>
      <c r="AF46" s="331">
        <v>18183.27</v>
      </c>
      <c r="AG46" s="331">
        <v>15211.72</v>
      </c>
      <c r="AH46" s="331">
        <v>17240.95</v>
      </c>
      <c r="AI46" s="331">
        <v>14739.83</v>
      </c>
      <c r="AJ46" s="331">
        <v>13892.73</v>
      </c>
      <c r="AK46" s="331">
        <v>15392.18</v>
      </c>
      <c r="AL46" s="331">
        <v>14164.91</v>
      </c>
      <c r="AM46" s="331">
        <v>10675.82</v>
      </c>
      <c r="AN46" s="331">
        <v>9554.7099999999991</v>
      </c>
      <c r="AO46" s="331">
        <v>14551.68</v>
      </c>
      <c r="AP46" s="331">
        <v>11009.72</v>
      </c>
      <c r="AQ46" s="331">
        <v>12099.18</v>
      </c>
      <c r="AR46" s="331">
        <v>10763.19</v>
      </c>
      <c r="AS46" s="331">
        <v>10297.57</v>
      </c>
      <c r="AT46" s="331">
        <v>4998.41</v>
      </c>
      <c r="AU46" s="331">
        <v>4543.74</v>
      </c>
      <c r="AV46" s="331">
        <v>5557.1</v>
      </c>
      <c r="AW46" s="331">
        <v>3278.9</v>
      </c>
      <c r="AX46" s="331">
        <v>4618.84</v>
      </c>
      <c r="AY46" s="331">
        <v>4326.8900000000003</v>
      </c>
      <c r="AZ46" s="331">
        <v>4488.34</v>
      </c>
      <c r="BA46" s="331">
        <v>5212.1400000000003</v>
      </c>
      <c r="BB46" s="331">
        <v>5764.66</v>
      </c>
      <c r="BC46" s="331">
        <v>4482.74</v>
      </c>
      <c r="BD46" s="330"/>
      <c r="BE46" s="330"/>
      <c r="BF46" s="330"/>
      <c r="BG46" s="330"/>
      <c r="BH46" s="335"/>
    </row>
    <row r="47" spans="2:60">
      <c r="B47" s="339" t="s">
        <v>19488</v>
      </c>
      <c r="C47" s="338" t="s">
        <v>19315</v>
      </c>
      <c r="D47" s="337" t="s">
        <v>19479</v>
      </c>
      <c r="E47" s="337" t="s">
        <v>19514</v>
      </c>
      <c r="F47" s="337" t="s">
        <v>19097</v>
      </c>
      <c r="G47" s="337" t="s">
        <v>19150</v>
      </c>
      <c r="H47" s="336" t="s">
        <v>19149</v>
      </c>
      <c r="I47" s="331"/>
      <c r="J47" s="331"/>
      <c r="K47" s="331"/>
      <c r="L47" s="331"/>
      <c r="M47" s="331"/>
      <c r="N47" s="331"/>
      <c r="O47" s="331"/>
      <c r="P47" s="331"/>
      <c r="Q47" s="331"/>
      <c r="R47" s="331"/>
      <c r="S47" s="331"/>
      <c r="T47" s="331"/>
      <c r="U47" s="331"/>
      <c r="V47" s="331"/>
      <c r="W47" s="331"/>
      <c r="X47" s="331"/>
      <c r="Y47" s="331"/>
      <c r="Z47" s="331"/>
      <c r="AA47" s="331">
        <v>1304.6300000000001</v>
      </c>
      <c r="AB47" s="331">
        <v>1474.67</v>
      </c>
      <c r="AC47" s="331">
        <v>1155.6199999999999</v>
      </c>
      <c r="AD47" s="331">
        <v>1177.04</v>
      </c>
      <c r="AE47" s="331">
        <v>1170.3900000000001</v>
      </c>
      <c r="AF47" s="331">
        <v>1327.08</v>
      </c>
      <c r="AG47" s="331">
        <v>1070.77</v>
      </c>
      <c r="AH47" s="331">
        <v>1365.03</v>
      </c>
      <c r="AI47" s="331">
        <v>1336.64</v>
      </c>
      <c r="AJ47" s="331">
        <v>1424.57</v>
      </c>
      <c r="AK47" s="331">
        <v>1384.48</v>
      </c>
      <c r="AL47" s="331">
        <v>894.44</v>
      </c>
      <c r="AM47" s="331">
        <v>1124.5</v>
      </c>
      <c r="AN47" s="331">
        <v>932.97</v>
      </c>
      <c r="AO47" s="331">
        <v>1232.27</v>
      </c>
      <c r="AP47" s="331">
        <v>1049.9100000000001</v>
      </c>
      <c r="AQ47" s="331">
        <v>1124.53</v>
      </c>
      <c r="AR47" s="331">
        <v>1036.69</v>
      </c>
      <c r="AS47" s="331">
        <v>1154.33</v>
      </c>
      <c r="AT47" s="331">
        <v>611.16999999999996</v>
      </c>
      <c r="AU47" s="331">
        <v>665.73</v>
      </c>
      <c r="AV47" s="331">
        <v>595.64</v>
      </c>
      <c r="AW47" s="331">
        <v>612.54999999999995</v>
      </c>
      <c r="AX47" s="331">
        <v>562.38</v>
      </c>
      <c r="AY47" s="331">
        <v>613.84</v>
      </c>
      <c r="AZ47" s="331">
        <v>438.88</v>
      </c>
      <c r="BA47" s="331">
        <v>323.45999999999998</v>
      </c>
      <c r="BB47" s="331">
        <v>344.8</v>
      </c>
      <c r="BC47" s="331">
        <v>424.63</v>
      </c>
      <c r="BD47" s="330"/>
      <c r="BE47" s="330"/>
      <c r="BF47" s="330"/>
      <c r="BG47" s="330"/>
      <c r="BH47" s="335"/>
    </row>
    <row r="48" spans="2:60">
      <c r="B48" s="339" t="s">
        <v>19487</v>
      </c>
      <c r="C48" s="338" t="s">
        <v>19486</v>
      </c>
      <c r="D48" s="337" t="s">
        <v>19479</v>
      </c>
      <c r="E48" s="337" t="s">
        <v>19514</v>
      </c>
      <c r="F48" s="337" t="s">
        <v>19094</v>
      </c>
      <c r="G48" s="337" t="s">
        <v>19150</v>
      </c>
      <c r="H48" s="336" t="s">
        <v>19149</v>
      </c>
      <c r="I48" s="331"/>
      <c r="J48" s="331"/>
      <c r="K48" s="331"/>
      <c r="L48" s="331"/>
      <c r="M48" s="331"/>
      <c r="N48" s="331"/>
      <c r="O48" s="331"/>
      <c r="P48" s="331"/>
      <c r="Q48" s="331"/>
      <c r="R48" s="331"/>
      <c r="S48" s="331"/>
      <c r="T48" s="331"/>
      <c r="U48" s="331"/>
      <c r="V48" s="331"/>
      <c r="W48" s="331"/>
      <c r="X48" s="331"/>
      <c r="Y48" s="331"/>
      <c r="Z48" s="331"/>
      <c r="AA48" s="331">
        <v>128.58000000000001</v>
      </c>
      <c r="AB48" s="331">
        <v>80.040000000000006</v>
      </c>
      <c r="AC48" s="331">
        <v>68.040000000000006</v>
      </c>
      <c r="AD48" s="331">
        <v>85.53</v>
      </c>
      <c r="AE48" s="331">
        <v>94.32</v>
      </c>
      <c r="AF48" s="331">
        <v>58.07</v>
      </c>
      <c r="AG48" s="331">
        <v>65.11</v>
      </c>
      <c r="AH48" s="331">
        <v>68.17</v>
      </c>
      <c r="AI48" s="331">
        <v>48.09</v>
      </c>
      <c r="AJ48" s="331">
        <v>29.15</v>
      </c>
      <c r="AK48" s="331">
        <v>18.809999999999999</v>
      </c>
      <c r="AL48" s="331">
        <v>13.54</v>
      </c>
      <c r="AM48" s="331">
        <v>30.58</v>
      </c>
      <c r="AN48" s="331">
        <v>5.82</v>
      </c>
      <c r="AO48" s="331">
        <v>5.76</v>
      </c>
      <c r="AP48" s="331">
        <v>0.02</v>
      </c>
      <c r="AQ48" s="331">
        <v>6.57</v>
      </c>
      <c r="AR48" s="331">
        <v>3.05</v>
      </c>
      <c r="AS48" s="331">
        <v>16.95</v>
      </c>
      <c r="AT48" s="331">
        <v>13.33</v>
      </c>
      <c r="AU48" s="331">
        <v>30.76</v>
      </c>
      <c r="AV48" s="331">
        <v>20.88</v>
      </c>
      <c r="AW48" s="331">
        <v>16.12</v>
      </c>
      <c r="AX48" s="331">
        <v>18.63</v>
      </c>
      <c r="AY48" s="331">
        <v>0.46</v>
      </c>
      <c r="AZ48" s="331">
        <v>0.22</v>
      </c>
      <c r="BA48" s="331">
        <v>0.81</v>
      </c>
      <c r="BB48" s="331">
        <v>0.43</v>
      </c>
      <c r="BC48" s="331">
        <v>0</v>
      </c>
      <c r="BD48" s="330"/>
      <c r="BE48" s="330"/>
      <c r="BF48" s="330"/>
      <c r="BG48" s="330"/>
      <c r="BH48" s="335"/>
    </row>
    <row r="49" spans="2:66">
      <c r="B49" s="339" t="s">
        <v>19485</v>
      </c>
      <c r="C49" s="338" t="s">
        <v>19484</v>
      </c>
      <c r="D49" s="337" t="s">
        <v>19479</v>
      </c>
      <c r="E49" s="337" t="s">
        <v>19514</v>
      </c>
      <c r="F49" s="337" t="s">
        <v>19142</v>
      </c>
      <c r="G49" s="337" t="s">
        <v>19150</v>
      </c>
      <c r="H49" s="336" t="s">
        <v>19149</v>
      </c>
      <c r="I49" s="331"/>
      <c r="J49" s="331"/>
      <c r="K49" s="331"/>
      <c r="L49" s="331"/>
      <c r="M49" s="331"/>
      <c r="N49" s="331"/>
      <c r="O49" s="331"/>
      <c r="P49" s="331"/>
      <c r="Q49" s="331"/>
      <c r="R49" s="331"/>
      <c r="S49" s="331"/>
      <c r="T49" s="331"/>
      <c r="U49" s="331"/>
      <c r="V49" s="331"/>
      <c r="W49" s="331"/>
      <c r="X49" s="331"/>
      <c r="Y49" s="331"/>
      <c r="Z49" s="331"/>
      <c r="AA49" s="331">
        <v>0</v>
      </c>
      <c r="AB49" s="331">
        <v>0</v>
      </c>
      <c r="AC49" s="331">
        <v>0</v>
      </c>
      <c r="AD49" s="331">
        <v>0</v>
      </c>
      <c r="AE49" s="331">
        <v>0</v>
      </c>
      <c r="AF49" s="331">
        <v>0</v>
      </c>
      <c r="AG49" s="331">
        <v>0</v>
      </c>
      <c r="AH49" s="331">
        <v>0</v>
      </c>
      <c r="AI49" s="331">
        <v>0</v>
      </c>
      <c r="AJ49" s="331">
        <v>0</v>
      </c>
      <c r="AK49" s="331">
        <v>0</v>
      </c>
      <c r="AL49" s="331">
        <v>270.13</v>
      </c>
      <c r="AM49" s="331">
        <v>542.38</v>
      </c>
      <c r="AN49" s="331">
        <v>949.01</v>
      </c>
      <c r="AO49" s="331">
        <v>1362.26</v>
      </c>
      <c r="AP49" s="331">
        <v>1962.97</v>
      </c>
      <c r="AQ49" s="331">
        <v>2112.9699999999998</v>
      </c>
      <c r="AR49" s="331">
        <v>2175.81</v>
      </c>
      <c r="AS49" s="331">
        <v>2090.25</v>
      </c>
      <c r="AT49" s="331">
        <v>2004.69</v>
      </c>
      <c r="AU49" s="331">
        <v>2938.93</v>
      </c>
      <c r="AV49" s="331">
        <v>3332.09</v>
      </c>
      <c r="AW49" s="331">
        <v>3200.42</v>
      </c>
      <c r="AX49" s="331">
        <v>3308</v>
      </c>
      <c r="AY49" s="331">
        <v>3007.43</v>
      </c>
      <c r="AZ49" s="331">
        <v>2546.96</v>
      </c>
      <c r="BA49" s="331">
        <v>2610.63</v>
      </c>
      <c r="BB49" s="331">
        <v>2610.63</v>
      </c>
      <c r="BC49" s="331">
        <v>2578</v>
      </c>
      <c r="BD49" s="330"/>
      <c r="BE49" s="330"/>
      <c r="BF49" s="330"/>
      <c r="BG49" s="330"/>
      <c r="BH49" s="335"/>
      <c r="BI49" s="330"/>
      <c r="BJ49" s="330"/>
      <c r="BK49" s="330"/>
      <c r="BL49" s="330"/>
      <c r="BM49" s="330"/>
      <c r="BN49" s="330"/>
    </row>
    <row r="50" spans="2:66">
      <c r="B50" s="339" t="s">
        <v>19352</v>
      </c>
      <c r="C50" s="338" t="s">
        <v>19351</v>
      </c>
      <c r="D50" s="337" t="s">
        <v>19479</v>
      </c>
      <c r="E50" s="337" t="s">
        <v>19514</v>
      </c>
      <c r="F50" s="337" t="s">
        <v>19138</v>
      </c>
      <c r="G50" s="337" t="s">
        <v>19150</v>
      </c>
      <c r="H50" s="336" t="s">
        <v>19149</v>
      </c>
      <c r="I50" s="331"/>
      <c r="J50" s="331"/>
      <c r="K50" s="331"/>
      <c r="L50" s="331"/>
      <c r="M50" s="331"/>
      <c r="N50" s="331"/>
      <c r="O50" s="331"/>
      <c r="P50" s="331"/>
      <c r="Q50" s="331"/>
      <c r="R50" s="331"/>
      <c r="S50" s="331"/>
      <c r="T50" s="331"/>
      <c r="U50" s="331"/>
      <c r="V50" s="331"/>
      <c r="W50" s="331"/>
      <c r="X50" s="331"/>
      <c r="Y50" s="331"/>
      <c r="Z50" s="331"/>
      <c r="AA50" s="331">
        <v>0</v>
      </c>
      <c r="AB50" s="331">
        <v>0</v>
      </c>
      <c r="AC50" s="331">
        <v>0</v>
      </c>
      <c r="AD50" s="331">
        <v>0</v>
      </c>
      <c r="AE50" s="331">
        <v>0</v>
      </c>
      <c r="AF50" s="331">
        <v>0</v>
      </c>
      <c r="AG50" s="331">
        <v>0</v>
      </c>
      <c r="AH50" s="331">
        <v>0</v>
      </c>
      <c r="AI50" s="331">
        <v>0</v>
      </c>
      <c r="AJ50" s="331">
        <v>296.73</v>
      </c>
      <c r="AK50" s="331">
        <v>304.94</v>
      </c>
      <c r="AL50" s="331">
        <v>353.15</v>
      </c>
      <c r="AM50" s="331">
        <v>415.38</v>
      </c>
      <c r="AN50" s="331">
        <v>704.6</v>
      </c>
      <c r="AO50" s="331">
        <v>771.32</v>
      </c>
      <c r="AP50" s="331">
        <v>1520.55</v>
      </c>
      <c r="AQ50" s="331">
        <v>1695.04</v>
      </c>
      <c r="AR50" s="331">
        <v>1803.86</v>
      </c>
      <c r="AS50" s="331">
        <v>3530.35</v>
      </c>
      <c r="AT50" s="331">
        <v>4209.68</v>
      </c>
      <c r="AU50" s="331">
        <v>4865.1899999999996</v>
      </c>
      <c r="AV50" s="331">
        <v>5876.38</v>
      </c>
      <c r="AW50" s="331">
        <v>6400.82</v>
      </c>
      <c r="AX50" s="331">
        <v>5539.18</v>
      </c>
      <c r="AY50" s="331">
        <v>5831.64</v>
      </c>
      <c r="AZ50" s="331">
        <v>2808.46</v>
      </c>
      <c r="BA50" s="331">
        <v>3257.34</v>
      </c>
      <c r="BB50" s="331">
        <v>5485.21</v>
      </c>
      <c r="BC50" s="331">
        <v>6311.01</v>
      </c>
      <c r="BD50" s="330"/>
      <c r="BE50" s="330"/>
      <c r="BF50" s="350"/>
      <c r="BG50" s="350"/>
      <c r="BH50" s="335"/>
      <c r="BI50" s="350"/>
      <c r="BJ50" s="350"/>
      <c r="BK50" s="350"/>
      <c r="BL50" s="350"/>
      <c r="BM50" s="350"/>
      <c r="BN50" s="350"/>
    </row>
    <row r="51" spans="2:66">
      <c r="B51" s="339" t="s">
        <v>19350</v>
      </c>
      <c r="C51" s="338" t="s">
        <v>19349</v>
      </c>
      <c r="D51" s="337" t="s">
        <v>19479</v>
      </c>
      <c r="E51" s="337" t="s">
        <v>19514</v>
      </c>
      <c r="F51" s="337" t="s">
        <v>19135</v>
      </c>
      <c r="G51" s="337" t="s">
        <v>19150</v>
      </c>
      <c r="H51" s="336" t="s">
        <v>19149</v>
      </c>
      <c r="I51" s="331"/>
      <c r="J51" s="331"/>
      <c r="K51" s="331"/>
      <c r="L51" s="331"/>
      <c r="M51" s="331"/>
      <c r="N51" s="331"/>
      <c r="O51" s="331"/>
      <c r="P51" s="331"/>
      <c r="Q51" s="331"/>
      <c r="R51" s="331"/>
      <c r="S51" s="331"/>
      <c r="T51" s="331"/>
      <c r="U51" s="331"/>
      <c r="V51" s="331"/>
      <c r="W51" s="331"/>
      <c r="X51" s="331"/>
      <c r="Y51" s="331"/>
      <c r="Z51" s="331"/>
      <c r="AA51" s="331">
        <v>0</v>
      </c>
      <c r="AB51" s="331">
        <v>0</v>
      </c>
      <c r="AC51" s="331">
        <v>0</v>
      </c>
      <c r="AD51" s="331">
        <v>0</v>
      </c>
      <c r="AE51" s="331">
        <v>111.43</v>
      </c>
      <c r="AF51" s="331">
        <v>233.21</v>
      </c>
      <c r="AG51" s="331">
        <v>486.33</v>
      </c>
      <c r="AH51" s="331">
        <v>605.70000000000005</v>
      </c>
      <c r="AI51" s="331">
        <v>806.71</v>
      </c>
      <c r="AJ51" s="331">
        <v>1213.3800000000001</v>
      </c>
      <c r="AK51" s="331">
        <v>2160.91</v>
      </c>
      <c r="AL51" s="331">
        <v>4051.58</v>
      </c>
      <c r="AM51" s="331">
        <v>4942.41</v>
      </c>
      <c r="AN51" s="331">
        <v>6742.86</v>
      </c>
      <c r="AO51" s="331">
        <v>9513.48</v>
      </c>
      <c r="AP51" s="331">
        <v>12802.4</v>
      </c>
      <c r="AQ51" s="331">
        <v>13274.66</v>
      </c>
      <c r="AR51" s="331">
        <v>14021.08</v>
      </c>
      <c r="AS51" s="331">
        <v>16131.17</v>
      </c>
      <c r="AT51" s="331">
        <v>17836.03</v>
      </c>
      <c r="AU51" s="331">
        <v>27675.49</v>
      </c>
      <c r="AV51" s="331">
        <v>27804.63</v>
      </c>
      <c r="AW51" s="331">
        <v>31743.1</v>
      </c>
      <c r="AX51" s="331">
        <v>33127.5</v>
      </c>
      <c r="AY51" s="331">
        <v>34782.660000000003</v>
      </c>
      <c r="AZ51" s="331">
        <v>34243.300000000003</v>
      </c>
      <c r="BA51" s="331">
        <v>41837.94</v>
      </c>
      <c r="BB51" s="331">
        <v>55032.29</v>
      </c>
      <c r="BC51" s="331">
        <v>52938.54</v>
      </c>
      <c r="BD51" s="330"/>
      <c r="BE51" s="330"/>
      <c r="BF51" s="330"/>
      <c r="BG51" s="330"/>
      <c r="BH51" s="335"/>
      <c r="BI51" s="330"/>
      <c r="BJ51" s="330"/>
      <c r="BK51" s="330"/>
      <c r="BL51" s="330"/>
      <c r="BM51" s="330"/>
      <c r="BN51" s="330"/>
    </row>
    <row r="52" spans="2:66">
      <c r="B52" s="339" t="s">
        <v>19516</v>
      </c>
      <c r="C52" s="338" t="s">
        <v>19341</v>
      </c>
      <c r="D52" s="337" t="s">
        <v>19479</v>
      </c>
      <c r="E52" s="337" t="s">
        <v>19514</v>
      </c>
      <c r="F52" s="337" t="s">
        <v>19169</v>
      </c>
      <c r="G52" s="337" t="s">
        <v>19150</v>
      </c>
      <c r="H52" s="336" t="s">
        <v>19149</v>
      </c>
      <c r="I52" s="331"/>
      <c r="J52" s="331"/>
      <c r="K52" s="331"/>
      <c r="L52" s="331"/>
      <c r="M52" s="331"/>
      <c r="N52" s="331"/>
      <c r="O52" s="331"/>
      <c r="P52" s="331"/>
      <c r="Q52" s="331"/>
      <c r="R52" s="331"/>
      <c r="S52" s="331"/>
      <c r="T52" s="331"/>
      <c r="U52" s="331"/>
      <c r="V52" s="331"/>
      <c r="W52" s="331"/>
      <c r="X52" s="331"/>
      <c r="Y52" s="331"/>
      <c r="Z52" s="331"/>
      <c r="AA52" s="331" t="s">
        <v>843</v>
      </c>
      <c r="AB52" s="331" t="s">
        <v>843</v>
      </c>
      <c r="AC52" s="331" t="s">
        <v>843</v>
      </c>
      <c r="AD52" s="331" t="s">
        <v>843</v>
      </c>
      <c r="AE52" s="331" t="s">
        <v>843</v>
      </c>
      <c r="AF52" s="331" t="s">
        <v>843</v>
      </c>
      <c r="AG52" s="331" t="s">
        <v>843</v>
      </c>
      <c r="AH52" s="331" t="s">
        <v>843</v>
      </c>
      <c r="AI52" s="331" t="s">
        <v>843</v>
      </c>
      <c r="AJ52" s="331" t="s">
        <v>843</v>
      </c>
      <c r="AK52" s="331" t="s">
        <v>843</v>
      </c>
      <c r="AL52" s="331" t="s">
        <v>843</v>
      </c>
      <c r="AM52" s="331" t="s">
        <v>843</v>
      </c>
      <c r="AN52" s="331" t="s">
        <v>843</v>
      </c>
      <c r="AO52" s="331" t="s">
        <v>843</v>
      </c>
      <c r="AP52" s="331" t="s">
        <v>843</v>
      </c>
      <c r="AQ52" s="331" t="s">
        <v>843</v>
      </c>
      <c r="AR52" s="331" t="s">
        <v>843</v>
      </c>
      <c r="AS52" s="331" t="s">
        <v>843</v>
      </c>
      <c r="AT52" s="331" t="s">
        <v>843</v>
      </c>
      <c r="AU52" s="331" t="s">
        <v>843</v>
      </c>
      <c r="AV52" s="331" t="s">
        <v>843</v>
      </c>
      <c r="AW52" s="331">
        <v>776.26</v>
      </c>
      <c r="AX52" s="331">
        <v>1135.71</v>
      </c>
      <c r="AY52" s="331">
        <v>1551.49</v>
      </c>
      <c r="AZ52" s="331">
        <v>2195.63</v>
      </c>
      <c r="BA52" s="331">
        <v>2354.8200000000002</v>
      </c>
      <c r="BB52" s="331">
        <v>1819.5</v>
      </c>
      <c r="BC52" s="331">
        <v>2194.1999999999998</v>
      </c>
      <c r="BD52" s="330"/>
      <c r="BE52" s="330"/>
      <c r="BF52" s="330"/>
      <c r="BG52" s="330"/>
      <c r="BH52" s="335"/>
      <c r="BI52" s="330"/>
      <c r="BJ52" s="330"/>
      <c r="BK52" s="330"/>
      <c r="BL52" s="330"/>
      <c r="BM52" s="330"/>
      <c r="BN52" s="330"/>
    </row>
    <row r="53" spans="2:66">
      <c r="B53" s="339" t="s">
        <v>19340</v>
      </c>
      <c r="C53" s="386" t="s">
        <v>19515</v>
      </c>
      <c r="D53" s="337" t="s">
        <v>19479</v>
      </c>
      <c r="E53" s="337" t="s">
        <v>19514</v>
      </c>
      <c r="F53" s="337" t="s">
        <v>19166</v>
      </c>
      <c r="G53" s="337" t="s">
        <v>19150</v>
      </c>
      <c r="H53" s="336" t="s">
        <v>19149</v>
      </c>
      <c r="I53" s="331"/>
      <c r="J53" s="331"/>
      <c r="K53" s="331"/>
      <c r="L53" s="331"/>
      <c r="M53" s="331"/>
      <c r="N53" s="331"/>
      <c r="O53" s="331"/>
      <c r="P53" s="331"/>
      <c r="Q53" s="331"/>
      <c r="R53" s="331"/>
      <c r="S53" s="331"/>
      <c r="T53" s="331"/>
      <c r="U53" s="331"/>
      <c r="V53" s="331"/>
      <c r="W53" s="331"/>
      <c r="X53" s="331"/>
      <c r="Y53" s="331"/>
      <c r="Z53" s="331"/>
      <c r="AA53" s="331" t="s">
        <v>843</v>
      </c>
      <c r="AB53" s="331" t="s">
        <v>843</v>
      </c>
      <c r="AC53" s="331" t="s">
        <v>843</v>
      </c>
      <c r="AD53" s="331" t="s">
        <v>843</v>
      </c>
      <c r="AE53" s="331" t="s">
        <v>843</v>
      </c>
      <c r="AF53" s="331" t="s">
        <v>843</v>
      </c>
      <c r="AG53" s="331" t="s">
        <v>843</v>
      </c>
      <c r="AH53" s="331" t="s">
        <v>843</v>
      </c>
      <c r="AI53" s="331" t="s">
        <v>843</v>
      </c>
      <c r="AJ53" s="331" t="s">
        <v>843</v>
      </c>
      <c r="AK53" s="331" t="s">
        <v>843</v>
      </c>
      <c r="AL53" s="331" t="s">
        <v>843</v>
      </c>
      <c r="AM53" s="331" t="s">
        <v>843</v>
      </c>
      <c r="AN53" s="331" t="s">
        <v>843</v>
      </c>
      <c r="AO53" s="331" t="s">
        <v>843</v>
      </c>
      <c r="AP53" s="331" t="s">
        <v>843</v>
      </c>
      <c r="AQ53" s="331" t="s">
        <v>843</v>
      </c>
      <c r="AR53" s="331" t="s">
        <v>843</v>
      </c>
      <c r="AS53" s="331" t="s">
        <v>843</v>
      </c>
      <c r="AT53" s="331" t="s">
        <v>843</v>
      </c>
      <c r="AU53" s="331" t="s">
        <v>843</v>
      </c>
      <c r="AV53" s="331" t="s">
        <v>843</v>
      </c>
      <c r="AW53" s="331">
        <v>948.76</v>
      </c>
      <c r="AX53" s="331">
        <v>1388.09</v>
      </c>
      <c r="AY53" s="331">
        <v>1896.26</v>
      </c>
      <c r="AZ53" s="331">
        <v>2683.54</v>
      </c>
      <c r="BA53" s="331">
        <v>2878.11</v>
      </c>
      <c r="BB53" s="331">
        <v>2223.83</v>
      </c>
      <c r="BC53" s="331">
        <v>2681.8</v>
      </c>
      <c r="BD53" s="330"/>
      <c r="BE53" s="330"/>
      <c r="BF53" s="330"/>
      <c r="BG53" s="330"/>
      <c r="BH53" s="335"/>
      <c r="BI53" s="330"/>
      <c r="BJ53" s="330"/>
      <c r="BK53" s="330"/>
      <c r="BL53" s="330"/>
      <c r="BM53" s="330"/>
      <c r="BN53" s="330"/>
    </row>
    <row r="54" spans="2:66">
      <c r="B54" s="339" t="s">
        <v>19482</v>
      </c>
      <c r="C54" s="338" t="s">
        <v>19482</v>
      </c>
      <c r="D54" s="337" t="s">
        <v>19479</v>
      </c>
      <c r="E54" s="337" t="s">
        <v>19514</v>
      </c>
      <c r="F54" s="337" t="s">
        <v>19262</v>
      </c>
      <c r="G54" s="337" t="s">
        <v>19150</v>
      </c>
      <c r="H54" s="336" t="s">
        <v>19149</v>
      </c>
      <c r="I54" s="331"/>
      <c r="J54" s="331"/>
      <c r="K54" s="331"/>
      <c r="L54" s="331"/>
      <c r="M54" s="331"/>
      <c r="N54" s="331"/>
      <c r="O54" s="331"/>
      <c r="P54" s="331"/>
      <c r="Q54" s="331"/>
      <c r="R54" s="331"/>
      <c r="S54" s="331"/>
      <c r="T54" s="331"/>
      <c r="U54" s="331"/>
      <c r="V54" s="331"/>
      <c r="W54" s="331"/>
      <c r="X54" s="331"/>
      <c r="Y54" s="331"/>
      <c r="Z54" s="331"/>
      <c r="AA54" s="331">
        <v>0</v>
      </c>
      <c r="AB54" s="331">
        <v>0</v>
      </c>
      <c r="AC54" s="331">
        <v>0</v>
      </c>
      <c r="AD54" s="331">
        <v>0</v>
      </c>
      <c r="AE54" s="331">
        <v>0</v>
      </c>
      <c r="AF54" s="331">
        <v>0</v>
      </c>
      <c r="AG54" s="331">
        <v>0</v>
      </c>
      <c r="AH54" s="331">
        <v>0</v>
      </c>
      <c r="AI54" s="331">
        <v>0</v>
      </c>
      <c r="AJ54" s="331">
        <v>0</v>
      </c>
      <c r="AK54" s="331">
        <v>0</v>
      </c>
      <c r="AL54" s="331">
        <v>0</v>
      </c>
      <c r="AM54" s="331">
        <v>0</v>
      </c>
      <c r="AN54" s="331">
        <v>0</v>
      </c>
      <c r="AO54" s="331">
        <v>0</v>
      </c>
      <c r="AP54" s="331">
        <v>0</v>
      </c>
      <c r="AQ54" s="331">
        <v>151.16999999999999</v>
      </c>
      <c r="AR54" s="331">
        <v>252.25</v>
      </c>
      <c r="AS54" s="331">
        <v>210.33</v>
      </c>
      <c r="AT54" s="331">
        <v>204.03</v>
      </c>
      <c r="AU54" s="331">
        <v>1117.93</v>
      </c>
      <c r="AV54" s="331">
        <v>2108.94</v>
      </c>
      <c r="AW54" s="331">
        <v>1910.71</v>
      </c>
      <c r="AX54" s="331">
        <v>1855.04</v>
      </c>
      <c r="AY54" s="331">
        <v>1998.01</v>
      </c>
      <c r="AZ54" s="331">
        <v>1818.34</v>
      </c>
      <c r="BA54" s="331">
        <v>1593.34</v>
      </c>
      <c r="BB54" s="331">
        <v>1934.08</v>
      </c>
      <c r="BC54" s="331">
        <v>1811.99</v>
      </c>
      <c r="BD54" s="330"/>
      <c r="BE54" s="330"/>
      <c r="BF54" s="385"/>
      <c r="BG54" s="385"/>
      <c r="BH54" s="335"/>
      <c r="BI54" s="330"/>
      <c r="BJ54" s="330"/>
      <c r="BK54" s="330"/>
      <c r="BL54" s="330"/>
      <c r="BM54" s="330"/>
      <c r="BN54" s="330"/>
    </row>
    <row r="55" spans="2:66">
      <c r="B55" s="339" t="s">
        <v>19442</v>
      </c>
      <c r="C55" s="338" t="s">
        <v>19442</v>
      </c>
      <c r="D55" s="337" t="s">
        <v>19479</v>
      </c>
      <c r="E55" s="337" t="s">
        <v>19514</v>
      </c>
      <c r="F55" s="337" t="s">
        <v>19132</v>
      </c>
      <c r="G55" s="337" t="s">
        <v>19150</v>
      </c>
      <c r="H55" s="336" t="s">
        <v>19149</v>
      </c>
      <c r="I55" s="331"/>
      <c r="J55" s="331"/>
      <c r="K55" s="331"/>
      <c r="L55" s="331"/>
      <c r="M55" s="331"/>
      <c r="N55" s="331"/>
      <c r="O55" s="331"/>
      <c r="P55" s="331"/>
      <c r="Q55" s="331"/>
      <c r="R55" s="331"/>
      <c r="S55" s="331"/>
      <c r="T55" s="331"/>
      <c r="U55" s="331"/>
      <c r="V55" s="331"/>
      <c r="W55" s="331"/>
      <c r="X55" s="331"/>
      <c r="Y55" s="331"/>
      <c r="Z55" s="331"/>
      <c r="AA55" s="331">
        <v>0</v>
      </c>
      <c r="AB55" s="331">
        <v>0</v>
      </c>
      <c r="AC55" s="331">
        <v>0</v>
      </c>
      <c r="AD55" s="331">
        <v>0</v>
      </c>
      <c r="AE55" s="331">
        <v>0</v>
      </c>
      <c r="AF55" s="331">
        <v>0</v>
      </c>
      <c r="AG55" s="331">
        <v>0</v>
      </c>
      <c r="AH55" s="331">
        <v>0</v>
      </c>
      <c r="AI55" s="331">
        <v>0</v>
      </c>
      <c r="AJ55" s="331">
        <v>0</v>
      </c>
      <c r="AK55" s="331">
        <v>0</v>
      </c>
      <c r="AL55" s="331">
        <v>940</v>
      </c>
      <c r="AM55" s="331">
        <v>1504</v>
      </c>
      <c r="AN55" s="331">
        <v>1692</v>
      </c>
      <c r="AO55" s="331">
        <v>2444</v>
      </c>
      <c r="AP55" s="331">
        <v>2632</v>
      </c>
      <c r="AQ55" s="331">
        <v>2632</v>
      </c>
      <c r="AR55" s="331">
        <v>2636.78</v>
      </c>
      <c r="AS55" s="331">
        <v>3712.65</v>
      </c>
      <c r="AT55" s="331">
        <v>3303.03</v>
      </c>
      <c r="AU55" s="331">
        <v>2885.9</v>
      </c>
      <c r="AV55" s="331">
        <v>6381.17</v>
      </c>
      <c r="AW55" s="331">
        <v>8569.65</v>
      </c>
      <c r="AX55" s="331">
        <v>8439.39</v>
      </c>
      <c r="AY55" s="331">
        <v>8793.94</v>
      </c>
      <c r="AZ55" s="331">
        <v>8485.48</v>
      </c>
      <c r="BA55" s="331">
        <v>8394.8700000000008</v>
      </c>
      <c r="BB55" s="331">
        <v>9238.84</v>
      </c>
      <c r="BC55" s="331">
        <v>9324.94</v>
      </c>
      <c r="BD55" s="330"/>
      <c r="BE55" s="330"/>
      <c r="BF55" s="330"/>
      <c r="BG55" s="330"/>
      <c r="BH55" s="335"/>
      <c r="BI55" s="330"/>
      <c r="BJ55" s="330"/>
      <c r="BK55" s="330"/>
      <c r="BL55" s="330"/>
      <c r="BM55" s="330"/>
      <c r="BN55" s="330"/>
    </row>
    <row r="56" spans="2:66">
      <c r="B56" s="339" t="s">
        <v>19296</v>
      </c>
      <c r="C56" s="338" t="s">
        <v>19295</v>
      </c>
      <c r="D56" s="337" t="s">
        <v>19479</v>
      </c>
      <c r="E56" s="337" t="s">
        <v>19514</v>
      </c>
      <c r="F56" s="337" t="s">
        <v>19081</v>
      </c>
      <c r="G56" s="337" t="s">
        <v>19150</v>
      </c>
      <c r="H56" s="336" t="s">
        <v>19149</v>
      </c>
      <c r="I56" s="331"/>
      <c r="J56" s="331"/>
      <c r="K56" s="331"/>
      <c r="L56" s="331"/>
      <c r="M56" s="331"/>
      <c r="N56" s="331"/>
      <c r="O56" s="331"/>
      <c r="P56" s="331"/>
      <c r="Q56" s="331"/>
      <c r="R56" s="331"/>
      <c r="S56" s="331"/>
      <c r="T56" s="331"/>
      <c r="U56" s="331"/>
      <c r="V56" s="331"/>
      <c r="W56" s="331"/>
      <c r="X56" s="331"/>
      <c r="Y56" s="331"/>
      <c r="Z56" s="331"/>
      <c r="AA56" s="331">
        <v>43102.8</v>
      </c>
      <c r="AB56" s="331">
        <v>11070</v>
      </c>
      <c r="AC56" s="331">
        <v>31129.200000000001</v>
      </c>
      <c r="AD56" s="331">
        <v>22604.400000000001</v>
      </c>
      <c r="AE56" s="331">
        <v>6411.6</v>
      </c>
      <c r="AF56" s="331">
        <v>14446.8</v>
      </c>
      <c r="AG56" s="331">
        <v>13611.6</v>
      </c>
      <c r="AH56" s="331">
        <v>13665.6</v>
      </c>
      <c r="AI56" s="331">
        <v>11808</v>
      </c>
      <c r="AJ56" s="331">
        <v>17866.8</v>
      </c>
      <c r="AK56" s="331">
        <v>30300.11</v>
      </c>
      <c r="AL56" s="331">
        <v>29518.05</v>
      </c>
      <c r="AM56" s="331">
        <v>32182.09</v>
      </c>
      <c r="AN56" s="331">
        <v>25283.23</v>
      </c>
      <c r="AO56" s="331">
        <v>31222.15</v>
      </c>
      <c r="AP56" s="331">
        <v>46595.01</v>
      </c>
      <c r="AQ56" s="331">
        <v>24357.16</v>
      </c>
      <c r="AR56" s="331">
        <v>37535.4</v>
      </c>
      <c r="AS56" s="331">
        <v>46132.56</v>
      </c>
      <c r="AT56" s="331">
        <v>40348.080000000002</v>
      </c>
      <c r="AU56" s="331">
        <v>38157.629999999997</v>
      </c>
      <c r="AV56" s="331">
        <v>42095.360000000001</v>
      </c>
      <c r="AW56" s="331">
        <v>57312.91</v>
      </c>
      <c r="AX56" s="331">
        <v>41250.92</v>
      </c>
      <c r="AY56" s="331">
        <v>45728.5</v>
      </c>
      <c r="AZ56" s="331">
        <v>56321.09</v>
      </c>
      <c r="BA56" s="331">
        <v>53915.25</v>
      </c>
      <c r="BB56" s="331">
        <v>54785.19</v>
      </c>
      <c r="BC56" s="331">
        <v>56280.99</v>
      </c>
      <c r="BD56" s="330"/>
      <c r="BE56" s="330"/>
      <c r="BF56" s="330"/>
      <c r="BG56" s="330"/>
      <c r="BH56" s="335"/>
      <c r="BI56" s="330"/>
      <c r="BJ56" s="330"/>
      <c r="BK56" s="330"/>
      <c r="BL56" s="330"/>
      <c r="BM56" s="330"/>
      <c r="BN56" s="330"/>
    </row>
    <row r="57" spans="2:66">
      <c r="B57" s="339" t="s">
        <v>19294</v>
      </c>
      <c r="C57" s="338" t="s">
        <v>19293</v>
      </c>
      <c r="D57" s="337" t="s">
        <v>19479</v>
      </c>
      <c r="E57" s="337" t="s">
        <v>19514</v>
      </c>
      <c r="F57" s="337" t="s">
        <v>19076</v>
      </c>
      <c r="G57" s="337" t="s">
        <v>19150</v>
      </c>
      <c r="H57" s="336" t="s">
        <v>19149</v>
      </c>
      <c r="I57" s="331"/>
      <c r="J57" s="331"/>
      <c r="K57" s="331"/>
      <c r="L57" s="331"/>
      <c r="M57" s="331"/>
      <c r="N57" s="331"/>
      <c r="O57" s="331"/>
      <c r="P57" s="331"/>
      <c r="Q57" s="331"/>
      <c r="R57" s="331"/>
      <c r="S57" s="331"/>
      <c r="T57" s="331"/>
      <c r="U57" s="331"/>
      <c r="V57" s="331"/>
      <c r="W57" s="331"/>
      <c r="X57" s="331"/>
      <c r="Y57" s="331"/>
      <c r="Z57" s="331"/>
      <c r="AA57" s="331">
        <v>122</v>
      </c>
      <c r="AB57" s="331">
        <v>122</v>
      </c>
      <c r="AC57" s="331">
        <v>122</v>
      </c>
      <c r="AD57" s="331">
        <v>122</v>
      </c>
      <c r="AE57" s="331">
        <v>140.94999999999999</v>
      </c>
      <c r="AF57" s="331">
        <v>140.94999999999999</v>
      </c>
      <c r="AG57" s="331">
        <v>158.87</v>
      </c>
      <c r="AH57" s="331">
        <v>145.13999999999999</v>
      </c>
      <c r="AI57" s="331">
        <v>183.12</v>
      </c>
      <c r="AJ57" s="331">
        <v>146.47</v>
      </c>
      <c r="AK57" s="331">
        <v>144.34</v>
      </c>
      <c r="AL57" s="331">
        <v>152</v>
      </c>
      <c r="AM57" s="331">
        <v>152.07</v>
      </c>
      <c r="AN57" s="331">
        <v>152</v>
      </c>
      <c r="AO57" s="331">
        <v>155</v>
      </c>
      <c r="AP57" s="331">
        <v>152.94999999999999</v>
      </c>
      <c r="AQ57" s="331">
        <v>152.94999999999999</v>
      </c>
      <c r="AR57" s="331">
        <v>148</v>
      </c>
      <c r="AS57" s="331">
        <v>153</v>
      </c>
      <c r="AT57" s="331">
        <v>153</v>
      </c>
      <c r="AU57" s="331">
        <v>173.54</v>
      </c>
      <c r="AV57" s="331">
        <v>152</v>
      </c>
      <c r="AW57" s="331">
        <v>160</v>
      </c>
      <c r="AX57" s="331">
        <v>155.01</v>
      </c>
      <c r="AY57" s="331">
        <v>141.11000000000001</v>
      </c>
      <c r="AZ57" s="331">
        <v>150.59</v>
      </c>
      <c r="BA57" s="331">
        <v>128.15</v>
      </c>
      <c r="BB57" s="331">
        <v>123.74</v>
      </c>
      <c r="BC57" s="331">
        <v>113.52</v>
      </c>
      <c r="BD57" s="330"/>
      <c r="BE57" s="330"/>
      <c r="BF57" s="330"/>
      <c r="BG57" s="330"/>
      <c r="BH57" s="335"/>
      <c r="BI57" s="330"/>
      <c r="BJ57" s="330"/>
      <c r="BK57" s="330"/>
      <c r="BL57" s="330"/>
      <c r="BM57" s="330"/>
      <c r="BN57" s="330"/>
    </row>
    <row r="58" spans="2:66">
      <c r="B58" s="362" t="s">
        <v>19513</v>
      </c>
      <c r="C58" s="338" t="s">
        <v>19512</v>
      </c>
      <c r="D58" s="360"/>
      <c r="E58" s="360"/>
      <c r="F58" s="360"/>
      <c r="G58" s="360"/>
      <c r="H58" s="336"/>
      <c r="I58" s="331"/>
      <c r="J58" s="331"/>
      <c r="K58" s="331"/>
      <c r="L58" s="331"/>
      <c r="M58" s="331"/>
      <c r="N58" s="331"/>
      <c r="O58" s="331"/>
      <c r="P58" s="331"/>
      <c r="Q58" s="331"/>
      <c r="R58" s="331"/>
      <c r="S58" s="331"/>
      <c r="T58" s="331"/>
      <c r="U58" s="331"/>
      <c r="V58" s="331"/>
      <c r="W58" s="331"/>
      <c r="X58" s="331"/>
      <c r="Y58" s="331"/>
      <c r="Z58" s="331"/>
      <c r="AA58" s="331" t="s">
        <v>843</v>
      </c>
      <c r="AB58" s="331" t="s">
        <v>843</v>
      </c>
      <c r="AC58" s="331" t="s">
        <v>843</v>
      </c>
      <c r="AD58" s="331" t="s">
        <v>843</v>
      </c>
      <c r="AE58" s="331" t="s">
        <v>843</v>
      </c>
      <c r="AF58" s="331" t="s">
        <v>843</v>
      </c>
      <c r="AG58" s="331" t="s">
        <v>843</v>
      </c>
      <c r="AH58" s="331" t="s">
        <v>843</v>
      </c>
      <c r="AI58" s="331" t="s">
        <v>843</v>
      </c>
      <c r="AJ58" s="331" t="s">
        <v>843</v>
      </c>
      <c r="AK58" s="331" t="s">
        <v>843</v>
      </c>
      <c r="AL58" s="331" t="s">
        <v>843</v>
      </c>
      <c r="AM58" s="331" t="s">
        <v>843</v>
      </c>
      <c r="AN58" s="331" t="s">
        <v>843</v>
      </c>
      <c r="AO58" s="331" t="s">
        <v>843</v>
      </c>
      <c r="AP58" s="331" t="s">
        <v>843</v>
      </c>
      <c r="AQ58" s="331" t="s">
        <v>843</v>
      </c>
      <c r="AR58" s="331" t="s">
        <v>843</v>
      </c>
      <c r="AS58" s="331" t="s">
        <v>843</v>
      </c>
      <c r="AT58" s="331" t="s">
        <v>843</v>
      </c>
      <c r="AU58" s="331" t="s">
        <v>843</v>
      </c>
      <c r="AV58" s="331" t="s">
        <v>843</v>
      </c>
      <c r="AW58" s="331" t="s">
        <v>843</v>
      </c>
      <c r="AX58" s="331" t="s">
        <v>843</v>
      </c>
      <c r="AY58" s="331" t="s">
        <v>843</v>
      </c>
      <c r="AZ58" s="331" t="s">
        <v>843</v>
      </c>
      <c r="BA58" s="331" t="s">
        <v>843</v>
      </c>
      <c r="BB58" s="331" t="s">
        <v>843</v>
      </c>
      <c r="BC58" s="331" t="s">
        <v>843</v>
      </c>
      <c r="BD58" s="330"/>
      <c r="BE58" s="330"/>
      <c r="BF58" s="330"/>
      <c r="BG58" s="330"/>
      <c r="BH58" s="335"/>
      <c r="BI58" s="330"/>
      <c r="BJ58" s="330"/>
      <c r="BK58" s="330"/>
      <c r="BL58" s="330"/>
      <c r="BM58" s="330"/>
      <c r="BN58" s="330"/>
    </row>
    <row r="59" spans="2:66">
      <c r="B59" s="339" t="s">
        <v>19459</v>
      </c>
      <c r="C59" s="338" t="s">
        <v>19458</v>
      </c>
      <c r="D59" s="337" t="s">
        <v>19479</v>
      </c>
      <c r="E59" s="337" t="s">
        <v>19510</v>
      </c>
      <c r="F59" s="337" t="s">
        <v>19457</v>
      </c>
      <c r="G59" s="337" t="s">
        <v>19150</v>
      </c>
      <c r="H59" s="336" t="s">
        <v>19149</v>
      </c>
      <c r="I59" s="331"/>
      <c r="J59" s="331"/>
      <c r="K59" s="331"/>
      <c r="L59" s="331"/>
      <c r="M59" s="331"/>
      <c r="N59" s="331"/>
      <c r="O59" s="331"/>
      <c r="P59" s="331"/>
      <c r="Q59" s="331"/>
      <c r="R59" s="331"/>
      <c r="S59" s="331"/>
      <c r="T59" s="331"/>
      <c r="U59" s="331"/>
      <c r="V59" s="331"/>
      <c r="W59" s="331"/>
      <c r="X59" s="331"/>
      <c r="Y59" s="331"/>
      <c r="Z59" s="331"/>
      <c r="AA59" s="331">
        <v>-118256.92</v>
      </c>
      <c r="AB59" s="331">
        <v>-181644.6</v>
      </c>
      <c r="AC59" s="331">
        <v>-189009.24</v>
      </c>
      <c r="AD59" s="331">
        <v>-218421.73</v>
      </c>
      <c r="AE59" s="331">
        <v>-252323.27</v>
      </c>
      <c r="AF59" s="331">
        <v>-202957.37</v>
      </c>
      <c r="AG59" s="331">
        <v>-223787.63</v>
      </c>
      <c r="AH59" s="331">
        <v>-302271.34000000003</v>
      </c>
      <c r="AI59" s="331">
        <v>-356384.47</v>
      </c>
      <c r="AJ59" s="331">
        <v>-473626.55</v>
      </c>
      <c r="AK59" s="331">
        <v>-575964.57999999996</v>
      </c>
      <c r="AL59" s="331">
        <v>-513159.59</v>
      </c>
      <c r="AM59" s="331">
        <v>-590239.06999999995</v>
      </c>
      <c r="AN59" s="331">
        <v>-574098.98</v>
      </c>
      <c r="AO59" s="331">
        <v>-642420.56000000006</v>
      </c>
      <c r="AP59" s="331">
        <v>-585939.63</v>
      </c>
      <c r="AQ59" s="331">
        <v>-497478.95</v>
      </c>
      <c r="AR59" s="331">
        <v>-404314.81</v>
      </c>
      <c r="AS59" s="331">
        <v>-372225.33</v>
      </c>
      <c r="AT59" s="331">
        <v>-367920.17</v>
      </c>
      <c r="AU59" s="331">
        <v>-331207.28999999998</v>
      </c>
      <c r="AV59" s="331">
        <v>-312799.89</v>
      </c>
      <c r="AW59" s="331">
        <v>-260541.99</v>
      </c>
      <c r="AX59" s="331">
        <v>-265074.92</v>
      </c>
      <c r="AY59" s="331">
        <v>-206404.43</v>
      </c>
      <c r="AZ59" s="331">
        <v>-194505.86</v>
      </c>
      <c r="BA59" s="331">
        <v>-166713.97</v>
      </c>
      <c r="BB59" s="331">
        <v>-176198.48</v>
      </c>
      <c r="BC59" s="331">
        <v>-120770.02</v>
      </c>
      <c r="BD59" s="330"/>
      <c r="BE59" s="330"/>
      <c r="BF59" s="330"/>
      <c r="BG59" s="330"/>
      <c r="BH59" s="335"/>
      <c r="BI59" s="330"/>
      <c r="BJ59" s="330"/>
      <c r="BK59" s="330"/>
      <c r="BL59" s="330"/>
      <c r="BM59" s="330"/>
      <c r="BN59" s="330"/>
    </row>
    <row r="60" spans="2:66">
      <c r="B60" s="339" t="s">
        <v>19456</v>
      </c>
      <c r="C60" s="338" t="s">
        <v>19455</v>
      </c>
      <c r="D60" s="337" t="s">
        <v>19479</v>
      </c>
      <c r="E60" s="337" t="s">
        <v>19510</v>
      </c>
      <c r="F60" s="337" t="s">
        <v>19454</v>
      </c>
      <c r="G60" s="337" t="s">
        <v>19150</v>
      </c>
      <c r="H60" s="336" t="s">
        <v>19149</v>
      </c>
      <c r="I60" s="331"/>
      <c r="J60" s="331"/>
      <c r="K60" s="331"/>
      <c r="L60" s="331"/>
      <c r="M60" s="331"/>
      <c r="N60" s="331"/>
      <c r="O60" s="331"/>
      <c r="P60" s="331"/>
      <c r="Q60" s="331"/>
      <c r="R60" s="331"/>
      <c r="S60" s="331"/>
      <c r="T60" s="331"/>
      <c r="U60" s="331"/>
      <c r="V60" s="331"/>
      <c r="W60" s="331"/>
      <c r="X60" s="331"/>
      <c r="Y60" s="331"/>
      <c r="Z60" s="331"/>
      <c r="AA60" s="331">
        <v>-371.86</v>
      </c>
      <c r="AB60" s="331">
        <v>-1393.77</v>
      </c>
      <c r="AC60" s="331">
        <v>-4693.6000000000004</v>
      </c>
      <c r="AD60" s="331">
        <v>-2710.28</v>
      </c>
      <c r="AE60" s="331">
        <v>-2558.65</v>
      </c>
      <c r="AF60" s="331">
        <v>-1568.24</v>
      </c>
      <c r="AG60" s="331">
        <v>-1738.55</v>
      </c>
      <c r="AH60" s="331">
        <v>-1700.53</v>
      </c>
      <c r="AI60" s="331">
        <v>-1467.17</v>
      </c>
      <c r="AJ60" s="331">
        <v>-438.74</v>
      </c>
      <c r="AK60" s="331">
        <v>-767.28</v>
      </c>
      <c r="AL60" s="331">
        <v>-793.07</v>
      </c>
      <c r="AM60" s="331">
        <v>0</v>
      </c>
      <c r="AN60" s="331">
        <v>-2210.92</v>
      </c>
      <c r="AO60" s="331">
        <v>-4717.33</v>
      </c>
      <c r="AP60" s="331">
        <v>-5700.92</v>
      </c>
      <c r="AQ60" s="331">
        <v>-4035.32</v>
      </c>
      <c r="AR60" s="331">
        <v>-4849.3500000000004</v>
      </c>
      <c r="AS60" s="331">
        <v>-20542.29</v>
      </c>
      <c r="AT60" s="331">
        <v>-12225.95</v>
      </c>
      <c r="AU60" s="331">
        <v>-4167.6499999999996</v>
      </c>
      <c r="AV60" s="331">
        <v>-6699.84</v>
      </c>
      <c r="AW60" s="331">
        <v>-30850.41</v>
      </c>
      <c r="AX60" s="331">
        <v>-24380.720000000001</v>
      </c>
      <c r="AY60" s="331">
        <v>-34656.300000000003</v>
      </c>
      <c r="AZ60" s="331">
        <v>-14022.98</v>
      </c>
      <c r="BA60" s="331">
        <v>-17384.490000000002</v>
      </c>
      <c r="BB60" s="331">
        <v>-19453.86</v>
      </c>
      <c r="BC60" s="331">
        <v>-28912.9</v>
      </c>
      <c r="BD60" s="330"/>
      <c r="BE60" s="330"/>
      <c r="BF60" s="330"/>
      <c r="BG60" s="330"/>
      <c r="BH60" s="335"/>
      <c r="BI60" s="330"/>
      <c r="BJ60" s="330"/>
      <c r="BK60" s="330"/>
      <c r="BL60" s="330"/>
      <c r="BM60" s="330"/>
      <c r="BN60" s="330"/>
    </row>
    <row r="61" spans="2:66">
      <c r="B61" s="339" t="s">
        <v>19325</v>
      </c>
      <c r="C61" s="338" t="s">
        <v>19325</v>
      </c>
      <c r="D61" s="337" t="s">
        <v>19479</v>
      </c>
      <c r="E61" s="337" t="s">
        <v>19510</v>
      </c>
      <c r="F61" s="337" t="s">
        <v>19121</v>
      </c>
      <c r="G61" s="337" t="s">
        <v>19150</v>
      </c>
      <c r="H61" s="336" t="s">
        <v>19149</v>
      </c>
      <c r="I61" s="331"/>
      <c r="J61" s="331"/>
      <c r="K61" s="331"/>
      <c r="L61" s="331"/>
      <c r="M61" s="331"/>
      <c r="N61" s="331"/>
      <c r="O61" s="331"/>
      <c r="P61" s="331"/>
      <c r="Q61" s="331"/>
      <c r="R61" s="331"/>
      <c r="S61" s="331"/>
      <c r="T61" s="331"/>
      <c r="U61" s="331"/>
      <c r="V61" s="331"/>
      <c r="W61" s="331"/>
      <c r="X61" s="331"/>
      <c r="Y61" s="331"/>
      <c r="Z61" s="331"/>
      <c r="AA61" s="331">
        <v>-3025.24</v>
      </c>
      <c r="AB61" s="331">
        <v>-2972.89</v>
      </c>
      <c r="AC61" s="331">
        <v>-3019.62</v>
      </c>
      <c r="AD61" s="331">
        <v>-3219.95</v>
      </c>
      <c r="AE61" s="331">
        <v>-3467.25</v>
      </c>
      <c r="AF61" s="331">
        <v>-3561.18</v>
      </c>
      <c r="AG61" s="331">
        <v>-3768.78</v>
      </c>
      <c r="AH61" s="331">
        <v>-5520.6</v>
      </c>
      <c r="AI61" s="331">
        <v>-3139.09</v>
      </c>
      <c r="AJ61" s="331">
        <v>-3952.5</v>
      </c>
      <c r="AK61" s="331">
        <v>-5027.34</v>
      </c>
      <c r="AL61" s="331">
        <v>-4663.8</v>
      </c>
      <c r="AM61" s="331">
        <v>-4558.78</v>
      </c>
      <c r="AN61" s="331">
        <v>-4769.1899999999996</v>
      </c>
      <c r="AO61" s="331">
        <v>-4373.96</v>
      </c>
      <c r="AP61" s="331">
        <v>-3982.17</v>
      </c>
      <c r="AQ61" s="331">
        <v>-4673.97</v>
      </c>
      <c r="AR61" s="331">
        <v>-4736.3900000000003</v>
      </c>
      <c r="AS61" s="331">
        <v>-3170.37</v>
      </c>
      <c r="AT61" s="331">
        <v>-4468.16</v>
      </c>
      <c r="AU61" s="331">
        <v>-5027.9399999999996</v>
      </c>
      <c r="AV61" s="331">
        <v>-4279.8900000000003</v>
      </c>
      <c r="AW61" s="331">
        <v>-5477.77</v>
      </c>
      <c r="AX61" s="331">
        <v>-3398.99</v>
      </c>
      <c r="AY61" s="331">
        <v>-4494.38</v>
      </c>
      <c r="AZ61" s="331">
        <v>-4380.3999999999996</v>
      </c>
      <c r="BA61" s="331">
        <v>-3590.71</v>
      </c>
      <c r="BB61" s="331">
        <v>-3906.14</v>
      </c>
      <c r="BC61" s="331">
        <v>-4020.49</v>
      </c>
      <c r="BD61" s="330"/>
      <c r="BE61" s="330"/>
      <c r="BF61" s="330"/>
      <c r="BG61" s="330"/>
      <c r="BH61" s="335"/>
      <c r="BI61" s="330"/>
      <c r="BJ61" s="330"/>
      <c r="BK61" s="330"/>
      <c r="BL61" s="330"/>
      <c r="BM61" s="330"/>
      <c r="BN61" s="330"/>
    </row>
    <row r="62" spans="2:66">
      <c r="B62" s="339" t="s">
        <v>19324</v>
      </c>
      <c r="C62" s="338" t="s">
        <v>19323</v>
      </c>
      <c r="D62" s="337" t="s">
        <v>19479</v>
      </c>
      <c r="E62" s="337" t="s">
        <v>19510</v>
      </c>
      <c r="F62" s="337" t="s">
        <v>19227</v>
      </c>
      <c r="G62" s="337" t="s">
        <v>19150</v>
      </c>
      <c r="H62" s="336" t="s">
        <v>19149</v>
      </c>
      <c r="I62" s="331"/>
      <c r="J62" s="331"/>
      <c r="K62" s="331"/>
      <c r="L62" s="331"/>
      <c r="M62" s="331"/>
      <c r="N62" s="331"/>
      <c r="O62" s="331"/>
      <c r="P62" s="331"/>
      <c r="Q62" s="331"/>
      <c r="R62" s="331"/>
      <c r="S62" s="331"/>
      <c r="T62" s="331"/>
      <c r="U62" s="331"/>
      <c r="V62" s="331"/>
      <c r="W62" s="331"/>
      <c r="X62" s="331"/>
      <c r="Y62" s="331"/>
      <c r="Z62" s="331"/>
      <c r="AA62" s="331">
        <v>-11154.55</v>
      </c>
      <c r="AB62" s="331">
        <v>-7310.95</v>
      </c>
      <c r="AC62" s="331">
        <v>-5583.86</v>
      </c>
      <c r="AD62" s="331">
        <v>-6543.95</v>
      </c>
      <c r="AE62" s="331">
        <v>-6183.05</v>
      </c>
      <c r="AF62" s="331">
        <v>-6127.78</v>
      </c>
      <c r="AG62" s="331">
        <v>-8959.76</v>
      </c>
      <c r="AH62" s="331">
        <v>-3164.31</v>
      </c>
      <c r="AI62" s="331">
        <v>-513.30999999999995</v>
      </c>
      <c r="AJ62" s="331">
        <v>0</v>
      </c>
      <c r="AK62" s="331">
        <v>-122.86</v>
      </c>
      <c r="AL62" s="331">
        <v>-278.83999999999997</v>
      </c>
      <c r="AM62" s="331">
        <v>0</v>
      </c>
      <c r="AN62" s="331">
        <v>0</v>
      </c>
      <c r="AO62" s="331">
        <v>-201.9</v>
      </c>
      <c r="AP62" s="331">
        <v>-126.65</v>
      </c>
      <c r="AQ62" s="331">
        <v>-298.19</v>
      </c>
      <c r="AR62" s="331">
        <v>-1891.16</v>
      </c>
      <c r="AS62" s="331">
        <v>-225.08</v>
      </c>
      <c r="AT62" s="331">
        <v>-477.44</v>
      </c>
      <c r="AU62" s="331">
        <v>-1720.64</v>
      </c>
      <c r="AV62" s="331">
        <v>0</v>
      </c>
      <c r="AW62" s="331">
        <v>0</v>
      </c>
      <c r="AX62" s="331">
        <v>0</v>
      </c>
      <c r="AY62" s="331">
        <v>0</v>
      </c>
      <c r="AZ62" s="331">
        <v>0</v>
      </c>
      <c r="BA62" s="331">
        <v>0</v>
      </c>
      <c r="BB62" s="331">
        <v>0</v>
      </c>
      <c r="BC62" s="331">
        <v>0</v>
      </c>
      <c r="BD62" s="330"/>
      <c r="BE62" s="330"/>
      <c r="BF62" s="330"/>
      <c r="BG62" s="330"/>
      <c r="BH62" s="335"/>
      <c r="BI62" s="330"/>
      <c r="BJ62" s="330"/>
      <c r="BK62" s="330"/>
      <c r="BL62" s="330"/>
      <c r="BM62" s="330"/>
      <c r="BN62" s="330"/>
    </row>
    <row r="63" spans="2:66">
      <c r="B63" s="339" t="s">
        <v>19451</v>
      </c>
      <c r="C63" s="338" t="s">
        <v>19450</v>
      </c>
      <c r="D63" s="337" t="s">
        <v>19479</v>
      </c>
      <c r="E63" s="337" t="s">
        <v>19510</v>
      </c>
      <c r="F63" s="337" t="s">
        <v>19247</v>
      </c>
      <c r="G63" s="337" t="s">
        <v>19150</v>
      </c>
      <c r="H63" s="336" t="s">
        <v>19149</v>
      </c>
      <c r="I63" s="331"/>
      <c r="J63" s="331"/>
      <c r="K63" s="331"/>
      <c r="L63" s="331"/>
      <c r="M63" s="331"/>
      <c r="N63" s="331"/>
      <c r="O63" s="331"/>
      <c r="P63" s="331"/>
      <c r="Q63" s="331"/>
      <c r="R63" s="331"/>
      <c r="S63" s="331"/>
      <c r="T63" s="331"/>
      <c r="U63" s="331"/>
      <c r="V63" s="331"/>
      <c r="W63" s="331"/>
      <c r="X63" s="331"/>
      <c r="Y63" s="331"/>
      <c r="Z63" s="331"/>
      <c r="AA63" s="331">
        <v>-32.68</v>
      </c>
      <c r="AB63" s="331">
        <v>-1.8</v>
      </c>
      <c r="AC63" s="331">
        <v>-126.2</v>
      </c>
      <c r="AD63" s="331">
        <v>-0.56000000000000005</v>
      </c>
      <c r="AE63" s="331">
        <v>-0.4</v>
      </c>
      <c r="AF63" s="331">
        <v>-0.53</v>
      </c>
      <c r="AG63" s="331">
        <v>-1.06</v>
      </c>
      <c r="AH63" s="331">
        <v>-1.21</v>
      </c>
      <c r="AI63" s="331">
        <v>-1.06</v>
      </c>
      <c r="AJ63" s="331">
        <v>-0.53</v>
      </c>
      <c r="AK63" s="331">
        <v>0</v>
      </c>
      <c r="AL63" s="331">
        <v>-1.18</v>
      </c>
      <c r="AM63" s="331">
        <v>-1.49</v>
      </c>
      <c r="AN63" s="331">
        <v>-0.44</v>
      </c>
      <c r="AO63" s="331">
        <v>-0.75</v>
      </c>
      <c r="AP63" s="331">
        <v>-0.9</v>
      </c>
      <c r="AQ63" s="331">
        <v>0</v>
      </c>
      <c r="AR63" s="331">
        <v>0</v>
      </c>
      <c r="AS63" s="331">
        <v>0</v>
      </c>
      <c r="AT63" s="331">
        <v>-1.1499999999999999</v>
      </c>
      <c r="AU63" s="331">
        <v>-2.15</v>
      </c>
      <c r="AV63" s="331">
        <v>0</v>
      </c>
      <c r="AW63" s="331">
        <v>0</v>
      </c>
      <c r="AX63" s="331">
        <v>0</v>
      </c>
      <c r="AY63" s="331">
        <v>-3.55</v>
      </c>
      <c r="AZ63" s="331">
        <v>-75.72</v>
      </c>
      <c r="BA63" s="331">
        <v>-49.2</v>
      </c>
      <c r="BB63" s="331">
        <v>-3.3</v>
      </c>
      <c r="BC63" s="331">
        <v>0</v>
      </c>
      <c r="BD63" s="330"/>
      <c r="BE63" s="330"/>
      <c r="BF63" s="330"/>
      <c r="BG63" s="330"/>
      <c r="BH63" s="335"/>
      <c r="BI63" s="330"/>
      <c r="BJ63" s="330"/>
      <c r="BK63" s="330"/>
      <c r="BL63" s="330"/>
      <c r="BM63" s="330"/>
      <c r="BN63" s="330"/>
    </row>
    <row r="64" spans="2:66">
      <c r="B64" s="339" t="s">
        <v>19449</v>
      </c>
      <c r="C64" s="338" t="s">
        <v>19448</v>
      </c>
      <c r="D64" s="337" t="s">
        <v>19479</v>
      </c>
      <c r="E64" s="337" t="s">
        <v>19510</v>
      </c>
      <c r="F64" s="337" t="s">
        <v>19151</v>
      </c>
      <c r="G64" s="337" t="s">
        <v>19150</v>
      </c>
      <c r="H64" s="336" t="s">
        <v>19149</v>
      </c>
      <c r="I64" s="331"/>
      <c r="J64" s="331"/>
      <c r="K64" s="331"/>
      <c r="L64" s="331"/>
      <c r="M64" s="331"/>
      <c r="N64" s="331"/>
      <c r="O64" s="331"/>
      <c r="P64" s="331"/>
      <c r="Q64" s="331"/>
      <c r="R64" s="331"/>
      <c r="S64" s="331"/>
      <c r="T64" s="331"/>
      <c r="U64" s="331"/>
      <c r="V64" s="331"/>
      <c r="W64" s="331"/>
      <c r="X64" s="331"/>
      <c r="Y64" s="331"/>
      <c r="Z64" s="331"/>
      <c r="AA64" s="331">
        <v>-20109.46</v>
      </c>
      <c r="AB64" s="331">
        <v>-25830.48</v>
      </c>
      <c r="AC64" s="331">
        <v>-26046.57</v>
      </c>
      <c r="AD64" s="331">
        <v>-31821.759999999998</v>
      </c>
      <c r="AE64" s="331">
        <v>-30801.9</v>
      </c>
      <c r="AF64" s="331">
        <v>-43773.81</v>
      </c>
      <c r="AG64" s="331">
        <v>-68576.31</v>
      </c>
      <c r="AH64" s="331">
        <v>-67220.53</v>
      </c>
      <c r="AI64" s="331">
        <v>-51105.43</v>
      </c>
      <c r="AJ64" s="331">
        <v>-50825.07</v>
      </c>
      <c r="AK64" s="331">
        <v>-60776.51</v>
      </c>
      <c r="AL64" s="331">
        <v>-56756.39</v>
      </c>
      <c r="AM64" s="331">
        <v>-49305.42</v>
      </c>
      <c r="AN64" s="331">
        <v>-44362.64</v>
      </c>
      <c r="AO64" s="331">
        <v>-41951.95</v>
      </c>
      <c r="AP64" s="331">
        <v>-46461.89</v>
      </c>
      <c r="AQ64" s="331">
        <v>-47531.98</v>
      </c>
      <c r="AR64" s="331">
        <v>-49111.93</v>
      </c>
      <c r="AS64" s="331">
        <v>-46544.84</v>
      </c>
      <c r="AT64" s="331">
        <v>-50102.33</v>
      </c>
      <c r="AU64" s="331">
        <v>-41815.78</v>
      </c>
      <c r="AV64" s="331">
        <v>-46580.35</v>
      </c>
      <c r="AW64" s="331">
        <v>-59738.81</v>
      </c>
      <c r="AX64" s="331">
        <v>-59105.72</v>
      </c>
      <c r="AY64" s="331">
        <v>-53217.3</v>
      </c>
      <c r="AZ64" s="331">
        <v>-58497.31</v>
      </c>
      <c r="BA64" s="331">
        <v>-47614.89</v>
      </c>
      <c r="BB64" s="331">
        <v>-53542.48</v>
      </c>
      <c r="BC64" s="331">
        <v>-51884.57</v>
      </c>
      <c r="BD64" s="330"/>
      <c r="BE64" s="330"/>
      <c r="BF64" s="330"/>
      <c r="BG64" s="330"/>
      <c r="BH64" s="335"/>
      <c r="BI64" s="330"/>
      <c r="BJ64" s="330"/>
      <c r="BK64" s="330"/>
      <c r="BL64" s="330"/>
      <c r="BM64" s="330"/>
      <c r="BN64" s="330"/>
    </row>
    <row r="65" spans="2:66">
      <c r="B65" s="339" t="s">
        <v>19446</v>
      </c>
      <c r="C65" s="338" t="s">
        <v>19446</v>
      </c>
      <c r="D65" s="337" t="s">
        <v>19479</v>
      </c>
      <c r="E65" s="337" t="s">
        <v>19510</v>
      </c>
      <c r="F65" s="337" t="s">
        <v>19267</v>
      </c>
      <c r="G65" s="337" t="s">
        <v>19150</v>
      </c>
      <c r="H65" s="336" t="s">
        <v>19149</v>
      </c>
      <c r="I65" s="331"/>
      <c r="J65" s="331"/>
      <c r="K65" s="331"/>
      <c r="L65" s="331"/>
      <c r="M65" s="331"/>
      <c r="N65" s="331"/>
      <c r="O65" s="331"/>
      <c r="P65" s="331"/>
      <c r="Q65" s="331"/>
      <c r="R65" s="331"/>
      <c r="S65" s="331"/>
      <c r="T65" s="331"/>
      <c r="U65" s="331"/>
      <c r="V65" s="331"/>
      <c r="W65" s="331"/>
      <c r="X65" s="331"/>
      <c r="Y65" s="331"/>
      <c r="Z65" s="331"/>
      <c r="AA65" s="331">
        <v>0</v>
      </c>
      <c r="AB65" s="331">
        <v>0</v>
      </c>
      <c r="AC65" s="331">
        <v>0</v>
      </c>
      <c r="AD65" s="331">
        <v>0</v>
      </c>
      <c r="AE65" s="331">
        <v>0</v>
      </c>
      <c r="AF65" s="331">
        <v>0</v>
      </c>
      <c r="AG65" s="331">
        <v>0</v>
      </c>
      <c r="AH65" s="331">
        <v>0</v>
      </c>
      <c r="AI65" s="331">
        <v>0</v>
      </c>
      <c r="AJ65" s="331">
        <v>0</v>
      </c>
      <c r="AK65" s="331">
        <v>0</v>
      </c>
      <c r="AL65" s="331">
        <v>0</v>
      </c>
      <c r="AM65" s="331">
        <v>0</v>
      </c>
      <c r="AN65" s="331">
        <v>0</v>
      </c>
      <c r="AO65" s="331">
        <v>0</v>
      </c>
      <c r="AP65" s="331">
        <v>0</v>
      </c>
      <c r="AQ65" s="331">
        <v>0</v>
      </c>
      <c r="AR65" s="331">
        <v>0</v>
      </c>
      <c r="AS65" s="331">
        <v>0</v>
      </c>
      <c r="AT65" s="331">
        <v>0</v>
      </c>
      <c r="AU65" s="331">
        <v>0</v>
      </c>
      <c r="AV65" s="331">
        <v>0</v>
      </c>
      <c r="AW65" s="331">
        <v>0</v>
      </c>
      <c r="AX65" s="331">
        <v>0</v>
      </c>
      <c r="AY65" s="331">
        <v>0</v>
      </c>
      <c r="AZ65" s="331">
        <v>0</v>
      </c>
      <c r="BA65" s="331">
        <v>0</v>
      </c>
      <c r="BB65" s="331">
        <v>0</v>
      </c>
      <c r="BC65" s="331">
        <v>0</v>
      </c>
      <c r="BD65" s="330"/>
      <c r="BE65" s="330"/>
      <c r="BF65" s="330"/>
      <c r="BG65" s="330"/>
      <c r="BH65" s="335"/>
      <c r="BI65" s="330"/>
      <c r="BJ65" s="330"/>
      <c r="BK65" s="330"/>
      <c r="BL65" s="330"/>
      <c r="BM65" s="330"/>
      <c r="BN65" s="330"/>
    </row>
    <row r="66" spans="2:66">
      <c r="B66" s="339" t="s">
        <v>19445</v>
      </c>
      <c r="C66" s="338" t="s">
        <v>19444</v>
      </c>
      <c r="D66" s="337" t="s">
        <v>19479</v>
      </c>
      <c r="E66" s="337" t="s">
        <v>19510</v>
      </c>
      <c r="F66" s="337" t="s">
        <v>19117</v>
      </c>
      <c r="G66" s="337" t="s">
        <v>19150</v>
      </c>
      <c r="H66" s="336" t="s">
        <v>19149</v>
      </c>
      <c r="I66" s="331"/>
      <c r="J66" s="331"/>
      <c r="K66" s="331"/>
      <c r="L66" s="331"/>
      <c r="M66" s="331"/>
      <c r="N66" s="331"/>
      <c r="O66" s="331"/>
      <c r="P66" s="331"/>
      <c r="Q66" s="331"/>
      <c r="R66" s="331"/>
      <c r="S66" s="331"/>
      <c r="T66" s="331"/>
      <c r="U66" s="331"/>
      <c r="V66" s="331"/>
      <c r="W66" s="331"/>
      <c r="X66" s="331"/>
      <c r="Y66" s="331"/>
      <c r="Z66" s="331"/>
      <c r="AA66" s="331">
        <v>-1010.77</v>
      </c>
      <c r="AB66" s="331">
        <v>-81.540000000000006</v>
      </c>
      <c r="AC66" s="331">
        <v>-6.99</v>
      </c>
      <c r="AD66" s="331">
        <v>0</v>
      </c>
      <c r="AE66" s="331">
        <v>0</v>
      </c>
      <c r="AF66" s="331">
        <v>0</v>
      </c>
      <c r="AG66" s="331">
        <v>0</v>
      </c>
      <c r="AH66" s="331">
        <v>0</v>
      </c>
      <c r="AI66" s="331">
        <v>0</v>
      </c>
      <c r="AJ66" s="331">
        <v>0</v>
      </c>
      <c r="AK66" s="331">
        <v>0</v>
      </c>
      <c r="AL66" s="331">
        <v>0</v>
      </c>
      <c r="AM66" s="331">
        <v>0</v>
      </c>
      <c r="AN66" s="331">
        <v>0</v>
      </c>
      <c r="AO66" s="331">
        <v>0</v>
      </c>
      <c r="AP66" s="331">
        <v>0</v>
      </c>
      <c r="AQ66" s="331">
        <v>0</v>
      </c>
      <c r="AR66" s="331">
        <v>0</v>
      </c>
      <c r="AS66" s="331">
        <v>0</v>
      </c>
      <c r="AT66" s="331">
        <v>0</v>
      </c>
      <c r="AU66" s="331">
        <v>0</v>
      </c>
      <c r="AV66" s="331">
        <v>0</v>
      </c>
      <c r="AW66" s="331">
        <v>0</v>
      </c>
      <c r="AX66" s="331">
        <v>0</v>
      </c>
      <c r="AY66" s="331">
        <v>0</v>
      </c>
      <c r="AZ66" s="331">
        <v>0</v>
      </c>
      <c r="BA66" s="331">
        <v>-17.54</v>
      </c>
      <c r="BB66" s="331">
        <v>-18.62</v>
      </c>
      <c r="BC66" s="331">
        <v>0</v>
      </c>
      <c r="BD66" s="330"/>
      <c r="BE66" s="330"/>
      <c r="BF66" s="330"/>
      <c r="BG66" s="330"/>
      <c r="BH66" s="335"/>
      <c r="BI66" s="330"/>
      <c r="BJ66" s="330"/>
      <c r="BK66" s="330"/>
      <c r="BL66" s="330"/>
      <c r="BM66" s="330"/>
      <c r="BN66" s="330"/>
    </row>
    <row r="67" spans="2:66">
      <c r="B67" s="339" t="s">
        <v>19489</v>
      </c>
      <c r="C67" s="338" t="s">
        <v>19489</v>
      </c>
      <c r="D67" s="337" t="s">
        <v>19479</v>
      </c>
      <c r="E67" s="337" t="s">
        <v>19510</v>
      </c>
      <c r="F67" s="337" t="s">
        <v>19243</v>
      </c>
      <c r="G67" s="337" t="s">
        <v>19150</v>
      </c>
      <c r="H67" s="336" t="s">
        <v>19149</v>
      </c>
      <c r="I67" s="331"/>
      <c r="J67" s="331"/>
      <c r="K67" s="331"/>
      <c r="L67" s="331"/>
      <c r="M67" s="331"/>
      <c r="N67" s="331"/>
      <c r="O67" s="331"/>
      <c r="P67" s="331"/>
      <c r="Q67" s="331"/>
      <c r="R67" s="331"/>
      <c r="S67" s="331"/>
      <c r="T67" s="331"/>
      <c r="U67" s="331"/>
      <c r="V67" s="331"/>
      <c r="W67" s="331"/>
      <c r="X67" s="331"/>
      <c r="Y67" s="331"/>
      <c r="Z67" s="331"/>
      <c r="AA67" s="331">
        <v>-344.35</v>
      </c>
      <c r="AB67" s="331">
        <v>-2793.15</v>
      </c>
      <c r="AC67" s="331">
        <v>-3870.32</v>
      </c>
      <c r="AD67" s="331">
        <v>-5971.4</v>
      </c>
      <c r="AE67" s="331">
        <v>-4017.66</v>
      </c>
      <c r="AF67" s="331">
        <v>-2990.4</v>
      </c>
      <c r="AG67" s="331">
        <v>-3231.98</v>
      </c>
      <c r="AH67" s="331">
        <v>-5255.5</v>
      </c>
      <c r="AI67" s="331">
        <v>-4944.3500000000004</v>
      </c>
      <c r="AJ67" s="331">
        <v>-14114.29</v>
      </c>
      <c r="AK67" s="331">
        <v>-15142.07</v>
      </c>
      <c r="AL67" s="331">
        <v>-17571.32</v>
      </c>
      <c r="AM67" s="331">
        <v>-15996.45</v>
      </c>
      <c r="AN67" s="331">
        <v>-21494.43</v>
      </c>
      <c r="AO67" s="331">
        <v>-18306.189999999999</v>
      </c>
      <c r="AP67" s="331">
        <v>-16476.55</v>
      </c>
      <c r="AQ67" s="331">
        <v>-19306.099999999999</v>
      </c>
      <c r="AR67" s="331">
        <v>-22171.05</v>
      </c>
      <c r="AS67" s="331">
        <v>-15522.05</v>
      </c>
      <c r="AT67" s="331">
        <v>-15365.28</v>
      </c>
      <c r="AU67" s="331">
        <v>-15119.66</v>
      </c>
      <c r="AV67" s="331">
        <v>-19149.5</v>
      </c>
      <c r="AW67" s="331">
        <v>-6525.56</v>
      </c>
      <c r="AX67" s="331">
        <v>-2951.88</v>
      </c>
      <c r="AY67" s="331">
        <v>-2786.02</v>
      </c>
      <c r="AZ67" s="331">
        <v>-2719.1</v>
      </c>
      <c r="BA67" s="331">
        <v>-3606.32</v>
      </c>
      <c r="BB67" s="331">
        <v>-7797.29</v>
      </c>
      <c r="BC67" s="331">
        <v>-2472.5700000000002</v>
      </c>
      <c r="BD67" s="330"/>
      <c r="BE67" s="330"/>
      <c r="BF67" s="330"/>
      <c r="BG67" s="330"/>
      <c r="BH67" s="335"/>
    </row>
    <row r="68" spans="2:66">
      <c r="B68" s="339" t="s">
        <v>19322</v>
      </c>
      <c r="C68" s="338" t="s">
        <v>19321</v>
      </c>
      <c r="D68" s="337" t="s">
        <v>19479</v>
      </c>
      <c r="E68" s="337" t="s">
        <v>19510</v>
      </c>
      <c r="F68" s="337" t="s">
        <v>19113</v>
      </c>
      <c r="G68" s="337" t="s">
        <v>19150</v>
      </c>
      <c r="H68" s="336" t="s">
        <v>19149</v>
      </c>
      <c r="I68" s="331"/>
      <c r="J68" s="331"/>
      <c r="K68" s="331"/>
      <c r="L68" s="331"/>
      <c r="M68" s="331"/>
      <c r="N68" s="331"/>
      <c r="O68" s="331"/>
      <c r="P68" s="331"/>
      <c r="Q68" s="331"/>
      <c r="R68" s="331"/>
      <c r="S68" s="331"/>
      <c r="T68" s="331"/>
      <c r="U68" s="331"/>
      <c r="V68" s="331"/>
      <c r="W68" s="331"/>
      <c r="X68" s="331"/>
      <c r="Y68" s="331"/>
      <c r="Z68" s="331"/>
      <c r="AA68" s="331">
        <v>-37065.99</v>
      </c>
      <c r="AB68" s="331">
        <v>-46504.15</v>
      </c>
      <c r="AC68" s="331">
        <v>-61714.95</v>
      </c>
      <c r="AD68" s="331">
        <v>-68152.11</v>
      </c>
      <c r="AE68" s="331">
        <v>-76711.679999999993</v>
      </c>
      <c r="AF68" s="331">
        <v>-63210.07</v>
      </c>
      <c r="AG68" s="331">
        <v>-52206.95</v>
      </c>
      <c r="AH68" s="331">
        <v>-45482.17</v>
      </c>
      <c r="AI68" s="331">
        <v>-29580.99</v>
      </c>
      <c r="AJ68" s="331">
        <v>-50247.91</v>
      </c>
      <c r="AK68" s="331">
        <v>-52036.76</v>
      </c>
      <c r="AL68" s="331">
        <v>-38533.85</v>
      </c>
      <c r="AM68" s="331">
        <v>-41739.160000000003</v>
      </c>
      <c r="AN68" s="331">
        <v>-48524.02</v>
      </c>
      <c r="AO68" s="331">
        <v>-49845.9</v>
      </c>
      <c r="AP68" s="331">
        <v>-41335.79</v>
      </c>
      <c r="AQ68" s="331">
        <v>-71431.95</v>
      </c>
      <c r="AR68" s="331">
        <v>-49745.65</v>
      </c>
      <c r="AS68" s="331">
        <v>-43305.23</v>
      </c>
      <c r="AT68" s="331">
        <v>-50400.75</v>
      </c>
      <c r="AU68" s="331">
        <v>-43679.44</v>
      </c>
      <c r="AV68" s="331">
        <v>-53149.56</v>
      </c>
      <c r="AW68" s="331">
        <v>-63225.279999999999</v>
      </c>
      <c r="AX68" s="331">
        <v>-71617.490000000005</v>
      </c>
      <c r="AY68" s="331">
        <v>-71353.22</v>
      </c>
      <c r="AZ68" s="331">
        <v>-109848.15</v>
      </c>
      <c r="BA68" s="331">
        <v>-120251.42</v>
      </c>
      <c r="BB68" s="331">
        <v>-100530.33</v>
      </c>
      <c r="BC68" s="331">
        <v>-75283.740000000005</v>
      </c>
      <c r="BD68" s="330"/>
      <c r="BE68" s="330"/>
      <c r="BF68" s="330"/>
      <c r="BG68" s="330"/>
      <c r="BH68" s="335"/>
    </row>
    <row r="69" spans="2:66">
      <c r="B69" s="339" t="s">
        <v>19358</v>
      </c>
      <c r="C69" s="338" t="s">
        <v>19357</v>
      </c>
      <c r="D69" s="337" t="s">
        <v>19479</v>
      </c>
      <c r="E69" s="337" t="s">
        <v>19510</v>
      </c>
      <c r="F69" s="337" t="s">
        <v>19110</v>
      </c>
      <c r="G69" s="337" t="s">
        <v>19150</v>
      </c>
      <c r="H69" s="336" t="s">
        <v>19149</v>
      </c>
      <c r="I69" s="331"/>
      <c r="J69" s="331"/>
      <c r="K69" s="331"/>
      <c r="L69" s="331"/>
      <c r="M69" s="331"/>
      <c r="N69" s="331"/>
      <c r="O69" s="331"/>
      <c r="P69" s="331"/>
      <c r="Q69" s="331"/>
      <c r="R69" s="331"/>
      <c r="S69" s="331"/>
      <c r="T69" s="331"/>
      <c r="U69" s="331"/>
      <c r="V69" s="331"/>
      <c r="W69" s="331"/>
      <c r="X69" s="331"/>
      <c r="Y69" s="331"/>
      <c r="Z69" s="331"/>
      <c r="AA69" s="331">
        <v>-50748.62</v>
      </c>
      <c r="AB69" s="331">
        <v>-48252.75</v>
      </c>
      <c r="AC69" s="331">
        <v>-62733.93</v>
      </c>
      <c r="AD69" s="331">
        <v>-55862.49</v>
      </c>
      <c r="AE69" s="331">
        <v>-56761.88</v>
      </c>
      <c r="AF69" s="331">
        <v>-56780.87</v>
      </c>
      <c r="AG69" s="331">
        <v>-59852</v>
      </c>
      <c r="AH69" s="331">
        <v>-49275.56</v>
      </c>
      <c r="AI69" s="331">
        <v>-44792.11</v>
      </c>
      <c r="AJ69" s="331">
        <v>-50530.67</v>
      </c>
      <c r="AK69" s="331">
        <v>-58590.19</v>
      </c>
      <c r="AL69" s="331">
        <v>-46022.39</v>
      </c>
      <c r="AM69" s="331">
        <v>-47901.72</v>
      </c>
      <c r="AN69" s="331">
        <v>-47253.02</v>
      </c>
      <c r="AO69" s="331">
        <v>-56644.639999999999</v>
      </c>
      <c r="AP69" s="331">
        <v>-62797.91</v>
      </c>
      <c r="AQ69" s="331">
        <v>-46859.21</v>
      </c>
      <c r="AR69" s="331">
        <v>-68480.37</v>
      </c>
      <c r="AS69" s="331">
        <v>-91214.41</v>
      </c>
      <c r="AT69" s="331">
        <v>-76731.100000000006</v>
      </c>
      <c r="AU69" s="331">
        <v>-113921.91</v>
      </c>
      <c r="AV69" s="331">
        <v>-117313.34</v>
      </c>
      <c r="AW69" s="331">
        <v>-107429.9</v>
      </c>
      <c r="AX69" s="331">
        <v>-140087.70000000001</v>
      </c>
      <c r="AY69" s="331">
        <v>-156853.76000000001</v>
      </c>
      <c r="AZ69" s="331">
        <v>-185024.98</v>
      </c>
      <c r="BA69" s="331">
        <v>-184005.03</v>
      </c>
      <c r="BB69" s="331">
        <v>-99386</v>
      </c>
      <c r="BC69" s="331">
        <v>-115552.91</v>
      </c>
      <c r="BD69" s="330"/>
      <c r="BE69" s="330"/>
      <c r="BF69" s="330"/>
      <c r="BG69" s="330"/>
      <c r="BH69" s="335"/>
    </row>
    <row r="70" spans="2:66">
      <c r="B70" s="339" t="s">
        <v>19392</v>
      </c>
      <c r="C70" s="338" t="s">
        <v>19391</v>
      </c>
      <c r="D70" s="337" t="s">
        <v>19479</v>
      </c>
      <c r="E70" s="337" t="s">
        <v>19510</v>
      </c>
      <c r="F70" s="337" t="s">
        <v>19107</v>
      </c>
      <c r="G70" s="337" t="s">
        <v>19150</v>
      </c>
      <c r="H70" s="336" t="s">
        <v>19149</v>
      </c>
      <c r="I70" s="331"/>
      <c r="J70" s="331"/>
      <c r="K70" s="331"/>
      <c r="L70" s="331"/>
      <c r="M70" s="331"/>
      <c r="N70" s="331"/>
      <c r="O70" s="331"/>
      <c r="P70" s="331"/>
      <c r="Q70" s="331"/>
      <c r="R70" s="331"/>
      <c r="S70" s="331"/>
      <c r="T70" s="331"/>
      <c r="U70" s="331"/>
      <c r="V70" s="331"/>
      <c r="W70" s="331"/>
      <c r="X70" s="331"/>
      <c r="Y70" s="331"/>
      <c r="Z70" s="331"/>
      <c r="AA70" s="331">
        <v>-1227.6099999999999</v>
      </c>
      <c r="AB70" s="331">
        <v>-84.47</v>
      </c>
      <c r="AC70" s="331">
        <v>-321.54000000000002</v>
      </c>
      <c r="AD70" s="331">
        <v>-1693.03</v>
      </c>
      <c r="AE70" s="331">
        <v>-499.57</v>
      </c>
      <c r="AF70" s="331">
        <v>-1539.67</v>
      </c>
      <c r="AG70" s="331">
        <v>-1592.01</v>
      </c>
      <c r="AH70" s="331">
        <v>-2628.02</v>
      </c>
      <c r="AI70" s="331">
        <v>-487.58</v>
      </c>
      <c r="AJ70" s="331">
        <v>-553.9</v>
      </c>
      <c r="AK70" s="331">
        <v>-1668.63</v>
      </c>
      <c r="AL70" s="331">
        <v>-878.04</v>
      </c>
      <c r="AM70" s="331">
        <v>-543.79</v>
      </c>
      <c r="AN70" s="331">
        <v>-284.95999999999998</v>
      </c>
      <c r="AO70" s="331">
        <v>-433.54</v>
      </c>
      <c r="AP70" s="331">
        <v>-634.25</v>
      </c>
      <c r="AQ70" s="331">
        <v>-488.8</v>
      </c>
      <c r="AR70" s="331">
        <v>-409.14</v>
      </c>
      <c r="AS70" s="331">
        <v>-486.13</v>
      </c>
      <c r="AT70" s="331">
        <v>-375.83</v>
      </c>
      <c r="AU70" s="331">
        <v>-403.46</v>
      </c>
      <c r="AV70" s="331">
        <v>-319.06</v>
      </c>
      <c r="AW70" s="331">
        <v>-218.29</v>
      </c>
      <c r="AX70" s="331">
        <v>-173.77</v>
      </c>
      <c r="AY70" s="331">
        <v>-110.03</v>
      </c>
      <c r="AZ70" s="331">
        <v>-79.72</v>
      </c>
      <c r="BA70" s="331">
        <v>-46.63</v>
      </c>
      <c r="BB70" s="331">
        <v>-57.84</v>
      </c>
      <c r="BC70" s="331">
        <v>-15.86</v>
      </c>
      <c r="BD70" s="330"/>
      <c r="BE70" s="330"/>
      <c r="BF70" s="330"/>
      <c r="BG70" s="330"/>
      <c r="BH70" s="335"/>
    </row>
    <row r="71" spans="2:66">
      <c r="B71" s="339" t="s">
        <v>19418</v>
      </c>
      <c r="C71" s="338" t="s">
        <v>19418</v>
      </c>
      <c r="D71" s="337" t="s">
        <v>19479</v>
      </c>
      <c r="E71" s="337" t="s">
        <v>19510</v>
      </c>
      <c r="F71" s="337" t="s">
        <v>19416</v>
      </c>
      <c r="G71" s="337" t="s">
        <v>19150</v>
      </c>
      <c r="H71" s="336" t="s">
        <v>19149</v>
      </c>
      <c r="I71" s="331"/>
      <c r="J71" s="331"/>
      <c r="K71" s="331"/>
      <c r="L71" s="331"/>
      <c r="M71" s="331"/>
      <c r="N71" s="331"/>
      <c r="O71" s="331"/>
      <c r="P71" s="331"/>
      <c r="Q71" s="331"/>
      <c r="R71" s="331"/>
      <c r="S71" s="331"/>
      <c r="T71" s="331"/>
      <c r="U71" s="331"/>
      <c r="V71" s="331"/>
      <c r="W71" s="331"/>
      <c r="X71" s="331"/>
      <c r="Y71" s="331"/>
      <c r="Z71" s="331"/>
      <c r="AA71" s="331">
        <v>0</v>
      </c>
      <c r="AB71" s="331">
        <v>0</v>
      </c>
      <c r="AC71" s="331">
        <v>0</v>
      </c>
      <c r="AD71" s="331">
        <v>0</v>
      </c>
      <c r="AE71" s="331">
        <v>0</v>
      </c>
      <c r="AF71" s="331">
        <v>-1668.47</v>
      </c>
      <c r="AG71" s="331">
        <v>0</v>
      </c>
      <c r="AH71" s="331">
        <v>-3.08</v>
      </c>
      <c r="AI71" s="331">
        <v>-3.2</v>
      </c>
      <c r="AJ71" s="331">
        <v>0</v>
      </c>
      <c r="AK71" s="331">
        <v>0</v>
      </c>
      <c r="AL71" s="331">
        <v>0</v>
      </c>
      <c r="AM71" s="331">
        <v>0</v>
      </c>
      <c r="AN71" s="331">
        <v>0</v>
      </c>
      <c r="AO71" s="331">
        <v>0</v>
      </c>
      <c r="AP71" s="331">
        <v>0</v>
      </c>
      <c r="AQ71" s="331">
        <v>0</v>
      </c>
      <c r="AR71" s="331">
        <v>0</v>
      </c>
      <c r="AS71" s="331">
        <v>0</v>
      </c>
      <c r="AT71" s="331">
        <v>0</v>
      </c>
      <c r="AU71" s="331">
        <v>0</v>
      </c>
      <c r="AV71" s="331">
        <v>0</v>
      </c>
      <c r="AW71" s="331">
        <v>0</v>
      </c>
      <c r="AX71" s="331">
        <v>0</v>
      </c>
      <c r="AY71" s="331">
        <v>0</v>
      </c>
      <c r="AZ71" s="331">
        <v>0</v>
      </c>
      <c r="BA71" s="331">
        <v>0</v>
      </c>
      <c r="BB71" s="331">
        <v>0</v>
      </c>
      <c r="BC71" s="331">
        <v>0</v>
      </c>
      <c r="BD71" s="330"/>
      <c r="BE71" s="330"/>
      <c r="BF71" s="330"/>
      <c r="BG71" s="330"/>
      <c r="BH71" s="335"/>
    </row>
    <row r="72" spans="2:66">
      <c r="B72" s="339" t="s">
        <v>19280</v>
      </c>
      <c r="C72" s="338" t="s">
        <v>19279</v>
      </c>
      <c r="D72" s="337" t="s">
        <v>19479</v>
      </c>
      <c r="E72" s="337" t="s">
        <v>19510</v>
      </c>
      <c r="F72" s="337" t="s">
        <v>19278</v>
      </c>
      <c r="G72" s="337" t="s">
        <v>19150</v>
      </c>
      <c r="H72" s="336" t="s">
        <v>19149</v>
      </c>
      <c r="I72" s="331"/>
      <c r="J72" s="331"/>
      <c r="K72" s="331"/>
      <c r="L72" s="331"/>
      <c r="M72" s="331"/>
      <c r="N72" s="331"/>
      <c r="O72" s="331"/>
      <c r="P72" s="331"/>
      <c r="Q72" s="331"/>
      <c r="R72" s="331"/>
      <c r="S72" s="331"/>
      <c r="T72" s="331"/>
      <c r="U72" s="331"/>
      <c r="V72" s="331"/>
      <c r="W72" s="331"/>
      <c r="X72" s="331"/>
      <c r="Y72" s="331"/>
      <c r="Z72" s="331"/>
      <c r="AA72" s="331">
        <v>-2.13</v>
      </c>
      <c r="AB72" s="331">
        <v>-1.39</v>
      </c>
      <c r="AC72" s="331">
        <v>-1.48</v>
      </c>
      <c r="AD72" s="331">
        <v>-2.09</v>
      </c>
      <c r="AE72" s="331">
        <v>-0.09</v>
      </c>
      <c r="AF72" s="331">
        <v>0</v>
      </c>
      <c r="AG72" s="331">
        <v>-5.31</v>
      </c>
      <c r="AH72" s="331">
        <v>-11.01</v>
      </c>
      <c r="AI72" s="331">
        <v>-12.53</v>
      </c>
      <c r="AJ72" s="331">
        <v>-48.15</v>
      </c>
      <c r="AK72" s="331">
        <v>-83.78</v>
      </c>
      <c r="AL72" s="331">
        <v>-57.38</v>
      </c>
      <c r="AM72" s="331">
        <v>-60.33</v>
      </c>
      <c r="AN72" s="331">
        <v>-228.64</v>
      </c>
      <c r="AO72" s="331">
        <v>-54.59</v>
      </c>
      <c r="AP72" s="331">
        <v>-55.98</v>
      </c>
      <c r="AQ72" s="331">
        <v>-73.56</v>
      </c>
      <c r="AR72" s="331">
        <v>-76.3</v>
      </c>
      <c r="AS72" s="331">
        <v>-55.15</v>
      </c>
      <c r="AT72" s="331">
        <v>-49.44</v>
      </c>
      <c r="AU72" s="331">
        <v>-53.99</v>
      </c>
      <c r="AV72" s="331">
        <v>-55.87</v>
      </c>
      <c r="AW72" s="331">
        <v>-50.49</v>
      </c>
      <c r="AX72" s="331">
        <v>-56.29</v>
      </c>
      <c r="AY72" s="331">
        <v>-57.93</v>
      </c>
      <c r="AZ72" s="331">
        <v>-99.95</v>
      </c>
      <c r="BA72" s="331">
        <v>-82.25</v>
      </c>
      <c r="BB72" s="331">
        <v>-55.07</v>
      </c>
      <c r="BC72" s="331">
        <v>-38.19</v>
      </c>
      <c r="BD72" s="330"/>
      <c r="BE72" s="330"/>
      <c r="BF72" s="330"/>
      <c r="BG72" s="330"/>
      <c r="BH72" s="335"/>
    </row>
    <row r="73" spans="2:66">
      <c r="B73" s="339" t="s">
        <v>19277</v>
      </c>
      <c r="C73" s="338" t="s">
        <v>19276</v>
      </c>
      <c r="D73" s="337" t="s">
        <v>19479</v>
      </c>
      <c r="E73" s="337" t="s">
        <v>19510</v>
      </c>
      <c r="F73" s="337" t="s">
        <v>19275</v>
      </c>
      <c r="G73" s="337" t="s">
        <v>19150</v>
      </c>
      <c r="H73" s="336" t="s">
        <v>19149</v>
      </c>
      <c r="I73" s="331"/>
      <c r="J73" s="331"/>
      <c r="K73" s="331"/>
      <c r="L73" s="331"/>
      <c r="M73" s="331"/>
      <c r="N73" s="331"/>
      <c r="O73" s="331"/>
      <c r="P73" s="331"/>
      <c r="Q73" s="331"/>
      <c r="R73" s="331"/>
      <c r="S73" s="331"/>
      <c r="T73" s="331"/>
      <c r="U73" s="331"/>
      <c r="V73" s="331"/>
      <c r="W73" s="331"/>
      <c r="X73" s="331"/>
      <c r="Y73" s="331"/>
      <c r="Z73" s="331"/>
      <c r="AA73" s="331">
        <v>-466.47</v>
      </c>
      <c r="AB73" s="331">
        <v>-497.6</v>
      </c>
      <c r="AC73" s="331">
        <v>-532.79999999999995</v>
      </c>
      <c r="AD73" s="331">
        <v>-552.74</v>
      </c>
      <c r="AE73" s="331">
        <v>-1140.18</v>
      </c>
      <c r="AF73" s="331">
        <v>-1150.99</v>
      </c>
      <c r="AG73" s="331">
        <v>-538.58000000000004</v>
      </c>
      <c r="AH73" s="331">
        <v>-444.43</v>
      </c>
      <c r="AI73" s="331">
        <v>-358.08</v>
      </c>
      <c r="AJ73" s="331">
        <v>-389.59</v>
      </c>
      <c r="AK73" s="331">
        <v>-508.5</v>
      </c>
      <c r="AL73" s="331">
        <v>-425.87</v>
      </c>
      <c r="AM73" s="331">
        <v>-346.85</v>
      </c>
      <c r="AN73" s="331">
        <v>-217.04</v>
      </c>
      <c r="AO73" s="331">
        <v>-68.38</v>
      </c>
      <c r="AP73" s="331">
        <v>-79.02</v>
      </c>
      <c r="AQ73" s="331">
        <v>-99.55</v>
      </c>
      <c r="AR73" s="331">
        <v>-64.48</v>
      </c>
      <c r="AS73" s="331">
        <v>-75.42</v>
      </c>
      <c r="AT73" s="331">
        <v>-75.42</v>
      </c>
      <c r="AU73" s="331">
        <v>-75.42</v>
      </c>
      <c r="AV73" s="331">
        <v>-75.42</v>
      </c>
      <c r="AW73" s="331">
        <v>-75.42</v>
      </c>
      <c r="AX73" s="331">
        <v>-75.42</v>
      </c>
      <c r="AY73" s="331">
        <v>-75.42</v>
      </c>
      <c r="AZ73" s="331">
        <v>-75.42</v>
      </c>
      <c r="BA73" s="331">
        <v>-75.42</v>
      </c>
      <c r="BB73" s="331">
        <v>-75.42</v>
      </c>
      <c r="BC73" s="331">
        <v>-75.42</v>
      </c>
      <c r="BD73" s="330"/>
      <c r="BE73" s="330"/>
      <c r="BF73" s="330"/>
      <c r="BG73" s="330"/>
      <c r="BH73" s="335"/>
    </row>
    <row r="74" spans="2:66">
      <c r="B74" s="339" t="s">
        <v>19274</v>
      </c>
      <c r="C74" s="338" t="s">
        <v>19274</v>
      </c>
      <c r="D74" s="337" t="s">
        <v>19479</v>
      </c>
      <c r="E74" s="337" t="s">
        <v>19510</v>
      </c>
      <c r="F74" s="337" t="s">
        <v>19272</v>
      </c>
      <c r="G74" s="337" t="s">
        <v>19150</v>
      </c>
      <c r="H74" s="336" t="s">
        <v>19149</v>
      </c>
      <c r="I74" s="331"/>
      <c r="J74" s="331"/>
      <c r="K74" s="331"/>
      <c r="L74" s="331"/>
      <c r="M74" s="331"/>
      <c r="N74" s="331"/>
      <c r="O74" s="331"/>
      <c r="P74" s="331"/>
      <c r="Q74" s="331"/>
      <c r="R74" s="331"/>
      <c r="S74" s="331"/>
      <c r="T74" s="331"/>
      <c r="U74" s="331"/>
      <c r="V74" s="331"/>
      <c r="W74" s="331"/>
      <c r="X74" s="331"/>
      <c r="Y74" s="331"/>
      <c r="Z74" s="331"/>
      <c r="AA74" s="331">
        <v>-399.31</v>
      </c>
      <c r="AB74" s="331">
        <v>-316.69</v>
      </c>
      <c r="AC74" s="331">
        <v>-373.72</v>
      </c>
      <c r="AD74" s="331">
        <v>-242.82</v>
      </c>
      <c r="AE74" s="331">
        <v>-66.31</v>
      </c>
      <c r="AF74" s="331">
        <v>-151.08000000000001</v>
      </c>
      <c r="AG74" s="331">
        <v>-79.52</v>
      </c>
      <c r="AH74" s="331">
        <v>-285.49</v>
      </c>
      <c r="AI74" s="331">
        <v>-297.98</v>
      </c>
      <c r="AJ74" s="331">
        <v>-338.38</v>
      </c>
      <c r="AK74" s="331">
        <v>-601.82000000000005</v>
      </c>
      <c r="AL74" s="331">
        <v>-290.74</v>
      </c>
      <c r="AM74" s="331">
        <v>-41.51</v>
      </c>
      <c r="AN74" s="331">
        <v>-125.81</v>
      </c>
      <c r="AO74" s="331">
        <v>-105.11</v>
      </c>
      <c r="AP74" s="331">
        <v>-36.14</v>
      </c>
      <c r="AQ74" s="331">
        <v>-123.18</v>
      </c>
      <c r="AR74" s="331">
        <v>-223.04</v>
      </c>
      <c r="AS74" s="331">
        <v>-312.51</v>
      </c>
      <c r="AT74" s="331">
        <v>-166.64</v>
      </c>
      <c r="AU74" s="331">
        <v>-125.97</v>
      </c>
      <c r="AV74" s="331">
        <v>-195.34</v>
      </c>
      <c r="AW74" s="331">
        <v>-201.95</v>
      </c>
      <c r="AX74" s="331">
        <v>-110.64</v>
      </c>
      <c r="AY74" s="331">
        <v>-30.25</v>
      </c>
      <c r="AZ74" s="331">
        <v>0</v>
      </c>
      <c r="BA74" s="331">
        <v>0</v>
      </c>
      <c r="BB74" s="331">
        <v>0</v>
      </c>
      <c r="BC74" s="331">
        <v>0</v>
      </c>
      <c r="BD74" s="330"/>
      <c r="BE74" s="330"/>
      <c r="BF74" s="330"/>
      <c r="BG74" s="330"/>
      <c r="BH74" s="335"/>
    </row>
    <row r="75" spans="2:66">
      <c r="B75" s="339" t="s">
        <v>19298</v>
      </c>
      <c r="C75" s="338" t="s">
        <v>19297</v>
      </c>
      <c r="D75" s="337" t="s">
        <v>19479</v>
      </c>
      <c r="E75" s="337" t="s">
        <v>19510</v>
      </c>
      <c r="F75" s="337" t="s">
        <v>19104</v>
      </c>
      <c r="G75" s="337" t="s">
        <v>19150</v>
      </c>
      <c r="H75" s="336" t="s">
        <v>19149</v>
      </c>
      <c r="I75" s="331"/>
      <c r="J75" s="331"/>
      <c r="K75" s="331"/>
      <c r="L75" s="331"/>
      <c r="M75" s="331"/>
      <c r="N75" s="331"/>
      <c r="O75" s="331"/>
      <c r="P75" s="331"/>
      <c r="Q75" s="331"/>
      <c r="R75" s="331"/>
      <c r="S75" s="331"/>
      <c r="T75" s="331"/>
      <c r="U75" s="331"/>
      <c r="V75" s="331"/>
      <c r="W75" s="331"/>
      <c r="X75" s="331"/>
      <c r="Y75" s="331"/>
      <c r="Z75" s="331"/>
      <c r="AA75" s="331">
        <v>-38855.07</v>
      </c>
      <c r="AB75" s="331">
        <v>-52405.82</v>
      </c>
      <c r="AC75" s="331">
        <v>-57461.27</v>
      </c>
      <c r="AD75" s="331">
        <v>-60425.24</v>
      </c>
      <c r="AE75" s="331">
        <v>-62827.54</v>
      </c>
      <c r="AF75" s="331">
        <v>-62649.16</v>
      </c>
      <c r="AG75" s="331">
        <v>-71414.789999999994</v>
      </c>
      <c r="AH75" s="331">
        <v>-116866.79</v>
      </c>
      <c r="AI75" s="331">
        <v>-105422.16</v>
      </c>
      <c r="AJ75" s="331">
        <v>-107498.41</v>
      </c>
      <c r="AK75" s="331">
        <v>-120678.32</v>
      </c>
      <c r="AL75" s="331">
        <v>-127881.21</v>
      </c>
      <c r="AM75" s="331">
        <v>-124953.44</v>
      </c>
      <c r="AN75" s="331">
        <v>-108622.54</v>
      </c>
      <c r="AO75" s="331">
        <v>-154549.78</v>
      </c>
      <c r="AP75" s="331">
        <v>-209777.32</v>
      </c>
      <c r="AQ75" s="331">
        <v>-196275.20000000001</v>
      </c>
      <c r="AR75" s="331">
        <v>-169540.07</v>
      </c>
      <c r="AS75" s="331">
        <v>-206436.59</v>
      </c>
      <c r="AT75" s="331">
        <v>-149864.84</v>
      </c>
      <c r="AU75" s="331">
        <v>-132208.57999999999</v>
      </c>
      <c r="AV75" s="331">
        <v>-117050.72</v>
      </c>
      <c r="AW75" s="331">
        <v>-111918.63</v>
      </c>
      <c r="AX75" s="331">
        <v>-82638.62</v>
      </c>
      <c r="AY75" s="331">
        <v>-78439.210000000006</v>
      </c>
      <c r="AZ75" s="331">
        <v>-82349.5</v>
      </c>
      <c r="BA75" s="331">
        <v>-79416.399999999994</v>
      </c>
      <c r="BB75" s="331">
        <v>-84035.97</v>
      </c>
      <c r="BC75" s="331">
        <v>-57669.02</v>
      </c>
      <c r="BD75" s="330"/>
      <c r="BE75" s="330"/>
      <c r="BF75" s="330"/>
      <c r="BG75" s="330"/>
      <c r="BH75" s="335"/>
    </row>
    <row r="76" spans="2:66">
      <c r="B76" s="339" t="s">
        <v>19390</v>
      </c>
      <c r="C76" s="338" t="s">
        <v>19389</v>
      </c>
      <c r="D76" s="337" t="s">
        <v>19479</v>
      </c>
      <c r="E76" s="337" t="s">
        <v>19510</v>
      </c>
      <c r="F76" s="337" t="s">
        <v>19388</v>
      </c>
      <c r="G76" s="337" t="s">
        <v>19150</v>
      </c>
      <c r="H76" s="336" t="s">
        <v>19149</v>
      </c>
      <c r="I76" s="331"/>
      <c r="J76" s="331"/>
      <c r="K76" s="331"/>
      <c r="L76" s="331"/>
      <c r="M76" s="331"/>
      <c r="N76" s="331"/>
      <c r="O76" s="331"/>
      <c r="P76" s="331"/>
      <c r="Q76" s="331"/>
      <c r="R76" s="331"/>
      <c r="S76" s="331"/>
      <c r="T76" s="331"/>
      <c r="U76" s="331"/>
      <c r="V76" s="331"/>
      <c r="W76" s="331"/>
      <c r="X76" s="331"/>
      <c r="Y76" s="331"/>
      <c r="Z76" s="331"/>
      <c r="AA76" s="331">
        <v>0</v>
      </c>
      <c r="AB76" s="331">
        <v>0</v>
      </c>
      <c r="AC76" s="331">
        <v>0</v>
      </c>
      <c r="AD76" s="331">
        <v>-237.99</v>
      </c>
      <c r="AE76" s="331">
        <v>-1243.25</v>
      </c>
      <c r="AF76" s="331">
        <v>-388.01</v>
      </c>
      <c r="AG76" s="331">
        <v>-3793.92</v>
      </c>
      <c r="AH76" s="331">
        <v>-2620.8000000000002</v>
      </c>
      <c r="AI76" s="331">
        <v>-4244.43</v>
      </c>
      <c r="AJ76" s="331">
        <v>-4800</v>
      </c>
      <c r="AK76" s="331">
        <v>-3012.78</v>
      </c>
      <c r="AL76" s="331">
        <v>-4066.87</v>
      </c>
      <c r="AM76" s="331">
        <v>-4014.12</v>
      </c>
      <c r="AN76" s="331">
        <v>-3475.38</v>
      </c>
      <c r="AO76" s="331">
        <v>-3533.81</v>
      </c>
      <c r="AP76" s="331">
        <v>-2323.1</v>
      </c>
      <c r="AQ76" s="331">
        <v>-2683.41</v>
      </c>
      <c r="AR76" s="331">
        <v>-4533.2</v>
      </c>
      <c r="AS76" s="331">
        <v>-3802.93</v>
      </c>
      <c r="AT76" s="331">
        <v>-1578.66</v>
      </c>
      <c r="AU76" s="331">
        <v>-975.84</v>
      </c>
      <c r="AV76" s="331">
        <v>0</v>
      </c>
      <c r="AW76" s="331">
        <v>-255.26</v>
      </c>
      <c r="AX76" s="331">
        <v>-1282.79</v>
      </c>
      <c r="AY76" s="331">
        <v>-1294.3499999999999</v>
      </c>
      <c r="AZ76" s="331">
        <v>-2218.79</v>
      </c>
      <c r="BA76" s="331">
        <v>-505.91</v>
      </c>
      <c r="BB76" s="331">
        <v>0</v>
      </c>
      <c r="BC76" s="331">
        <v>-286.3</v>
      </c>
      <c r="BD76" s="330"/>
      <c r="BE76" s="330"/>
      <c r="BF76" s="330"/>
      <c r="BG76" s="330"/>
      <c r="BH76" s="335"/>
    </row>
    <row r="77" spans="2:66">
      <c r="B77" s="339" t="s">
        <v>19320</v>
      </c>
      <c r="C77" s="338" t="s">
        <v>19511</v>
      </c>
      <c r="D77" s="337" t="s">
        <v>19479</v>
      </c>
      <c r="E77" s="337" t="s">
        <v>19510</v>
      </c>
      <c r="F77" s="337" t="s">
        <v>19101</v>
      </c>
      <c r="G77" s="337" t="s">
        <v>19150</v>
      </c>
      <c r="H77" s="336" t="s">
        <v>19149</v>
      </c>
      <c r="I77" s="331"/>
      <c r="J77" s="331"/>
      <c r="K77" s="331"/>
      <c r="L77" s="331"/>
      <c r="M77" s="331"/>
      <c r="N77" s="331"/>
      <c r="O77" s="331"/>
      <c r="P77" s="331"/>
      <c r="Q77" s="331"/>
      <c r="R77" s="331"/>
      <c r="S77" s="331"/>
      <c r="T77" s="331"/>
      <c r="U77" s="331"/>
      <c r="V77" s="331"/>
      <c r="W77" s="331"/>
      <c r="X77" s="331"/>
      <c r="Y77" s="331"/>
      <c r="Z77" s="331"/>
      <c r="AA77" s="331">
        <v>-1414.75</v>
      </c>
      <c r="AB77" s="331">
        <v>-2146.37</v>
      </c>
      <c r="AC77" s="331">
        <v>-928.32</v>
      </c>
      <c r="AD77" s="331">
        <v>-398.75</v>
      </c>
      <c r="AE77" s="331">
        <v>-233.01</v>
      </c>
      <c r="AF77" s="331">
        <v>-253.68</v>
      </c>
      <c r="AG77" s="331">
        <v>-61.56</v>
      </c>
      <c r="AH77" s="331">
        <v>-4.08</v>
      </c>
      <c r="AI77" s="331">
        <v>-30.34</v>
      </c>
      <c r="AJ77" s="331">
        <v>-212.9</v>
      </c>
      <c r="AK77" s="331">
        <v>-30.4</v>
      </c>
      <c r="AL77" s="331">
        <v>-27.08</v>
      </c>
      <c r="AM77" s="331">
        <v>-221.14</v>
      </c>
      <c r="AN77" s="331">
        <v>-289.75</v>
      </c>
      <c r="AO77" s="331">
        <v>-340.29</v>
      </c>
      <c r="AP77" s="331">
        <v>-19.420000000000002</v>
      </c>
      <c r="AQ77" s="331">
        <v>-57.58</v>
      </c>
      <c r="AR77" s="331">
        <v>-123.76</v>
      </c>
      <c r="AS77" s="331">
        <v>-7.51</v>
      </c>
      <c r="AT77" s="331">
        <v>0</v>
      </c>
      <c r="AU77" s="331">
        <v>-768.91</v>
      </c>
      <c r="AV77" s="331">
        <v>0</v>
      </c>
      <c r="AW77" s="331">
        <v>0</v>
      </c>
      <c r="AX77" s="331">
        <v>0</v>
      </c>
      <c r="AY77" s="331">
        <v>0</v>
      </c>
      <c r="AZ77" s="331">
        <v>0</v>
      </c>
      <c r="BA77" s="331">
        <v>0</v>
      </c>
      <c r="BB77" s="331">
        <v>0</v>
      </c>
      <c r="BC77" s="331">
        <v>-134.16999999999999</v>
      </c>
      <c r="BD77" s="330"/>
      <c r="BE77" s="330"/>
      <c r="BF77" s="330"/>
      <c r="BG77" s="330"/>
      <c r="BH77" s="335"/>
    </row>
    <row r="78" spans="2:66">
      <c r="B78" s="339" t="s">
        <v>19488</v>
      </c>
      <c r="C78" s="338" t="s">
        <v>19315</v>
      </c>
      <c r="D78" s="337" t="s">
        <v>19479</v>
      </c>
      <c r="E78" s="337" t="s">
        <v>19510</v>
      </c>
      <c r="F78" s="337" t="s">
        <v>19097</v>
      </c>
      <c r="G78" s="337" t="s">
        <v>19150</v>
      </c>
      <c r="H78" s="336" t="s">
        <v>19149</v>
      </c>
      <c r="I78" s="331"/>
      <c r="J78" s="331"/>
      <c r="K78" s="331"/>
      <c r="L78" s="331"/>
      <c r="M78" s="331"/>
      <c r="N78" s="331"/>
      <c r="O78" s="331"/>
      <c r="P78" s="331"/>
      <c r="Q78" s="331"/>
      <c r="R78" s="331"/>
      <c r="S78" s="331"/>
      <c r="T78" s="331"/>
      <c r="U78" s="331"/>
      <c r="V78" s="331"/>
      <c r="W78" s="331"/>
      <c r="X78" s="331"/>
      <c r="Y78" s="331"/>
      <c r="Z78" s="331"/>
      <c r="AA78" s="331">
        <v>-3.43</v>
      </c>
      <c r="AB78" s="331">
        <v>-0.38</v>
      </c>
      <c r="AC78" s="331">
        <v>-0.38</v>
      </c>
      <c r="AD78" s="331">
        <v>-0.38</v>
      </c>
      <c r="AE78" s="331">
        <v>-0.26</v>
      </c>
      <c r="AF78" s="331">
        <v>-0.09</v>
      </c>
      <c r="AG78" s="331">
        <v>-0.67</v>
      </c>
      <c r="AH78" s="331">
        <v>-0.18</v>
      </c>
      <c r="AI78" s="331">
        <v>-0.23</v>
      </c>
      <c r="AJ78" s="331">
        <v>-0.18</v>
      </c>
      <c r="AK78" s="331">
        <v>-0.5</v>
      </c>
      <c r="AL78" s="331">
        <v>-27.57</v>
      </c>
      <c r="AM78" s="331">
        <v>0</v>
      </c>
      <c r="AN78" s="331">
        <v>0</v>
      </c>
      <c r="AO78" s="331">
        <v>-52.48</v>
      </c>
      <c r="AP78" s="331">
        <v>0</v>
      </c>
      <c r="AQ78" s="331">
        <v>0</v>
      </c>
      <c r="AR78" s="331">
        <v>0</v>
      </c>
      <c r="AS78" s="331">
        <v>0</v>
      </c>
      <c r="AT78" s="331">
        <v>0</v>
      </c>
      <c r="AU78" s="331">
        <v>0</v>
      </c>
      <c r="AV78" s="331">
        <v>0</v>
      </c>
      <c r="AW78" s="331">
        <v>0</v>
      </c>
      <c r="AX78" s="331">
        <v>0</v>
      </c>
      <c r="AY78" s="331">
        <v>0</v>
      </c>
      <c r="AZ78" s="331">
        <v>0</v>
      </c>
      <c r="BA78" s="331">
        <v>0</v>
      </c>
      <c r="BB78" s="331">
        <v>0</v>
      </c>
      <c r="BC78" s="331">
        <v>0</v>
      </c>
      <c r="BD78" s="330"/>
      <c r="BE78" s="330"/>
      <c r="BF78" s="330"/>
      <c r="BG78" s="330"/>
      <c r="BH78" s="335"/>
    </row>
    <row r="79" spans="2:66">
      <c r="B79" s="339" t="s">
        <v>19487</v>
      </c>
      <c r="C79" s="338" t="s">
        <v>19486</v>
      </c>
      <c r="D79" s="337" t="s">
        <v>19479</v>
      </c>
      <c r="E79" s="337" t="s">
        <v>19510</v>
      </c>
      <c r="F79" s="337" t="s">
        <v>19094</v>
      </c>
      <c r="G79" s="337" t="s">
        <v>19150</v>
      </c>
      <c r="H79" s="336" t="s">
        <v>19149</v>
      </c>
      <c r="I79" s="331"/>
      <c r="J79" s="331"/>
      <c r="K79" s="331"/>
      <c r="L79" s="331"/>
      <c r="M79" s="331"/>
      <c r="N79" s="331"/>
      <c r="O79" s="331"/>
      <c r="P79" s="331"/>
      <c r="Q79" s="331"/>
      <c r="R79" s="331"/>
      <c r="S79" s="331"/>
      <c r="T79" s="331"/>
      <c r="U79" s="331"/>
      <c r="V79" s="331"/>
      <c r="W79" s="331"/>
      <c r="X79" s="331"/>
      <c r="Y79" s="331"/>
      <c r="Z79" s="331"/>
      <c r="AA79" s="331">
        <v>0</v>
      </c>
      <c r="AB79" s="331">
        <v>-23.52</v>
      </c>
      <c r="AC79" s="331">
        <v>0</v>
      </c>
      <c r="AD79" s="331">
        <v>-30.16</v>
      </c>
      <c r="AE79" s="331">
        <v>-16.71</v>
      </c>
      <c r="AF79" s="331">
        <v>-18.37</v>
      </c>
      <c r="AG79" s="331">
        <v>-24.12</v>
      </c>
      <c r="AH79" s="331">
        <v>-23.08</v>
      </c>
      <c r="AI79" s="331">
        <v>-7.78</v>
      </c>
      <c r="AJ79" s="331">
        <v>-7.37</v>
      </c>
      <c r="AK79" s="331">
        <v>-10.72</v>
      </c>
      <c r="AL79" s="331">
        <v>-9.81</v>
      </c>
      <c r="AM79" s="331">
        <v>-6.86</v>
      </c>
      <c r="AN79" s="331">
        <v>-8.89</v>
      </c>
      <c r="AO79" s="331">
        <v>-6</v>
      </c>
      <c r="AP79" s="331">
        <v>-5.77</v>
      </c>
      <c r="AQ79" s="331">
        <v>-6.7</v>
      </c>
      <c r="AR79" s="331">
        <v>-3.9</v>
      </c>
      <c r="AS79" s="331">
        <v>-4.49</v>
      </c>
      <c r="AT79" s="331">
        <v>-1.61</v>
      </c>
      <c r="AU79" s="331">
        <v>-3.51</v>
      </c>
      <c r="AV79" s="331">
        <v>-0.84</v>
      </c>
      <c r="AW79" s="331">
        <v>-1.23</v>
      </c>
      <c r="AX79" s="331">
        <v>-0.26</v>
      </c>
      <c r="AY79" s="331">
        <v>-0.08</v>
      </c>
      <c r="AZ79" s="331">
        <v>-0.79</v>
      </c>
      <c r="BA79" s="331">
        <v>0</v>
      </c>
      <c r="BB79" s="331">
        <v>-0.43</v>
      </c>
      <c r="BC79" s="331">
        <v>-0.16</v>
      </c>
      <c r="BD79" s="330"/>
      <c r="BE79" s="330"/>
      <c r="BF79" s="330"/>
      <c r="BG79" s="330"/>
      <c r="BH79" s="335"/>
    </row>
    <row r="80" spans="2:66">
      <c r="B80" s="339" t="s">
        <v>19482</v>
      </c>
      <c r="C80" s="338" t="s">
        <v>19482</v>
      </c>
      <c r="D80" s="337" t="s">
        <v>19479</v>
      </c>
      <c r="E80" s="337" t="s">
        <v>19510</v>
      </c>
      <c r="F80" s="337" t="s">
        <v>19262</v>
      </c>
      <c r="G80" s="337" t="s">
        <v>19150</v>
      </c>
      <c r="H80" s="336" t="s">
        <v>19149</v>
      </c>
      <c r="I80" s="331"/>
      <c r="J80" s="331"/>
      <c r="K80" s="331"/>
      <c r="L80" s="331"/>
      <c r="M80" s="331"/>
      <c r="N80" s="331"/>
      <c r="O80" s="331"/>
      <c r="P80" s="331"/>
      <c r="Q80" s="331"/>
      <c r="R80" s="331"/>
      <c r="S80" s="331"/>
      <c r="T80" s="331"/>
      <c r="U80" s="331"/>
      <c r="V80" s="331"/>
      <c r="W80" s="331"/>
      <c r="X80" s="331"/>
      <c r="Y80" s="331"/>
      <c r="Z80" s="331"/>
      <c r="AA80" s="331">
        <v>0</v>
      </c>
      <c r="AB80" s="331">
        <v>0</v>
      </c>
      <c r="AC80" s="331">
        <v>0</v>
      </c>
      <c r="AD80" s="331">
        <v>0</v>
      </c>
      <c r="AE80" s="331">
        <v>0</v>
      </c>
      <c r="AF80" s="331">
        <v>0</v>
      </c>
      <c r="AG80" s="331">
        <v>0</v>
      </c>
      <c r="AH80" s="331">
        <v>0</v>
      </c>
      <c r="AI80" s="331">
        <v>0</v>
      </c>
      <c r="AJ80" s="331">
        <v>0</v>
      </c>
      <c r="AK80" s="331">
        <v>0</v>
      </c>
      <c r="AL80" s="331">
        <v>0</v>
      </c>
      <c r="AM80" s="331">
        <v>0</v>
      </c>
      <c r="AN80" s="331">
        <v>0</v>
      </c>
      <c r="AO80" s="331">
        <v>0</v>
      </c>
      <c r="AP80" s="331">
        <v>0</v>
      </c>
      <c r="AQ80" s="331">
        <v>0</v>
      </c>
      <c r="AR80" s="331">
        <v>0</v>
      </c>
      <c r="AS80" s="331">
        <v>0</v>
      </c>
      <c r="AT80" s="331">
        <v>0</v>
      </c>
      <c r="AU80" s="331">
        <v>0</v>
      </c>
      <c r="AV80" s="331">
        <v>0</v>
      </c>
      <c r="AW80" s="331">
        <v>0</v>
      </c>
      <c r="AX80" s="331">
        <v>0</v>
      </c>
      <c r="AY80" s="331">
        <v>0</v>
      </c>
      <c r="AZ80" s="331">
        <v>0</v>
      </c>
      <c r="BA80" s="331">
        <v>0</v>
      </c>
      <c r="BB80" s="331">
        <v>0</v>
      </c>
      <c r="BC80" s="331">
        <v>0</v>
      </c>
      <c r="BD80" s="330"/>
      <c r="BE80" s="330"/>
      <c r="BF80" s="330"/>
      <c r="BG80" s="330"/>
      <c r="BH80" s="335"/>
    </row>
    <row r="81" spans="2:66">
      <c r="B81" s="339" t="s">
        <v>19442</v>
      </c>
      <c r="C81" s="338" t="s">
        <v>19442</v>
      </c>
      <c r="D81" s="337" t="s">
        <v>19479</v>
      </c>
      <c r="E81" s="337" t="s">
        <v>19510</v>
      </c>
      <c r="F81" s="337" t="s">
        <v>19132</v>
      </c>
      <c r="G81" s="337" t="s">
        <v>19150</v>
      </c>
      <c r="H81" s="336" t="s">
        <v>19149</v>
      </c>
      <c r="I81" s="331"/>
      <c r="J81" s="331"/>
      <c r="K81" s="331"/>
      <c r="L81" s="331"/>
      <c r="M81" s="331"/>
      <c r="N81" s="331"/>
      <c r="O81" s="331"/>
      <c r="P81" s="331"/>
      <c r="Q81" s="331"/>
      <c r="R81" s="331"/>
      <c r="S81" s="331"/>
      <c r="T81" s="331"/>
      <c r="U81" s="331"/>
      <c r="V81" s="331"/>
      <c r="W81" s="331"/>
      <c r="X81" s="331"/>
      <c r="Y81" s="331"/>
      <c r="Z81" s="331"/>
      <c r="AA81" s="331">
        <v>0</v>
      </c>
      <c r="AB81" s="331">
        <v>0</v>
      </c>
      <c r="AC81" s="331">
        <v>0</v>
      </c>
      <c r="AD81" s="331">
        <v>0</v>
      </c>
      <c r="AE81" s="331">
        <v>0</v>
      </c>
      <c r="AF81" s="331">
        <v>0</v>
      </c>
      <c r="AG81" s="331">
        <v>0</v>
      </c>
      <c r="AH81" s="331">
        <v>0</v>
      </c>
      <c r="AI81" s="331">
        <v>0</v>
      </c>
      <c r="AJ81" s="331">
        <v>0</v>
      </c>
      <c r="AK81" s="331">
        <v>0</v>
      </c>
      <c r="AL81" s="331">
        <v>-940</v>
      </c>
      <c r="AM81" s="331">
        <v>-1504</v>
      </c>
      <c r="AN81" s="331">
        <v>-1692</v>
      </c>
      <c r="AO81" s="331">
        <v>-2444</v>
      </c>
      <c r="AP81" s="331">
        <v>-2632</v>
      </c>
      <c r="AQ81" s="331">
        <v>-2632</v>
      </c>
      <c r="AR81" s="331">
        <v>-2632</v>
      </c>
      <c r="AS81" s="331">
        <v>-3660.75</v>
      </c>
      <c r="AT81" s="331">
        <v>-3122.25</v>
      </c>
      <c r="AU81" s="331">
        <v>-2845.8</v>
      </c>
      <c r="AV81" s="331">
        <v>-1996.01</v>
      </c>
      <c r="AW81" s="331">
        <v>-1695.68</v>
      </c>
      <c r="AX81" s="331">
        <v>-1422.83</v>
      </c>
      <c r="AY81" s="331">
        <v>-1503.02</v>
      </c>
      <c r="AZ81" s="331">
        <v>-1084.3499999999999</v>
      </c>
      <c r="BA81" s="331">
        <v>-1203.3800000000001</v>
      </c>
      <c r="BB81" s="331">
        <v>-1765.24</v>
      </c>
      <c r="BC81" s="331">
        <v>-2115.5300000000002</v>
      </c>
      <c r="BD81" s="330"/>
      <c r="BE81" s="330"/>
      <c r="BF81" s="330"/>
      <c r="BG81" s="330"/>
      <c r="BH81" s="335"/>
    </row>
    <row r="82" spans="2:66">
      <c r="B82" s="339" t="s">
        <v>19296</v>
      </c>
      <c r="C82" s="338" t="s">
        <v>19295</v>
      </c>
      <c r="D82" s="337" t="s">
        <v>19479</v>
      </c>
      <c r="E82" s="337" t="s">
        <v>19510</v>
      </c>
      <c r="F82" s="337" t="s">
        <v>19081</v>
      </c>
      <c r="G82" s="337" t="s">
        <v>19150</v>
      </c>
      <c r="H82" s="336" t="s">
        <v>19149</v>
      </c>
      <c r="I82" s="331"/>
      <c r="J82" s="331"/>
      <c r="K82" s="331"/>
      <c r="L82" s="331"/>
      <c r="M82" s="331"/>
      <c r="N82" s="331"/>
      <c r="O82" s="331"/>
      <c r="P82" s="331"/>
      <c r="Q82" s="331"/>
      <c r="R82" s="331"/>
      <c r="S82" s="331"/>
      <c r="T82" s="331"/>
      <c r="U82" s="331"/>
      <c r="V82" s="331"/>
      <c r="W82" s="331"/>
      <c r="X82" s="331"/>
      <c r="Y82" s="331"/>
      <c r="Z82" s="331"/>
      <c r="AA82" s="331">
        <v>-17730</v>
      </c>
      <c r="AB82" s="331">
        <v>-18169.2</v>
      </c>
      <c r="AC82" s="331">
        <v>-17643.599999999999</v>
      </c>
      <c r="AD82" s="331">
        <v>-18338.400000000001</v>
      </c>
      <c r="AE82" s="331">
        <v>-23835.599999999999</v>
      </c>
      <c r="AF82" s="331">
        <v>-17305.2</v>
      </c>
      <c r="AG82" s="331">
        <v>-69055.199999999997</v>
      </c>
      <c r="AH82" s="331">
        <v>-39772.800000000003</v>
      </c>
      <c r="AI82" s="331">
        <v>-27360</v>
      </c>
      <c r="AJ82" s="331">
        <v>-26193.599999999999</v>
      </c>
      <c r="AK82" s="331">
        <v>-27906.33</v>
      </c>
      <c r="AL82" s="331">
        <v>-31589.26</v>
      </c>
      <c r="AM82" s="331">
        <v>-39634.89</v>
      </c>
      <c r="AN82" s="331">
        <v>-56043.34</v>
      </c>
      <c r="AO82" s="331">
        <v>-41561.79</v>
      </c>
      <c r="AP82" s="331">
        <v>-41663.269999999997</v>
      </c>
      <c r="AQ82" s="331">
        <v>-49328.46</v>
      </c>
      <c r="AR82" s="331">
        <v>-40955.4</v>
      </c>
      <c r="AS82" s="331">
        <v>-40898.879999999997</v>
      </c>
      <c r="AT82" s="331">
        <v>-39148.199999999997</v>
      </c>
      <c r="AU82" s="331">
        <v>-42244</v>
      </c>
      <c r="AV82" s="331">
        <v>-37349.050000000003</v>
      </c>
      <c r="AW82" s="331">
        <v>-38542.160000000003</v>
      </c>
      <c r="AX82" s="331">
        <v>-37358.870000000003</v>
      </c>
      <c r="AY82" s="331">
        <v>-35449.4</v>
      </c>
      <c r="AZ82" s="331">
        <v>-35039.46</v>
      </c>
      <c r="BA82" s="331">
        <v>-35709.71</v>
      </c>
      <c r="BB82" s="331">
        <v>-38359.42</v>
      </c>
      <c r="BC82" s="331">
        <v>-37473.360000000001</v>
      </c>
      <c r="BD82" s="330"/>
      <c r="BE82" s="330"/>
      <c r="BF82" s="330"/>
      <c r="BG82" s="330"/>
      <c r="BH82" s="335"/>
    </row>
    <row r="83" spans="2:66">
      <c r="B83" s="362" t="s">
        <v>19509</v>
      </c>
      <c r="C83" s="338" t="s">
        <v>19508</v>
      </c>
      <c r="D83" s="360"/>
      <c r="E83" s="360"/>
      <c r="F83" s="360"/>
      <c r="G83" s="360"/>
      <c r="H83" s="336"/>
      <c r="I83" s="331"/>
      <c r="J83" s="331"/>
      <c r="K83" s="331"/>
      <c r="L83" s="331"/>
      <c r="M83" s="331"/>
      <c r="N83" s="331"/>
      <c r="O83" s="331"/>
      <c r="P83" s="331"/>
      <c r="Q83" s="331"/>
      <c r="R83" s="331"/>
      <c r="S83" s="331"/>
      <c r="T83" s="331"/>
      <c r="U83" s="331"/>
      <c r="V83" s="331"/>
      <c r="W83" s="331"/>
      <c r="X83" s="331"/>
      <c r="Y83" s="331"/>
      <c r="Z83" s="331"/>
      <c r="AA83" s="331" t="s">
        <v>843</v>
      </c>
      <c r="AB83" s="331" t="s">
        <v>843</v>
      </c>
      <c r="AC83" s="331" t="s">
        <v>843</v>
      </c>
      <c r="AD83" s="331" t="s">
        <v>843</v>
      </c>
      <c r="AE83" s="331" t="s">
        <v>843</v>
      </c>
      <c r="AF83" s="331" t="s">
        <v>843</v>
      </c>
      <c r="AG83" s="331" t="s">
        <v>843</v>
      </c>
      <c r="AH83" s="331" t="s">
        <v>843</v>
      </c>
      <c r="AI83" s="331" t="s">
        <v>843</v>
      </c>
      <c r="AJ83" s="331" t="s">
        <v>843</v>
      </c>
      <c r="AK83" s="331" t="s">
        <v>843</v>
      </c>
      <c r="AL83" s="331" t="s">
        <v>843</v>
      </c>
      <c r="AM83" s="331" t="s">
        <v>843</v>
      </c>
      <c r="AN83" s="331" t="s">
        <v>843</v>
      </c>
      <c r="AO83" s="331" t="s">
        <v>843</v>
      </c>
      <c r="AP83" s="331" t="s">
        <v>843</v>
      </c>
      <c r="AQ83" s="331" t="s">
        <v>843</v>
      </c>
      <c r="AR83" s="331" t="s">
        <v>843</v>
      </c>
      <c r="AS83" s="331" t="s">
        <v>843</v>
      </c>
      <c r="AT83" s="331" t="s">
        <v>843</v>
      </c>
      <c r="AU83" s="331" t="s">
        <v>843</v>
      </c>
      <c r="AV83" s="331" t="s">
        <v>843</v>
      </c>
      <c r="AW83" s="331" t="s">
        <v>843</v>
      </c>
      <c r="AX83" s="331" t="s">
        <v>843</v>
      </c>
      <c r="AY83" s="331" t="s">
        <v>843</v>
      </c>
      <c r="AZ83" s="331" t="s">
        <v>843</v>
      </c>
      <c r="BA83" s="331" t="s">
        <v>843</v>
      </c>
      <c r="BB83" s="331" t="s">
        <v>843</v>
      </c>
      <c r="BC83" s="331" t="s">
        <v>843</v>
      </c>
      <c r="BD83" s="330"/>
      <c r="BE83" s="330"/>
      <c r="BF83" s="330"/>
      <c r="BG83" s="330"/>
      <c r="BH83" s="335"/>
      <c r="BI83" s="330"/>
      <c r="BJ83" s="330"/>
      <c r="BK83" s="330"/>
      <c r="BL83" s="330"/>
      <c r="BM83" s="330"/>
      <c r="BN83" s="330"/>
    </row>
    <row r="84" spans="2:66">
      <c r="B84" s="339" t="s">
        <v>19449</v>
      </c>
      <c r="C84" s="338" t="s">
        <v>19448</v>
      </c>
      <c r="D84" s="337" t="s">
        <v>19479</v>
      </c>
      <c r="E84" s="337" t="s">
        <v>19507</v>
      </c>
      <c r="F84" s="337" t="s">
        <v>19151</v>
      </c>
      <c r="G84" s="337" t="s">
        <v>19150</v>
      </c>
      <c r="H84" s="336" t="s">
        <v>19149</v>
      </c>
      <c r="I84" s="331"/>
      <c r="J84" s="331"/>
      <c r="K84" s="331"/>
      <c r="L84" s="331"/>
      <c r="M84" s="331"/>
      <c r="N84" s="331"/>
      <c r="O84" s="331"/>
      <c r="P84" s="331"/>
      <c r="Q84" s="331"/>
      <c r="R84" s="331"/>
      <c r="S84" s="331"/>
      <c r="T84" s="331"/>
      <c r="U84" s="331"/>
      <c r="V84" s="331"/>
      <c r="W84" s="331"/>
      <c r="X84" s="331"/>
      <c r="Y84" s="331"/>
      <c r="Z84" s="331"/>
      <c r="AA84" s="331">
        <v>6602.85</v>
      </c>
      <c r="AB84" s="331">
        <v>3285</v>
      </c>
      <c r="AC84" s="331">
        <v>394.2</v>
      </c>
      <c r="AD84" s="331">
        <v>-1116.9000000000001</v>
      </c>
      <c r="AE84" s="331">
        <v>-2135.25</v>
      </c>
      <c r="AF84" s="331">
        <v>-427.05</v>
      </c>
      <c r="AG84" s="331">
        <v>427.05</v>
      </c>
      <c r="AH84" s="331">
        <v>886.95</v>
      </c>
      <c r="AI84" s="331">
        <v>391.57</v>
      </c>
      <c r="AJ84" s="331">
        <v>3360.99</v>
      </c>
      <c r="AK84" s="331">
        <v>4401.8999999999996</v>
      </c>
      <c r="AL84" s="331">
        <v>3055.05</v>
      </c>
      <c r="AM84" s="331">
        <v>2463.75</v>
      </c>
      <c r="AN84" s="331">
        <v>1642.5</v>
      </c>
      <c r="AO84" s="331">
        <v>1642.5</v>
      </c>
      <c r="AP84" s="331">
        <v>1642.5</v>
      </c>
      <c r="AQ84" s="331">
        <v>821.25</v>
      </c>
      <c r="AR84" s="331">
        <v>0</v>
      </c>
      <c r="AS84" s="331">
        <v>0</v>
      </c>
      <c r="AT84" s="331">
        <v>0</v>
      </c>
      <c r="AU84" s="331">
        <v>1806.75</v>
      </c>
      <c r="AV84" s="331">
        <v>1806.75</v>
      </c>
      <c r="AW84" s="331">
        <v>2069.5500000000002</v>
      </c>
      <c r="AX84" s="331">
        <v>1511.1</v>
      </c>
      <c r="AY84" s="331">
        <v>2595.15</v>
      </c>
      <c r="AZ84" s="331">
        <v>2299.5</v>
      </c>
      <c r="BA84" s="331">
        <v>1642.5</v>
      </c>
      <c r="BB84" s="331">
        <v>1642.5</v>
      </c>
      <c r="BC84" s="331">
        <v>1642.5</v>
      </c>
      <c r="BD84" s="330"/>
      <c r="BE84" s="330"/>
      <c r="BF84" s="330"/>
      <c r="BG84" s="330"/>
      <c r="BH84" s="335"/>
      <c r="BI84" s="330"/>
      <c r="BJ84" s="330"/>
      <c r="BK84" s="330"/>
      <c r="BL84" s="330"/>
      <c r="BM84" s="330"/>
      <c r="BN84" s="330"/>
    </row>
    <row r="85" spans="2:66">
      <c r="B85" s="339" t="s">
        <v>19322</v>
      </c>
      <c r="C85" s="338" t="s">
        <v>19321</v>
      </c>
      <c r="D85" s="337" t="s">
        <v>19479</v>
      </c>
      <c r="E85" s="337" t="s">
        <v>19507</v>
      </c>
      <c r="F85" s="337" t="s">
        <v>19113</v>
      </c>
      <c r="G85" s="337" t="s">
        <v>19150</v>
      </c>
      <c r="H85" s="336" t="s">
        <v>19149</v>
      </c>
      <c r="I85" s="331"/>
      <c r="J85" s="331"/>
      <c r="K85" s="331"/>
      <c r="L85" s="331"/>
      <c r="M85" s="331"/>
      <c r="N85" s="331"/>
      <c r="O85" s="331"/>
      <c r="P85" s="331"/>
      <c r="Q85" s="331"/>
      <c r="R85" s="331"/>
      <c r="S85" s="331"/>
      <c r="T85" s="331"/>
      <c r="U85" s="331"/>
      <c r="V85" s="331"/>
      <c r="W85" s="331"/>
      <c r="X85" s="331"/>
      <c r="Y85" s="331"/>
      <c r="Z85" s="331"/>
      <c r="AA85" s="331">
        <v>-5200.8599999999997</v>
      </c>
      <c r="AB85" s="331">
        <v>-2869.44</v>
      </c>
      <c r="AC85" s="331">
        <v>-2439.02</v>
      </c>
      <c r="AD85" s="331">
        <v>-2725.97</v>
      </c>
      <c r="AE85" s="331">
        <v>-4806.3100000000004</v>
      </c>
      <c r="AF85" s="331">
        <v>-5451.94</v>
      </c>
      <c r="AG85" s="331">
        <v>-5738.88</v>
      </c>
      <c r="AH85" s="331">
        <v>-5846.48</v>
      </c>
      <c r="AI85" s="331">
        <v>-6133.43</v>
      </c>
      <c r="AJ85" s="331">
        <v>-5882.35</v>
      </c>
      <c r="AK85" s="331">
        <v>-4913.92</v>
      </c>
      <c r="AL85" s="331">
        <v>-4662.84</v>
      </c>
      <c r="AM85" s="331">
        <v>-5738.88</v>
      </c>
      <c r="AN85" s="331">
        <v>-7890.96</v>
      </c>
      <c r="AO85" s="331">
        <v>-8787.66</v>
      </c>
      <c r="AP85" s="331">
        <v>-8787.66</v>
      </c>
      <c r="AQ85" s="331">
        <v>-8787.66</v>
      </c>
      <c r="AR85" s="331">
        <v>-10760.4</v>
      </c>
      <c r="AS85" s="331">
        <v>-10043.040000000001</v>
      </c>
      <c r="AT85" s="331">
        <v>-8967</v>
      </c>
      <c r="AU85" s="331">
        <v>-8967</v>
      </c>
      <c r="AV85" s="331">
        <v>-10473.459999999999</v>
      </c>
      <c r="AW85" s="331">
        <v>-8249.64</v>
      </c>
      <c r="AX85" s="331">
        <v>-7173.6</v>
      </c>
      <c r="AY85" s="331">
        <v>-10760.4</v>
      </c>
      <c r="AZ85" s="331">
        <v>-10760.4</v>
      </c>
      <c r="BA85" s="331">
        <v>-12195.12</v>
      </c>
      <c r="BB85" s="331">
        <v>-12195.12</v>
      </c>
      <c r="BC85" s="331">
        <v>-12195.12</v>
      </c>
      <c r="BD85" s="330"/>
      <c r="BE85" s="330"/>
      <c r="BF85" s="330"/>
      <c r="BG85" s="330"/>
      <c r="BH85" s="335"/>
      <c r="BI85" s="330"/>
      <c r="BJ85" s="330"/>
      <c r="BK85" s="330"/>
      <c r="BL85" s="330"/>
      <c r="BM85" s="330"/>
      <c r="BN85" s="330"/>
    </row>
    <row r="86" spans="2:66">
      <c r="B86" s="339" t="s">
        <v>19392</v>
      </c>
      <c r="C86" s="338" t="s">
        <v>19391</v>
      </c>
      <c r="D86" s="337" t="s">
        <v>19479</v>
      </c>
      <c r="E86" s="337" t="s">
        <v>19507</v>
      </c>
      <c r="F86" s="337" t="s">
        <v>19107</v>
      </c>
      <c r="G86" s="337" t="s">
        <v>19150</v>
      </c>
      <c r="H86" s="336" t="s">
        <v>19149</v>
      </c>
      <c r="I86" s="331"/>
      <c r="J86" s="331"/>
      <c r="K86" s="331"/>
      <c r="L86" s="331"/>
      <c r="M86" s="331"/>
      <c r="N86" s="331"/>
      <c r="O86" s="331"/>
      <c r="P86" s="331"/>
      <c r="Q86" s="331"/>
      <c r="R86" s="331"/>
      <c r="S86" s="331"/>
      <c r="T86" s="331"/>
      <c r="U86" s="331"/>
      <c r="V86" s="331"/>
      <c r="W86" s="331"/>
      <c r="X86" s="331"/>
      <c r="Y86" s="331"/>
      <c r="Z86" s="331"/>
      <c r="AA86" s="331">
        <v>0</v>
      </c>
      <c r="AB86" s="331">
        <v>0</v>
      </c>
      <c r="AC86" s="331">
        <v>251.2</v>
      </c>
      <c r="AD86" s="331">
        <v>251.2</v>
      </c>
      <c r="AE86" s="331">
        <v>251.2</v>
      </c>
      <c r="AF86" s="331">
        <v>251.2</v>
      </c>
      <c r="AG86" s="331">
        <v>251.2</v>
      </c>
      <c r="AH86" s="331">
        <v>251.2</v>
      </c>
      <c r="AI86" s="331">
        <v>251.2</v>
      </c>
      <c r="AJ86" s="331">
        <v>251.2</v>
      </c>
      <c r="AK86" s="331">
        <v>251.2</v>
      </c>
      <c r="AL86" s="331">
        <v>251.2</v>
      </c>
      <c r="AM86" s="331">
        <v>251.2</v>
      </c>
      <c r="AN86" s="331">
        <v>376.8</v>
      </c>
      <c r="AO86" s="331">
        <v>502.4</v>
      </c>
      <c r="AP86" s="331">
        <v>628</v>
      </c>
      <c r="AQ86" s="331">
        <v>628</v>
      </c>
      <c r="AR86" s="331">
        <v>628</v>
      </c>
      <c r="AS86" s="331">
        <v>628</v>
      </c>
      <c r="AT86" s="331">
        <v>628</v>
      </c>
      <c r="AU86" s="331">
        <v>628</v>
      </c>
      <c r="AV86" s="331">
        <v>628</v>
      </c>
      <c r="AW86" s="331">
        <v>628</v>
      </c>
      <c r="AX86" s="331">
        <v>628</v>
      </c>
      <c r="AY86" s="331">
        <v>628</v>
      </c>
      <c r="AZ86" s="331">
        <v>628</v>
      </c>
      <c r="BA86" s="331">
        <v>628</v>
      </c>
      <c r="BB86" s="331">
        <v>628</v>
      </c>
      <c r="BC86" s="331">
        <v>628</v>
      </c>
      <c r="BD86" s="330"/>
      <c r="BE86" s="330"/>
      <c r="BF86" s="330"/>
      <c r="BG86" s="330"/>
      <c r="BH86" s="335"/>
      <c r="BI86" s="330"/>
      <c r="BJ86" s="330"/>
      <c r="BK86" s="330"/>
      <c r="BL86" s="330"/>
      <c r="BM86" s="330"/>
      <c r="BN86" s="330"/>
    </row>
    <row r="87" spans="2:66">
      <c r="B87" s="346" t="s">
        <v>19506</v>
      </c>
      <c r="C87" s="345" t="s">
        <v>19505</v>
      </c>
      <c r="D87" s="360"/>
      <c r="E87" s="360"/>
      <c r="F87" s="360"/>
      <c r="G87" s="360"/>
      <c r="H87" s="336"/>
      <c r="I87" s="331"/>
      <c r="J87" s="331"/>
      <c r="K87" s="331"/>
      <c r="L87" s="331"/>
      <c r="M87" s="331"/>
      <c r="N87" s="331"/>
      <c r="O87" s="331"/>
      <c r="P87" s="331"/>
      <c r="Q87" s="331"/>
      <c r="R87" s="331"/>
      <c r="S87" s="331"/>
      <c r="T87" s="331"/>
      <c r="U87" s="331"/>
      <c r="V87" s="331"/>
      <c r="W87" s="331"/>
      <c r="X87" s="331"/>
      <c r="Y87" s="331"/>
      <c r="Z87" s="331"/>
      <c r="AA87" s="331" t="s">
        <v>843</v>
      </c>
      <c r="AB87" s="331" t="s">
        <v>843</v>
      </c>
      <c r="AC87" s="331" t="s">
        <v>843</v>
      </c>
      <c r="AD87" s="331" t="s">
        <v>843</v>
      </c>
      <c r="AE87" s="331" t="s">
        <v>843</v>
      </c>
      <c r="AF87" s="331" t="s">
        <v>843</v>
      </c>
      <c r="AG87" s="331" t="s">
        <v>843</v>
      </c>
      <c r="AH87" s="331" t="s">
        <v>843</v>
      </c>
      <c r="AI87" s="331" t="s">
        <v>843</v>
      </c>
      <c r="AJ87" s="331" t="s">
        <v>843</v>
      </c>
      <c r="AK87" s="331" t="s">
        <v>843</v>
      </c>
      <c r="AL87" s="331" t="s">
        <v>843</v>
      </c>
      <c r="AM87" s="331" t="s">
        <v>843</v>
      </c>
      <c r="AN87" s="331" t="s">
        <v>843</v>
      </c>
      <c r="AO87" s="331" t="s">
        <v>843</v>
      </c>
      <c r="AP87" s="331" t="s">
        <v>843</v>
      </c>
      <c r="AQ87" s="331" t="s">
        <v>843</v>
      </c>
      <c r="AR87" s="331" t="s">
        <v>843</v>
      </c>
      <c r="AS87" s="331" t="s">
        <v>843</v>
      </c>
      <c r="AT87" s="331" t="s">
        <v>843</v>
      </c>
      <c r="AU87" s="331" t="s">
        <v>843</v>
      </c>
      <c r="AV87" s="331" t="s">
        <v>843</v>
      </c>
      <c r="AW87" s="331" t="s">
        <v>843</v>
      </c>
      <c r="AX87" s="331" t="s">
        <v>843</v>
      </c>
      <c r="AY87" s="331" t="s">
        <v>843</v>
      </c>
      <c r="AZ87" s="331" t="s">
        <v>843</v>
      </c>
      <c r="BA87" s="331" t="s">
        <v>843</v>
      </c>
      <c r="BB87" s="331" t="s">
        <v>843</v>
      </c>
      <c r="BC87" s="331" t="s">
        <v>843</v>
      </c>
      <c r="BD87" s="330"/>
      <c r="BE87" s="330"/>
      <c r="BF87" s="330"/>
      <c r="BG87" s="330"/>
      <c r="BH87" s="342"/>
      <c r="BI87" s="330"/>
      <c r="BJ87" s="330"/>
      <c r="BK87" s="330"/>
      <c r="BL87" s="330"/>
      <c r="BM87" s="330"/>
      <c r="BN87" s="330"/>
    </row>
    <row r="88" spans="2:66">
      <c r="B88" s="362" t="s">
        <v>19504</v>
      </c>
      <c r="C88" s="338" t="s">
        <v>19503</v>
      </c>
      <c r="D88" s="360"/>
      <c r="E88" s="360"/>
      <c r="F88" s="360"/>
      <c r="G88" s="360"/>
      <c r="H88" s="336"/>
      <c r="I88" s="331"/>
      <c r="J88" s="331"/>
      <c r="K88" s="331"/>
      <c r="L88" s="331"/>
      <c r="M88" s="331"/>
      <c r="N88" s="331"/>
      <c r="O88" s="331"/>
      <c r="P88" s="331"/>
      <c r="Q88" s="331"/>
      <c r="R88" s="331"/>
      <c r="S88" s="331"/>
      <c r="T88" s="331"/>
      <c r="U88" s="331"/>
      <c r="V88" s="331"/>
      <c r="W88" s="331"/>
      <c r="X88" s="331"/>
      <c r="Y88" s="331"/>
      <c r="Z88" s="331"/>
      <c r="AA88" s="331" t="s">
        <v>843</v>
      </c>
      <c r="AB88" s="331" t="s">
        <v>843</v>
      </c>
      <c r="AC88" s="331" t="s">
        <v>843</v>
      </c>
      <c r="AD88" s="331" t="s">
        <v>843</v>
      </c>
      <c r="AE88" s="331" t="s">
        <v>843</v>
      </c>
      <c r="AF88" s="331" t="s">
        <v>843</v>
      </c>
      <c r="AG88" s="331" t="s">
        <v>843</v>
      </c>
      <c r="AH88" s="331" t="s">
        <v>843</v>
      </c>
      <c r="AI88" s="331" t="s">
        <v>843</v>
      </c>
      <c r="AJ88" s="331" t="s">
        <v>843</v>
      </c>
      <c r="AK88" s="331" t="s">
        <v>843</v>
      </c>
      <c r="AL88" s="331" t="s">
        <v>843</v>
      </c>
      <c r="AM88" s="331" t="s">
        <v>843</v>
      </c>
      <c r="AN88" s="331" t="s">
        <v>843</v>
      </c>
      <c r="AO88" s="331" t="s">
        <v>843</v>
      </c>
      <c r="AP88" s="331" t="s">
        <v>843</v>
      </c>
      <c r="AQ88" s="331" t="s">
        <v>843</v>
      </c>
      <c r="AR88" s="331" t="s">
        <v>843</v>
      </c>
      <c r="AS88" s="331" t="s">
        <v>843</v>
      </c>
      <c r="AT88" s="331" t="s">
        <v>843</v>
      </c>
      <c r="AU88" s="331" t="s">
        <v>843</v>
      </c>
      <c r="AV88" s="331" t="s">
        <v>843</v>
      </c>
      <c r="AW88" s="331" t="s">
        <v>843</v>
      </c>
      <c r="AX88" s="331" t="s">
        <v>843</v>
      </c>
      <c r="AY88" s="331" t="s">
        <v>843</v>
      </c>
      <c r="AZ88" s="331" t="s">
        <v>843</v>
      </c>
      <c r="BA88" s="331" t="s">
        <v>843</v>
      </c>
      <c r="BB88" s="331" t="s">
        <v>843</v>
      </c>
      <c r="BC88" s="331" t="s">
        <v>843</v>
      </c>
      <c r="BD88" s="330"/>
      <c r="BE88" s="330"/>
      <c r="BF88" s="330"/>
      <c r="BG88" s="330"/>
      <c r="BH88" s="335"/>
      <c r="BI88" s="330"/>
      <c r="BJ88" s="330"/>
      <c r="BK88" s="330"/>
      <c r="BL88" s="330"/>
      <c r="BM88" s="330"/>
      <c r="BN88" s="330"/>
    </row>
    <row r="89" spans="2:66">
      <c r="B89" s="339" t="s">
        <v>19322</v>
      </c>
      <c r="C89" s="338" t="s">
        <v>19321</v>
      </c>
      <c r="D89" s="337" t="s">
        <v>19479</v>
      </c>
      <c r="E89" s="337" t="s">
        <v>19502</v>
      </c>
      <c r="F89" s="337" t="s">
        <v>19113</v>
      </c>
      <c r="G89" s="337" t="s">
        <v>19150</v>
      </c>
      <c r="H89" s="336" t="s">
        <v>19149</v>
      </c>
      <c r="I89" s="331"/>
      <c r="J89" s="331"/>
      <c r="K89" s="331"/>
      <c r="L89" s="331"/>
      <c r="M89" s="331"/>
      <c r="N89" s="331"/>
      <c r="O89" s="331"/>
      <c r="P89" s="331"/>
      <c r="Q89" s="331"/>
      <c r="R89" s="331"/>
      <c r="S89" s="331"/>
      <c r="T89" s="331"/>
      <c r="U89" s="331"/>
      <c r="V89" s="331"/>
      <c r="W89" s="331"/>
      <c r="X89" s="331"/>
      <c r="Y89" s="331"/>
      <c r="Z89" s="331"/>
      <c r="AA89" s="331">
        <v>-11632.67</v>
      </c>
      <c r="AB89" s="331">
        <v>-12589.67</v>
      </c>
      <c r="AC89" s="331">
        <v>-16880.52</v>
      </c>
      <c r="AD89" s="331">
        <v>-19114.2</v>
      </c>
      <c r="AE89" s="331">
        <v>-24122.77</v>
      </c>
      <c r="AF89" s="331">
        <v>-26742.61</v>
      </c>
      <c r="AG89" s="331">
        <v>-27230.63</v>
      </c>
      <c r="AH89" s="331">
        <v>-25324.85</v>
      </c>
      <c r="AI89" s="331">
        <v>-31243.360000000001</v>
      </c>
      <c r="AJ89" s="331">
        <v>-26085.29</v>
      </c>
      <c r="AK89" s="331">
        <v>-20891.75</v>
      </c>
      <c r="AL89" s="331">
        <v>-19021.73</v>
      </c>
      <c r="AM89" s="331">
        <v>-19505.34</v>
      </c>
      <c r="AN89" s="331">
        <v>-18548.849999999999</v>
      </c>
      <c r="AO89" s="331">
        <v>-14356.56</v>
      </c>
      <c r="AP89" s="331">
        <v>-11629.66</v>
      </c>
      <c r="AQ89" s="331">
        <v>-10828.91</v>
      </c>
      <c r="AR89" s="331">
        <v>-9124.42</v>
      </c>
      <c r="AS89" s="331">
        <v>-11217.65</v>
      </c>
      <c r="AT89" s="331">
        <v>-10433.14</v>
      </c>
      <c r="AU89" s="331">
        <v>-11493.11</v>
      </c>
      <c r="AV89" s="331">
        <v>-10432.459999999999</v>
      </c>
      <c r="AW89" s="331">
        <v>-10431.42</v>
      </c>
      <c r="AX89" s="331">
        <v>-11235.47</v>
      </c>
      <c r="AY89" s="331">
        <v>-12772.16</v>
      </c>
      <c r="AZ89" s="331">
        <v>-18579.55</v>
      </c>
      <c r="BA89" s="331">
        <v>-17558.64</v>
      </c>
      <c r="BB89" s="331">
        <v>-16637.59</v>
      </c>
      <c r="BC89" s="331">
        <v>-15809.57</v>
      </c>
      <c r="BD89" s="330"/>
      <c r="BE89" s="330"/>
      <c r="BF89" s="330"/>
      <c r="BG89" s="330"/>
      <c r="BH89" s="335"/>
      <c r="BI89" s="330"/>
      <c r="BJ89" s="330"/>
      <c r="BK89" s="330"/>
      <c r="BL89" s="330"/>
      <c r="BM89" s="330"/>
      <c r="BN89" s="330"/>
    </row>
    <row r="90" spans="2:66">
      <c r="B90" s="339" t="s">
        <v>19358</v>
      </c>
      <c r="C90" s="338" t="s">
        <v>19357</v>
      </c>
      <c r="D90" s="337" t="s">
        <v>19479</v>
      </c>
      <c r="E90" s="337" t="s">
        <v>19502</v>
      </c>
      <c r="F90" s="337" t="s">
        <v>19110</v>
      </c>
      <c r="G90" s="337" t="s">
        <v>19150</v>
      </c>
      <c r="H90" s="336" t="s">
        <v>19149</v>
      </c>
      <c r="I90" s="331"/>
      <c r="J90" s="331"/>
      <c r="K90" s="331"/>
      <c r="L90" s="331"/>
      <c r="M90" s="331"/>
      <c r="N90" s="331"/>
      <c r="O90" s="331"/>
      <c r="P90" s="331"/>
      <c r="Q90" s="331"/>
      <c r="R90" s="331"/>
      <c r="S90" s="331"/>
      <c r="T90" s="331"/>
      <c r="U90" s="331"/>
      <c r="V90" s="331"/>
      <c r="W90" s="331"/>
      <c r="X90" s="331"/>
      <c r="Y90" s="331"/>
      <c r="Z90" s="331"/>
      <c r="AA90" s="331">
        <v>-28543.37</v>
      </c>
      <c r="AB90" s="331">
        <v>-23470.46</v>
      </c>
      <c r="AC90" s="331">
        <v>-20997.54</v>
      </c>
      <c r="AD90" s="331">
        <v>-36987.86</v>
      </c>
      <c r="AE90" s="331">
        <v>-39024.46</v>
      </c>
      <c r="AF90" s="331">
        <v>-39508.74</v>
      </c>
      <c r="AG90" s="331">
        <v>-35739.08</v>
      </c>
      <c r="AH90" s="331">
        <v>-32426.79</v>
      </c>
      <c r="AI90" s="331">
        <v>-26951.84</v>
      </c>
      <c r="AJ90" s="331">
        <v>-28526.1</v>
      </c>
      <c r="AK90" s="331">
        <v>-33165.32</v>
      </c>
      <c r="AL90" s="331">
        <v>-25923.68</v>
      </c>
      <c r="AM90" s="331">
        <v>-17546.650000000001</v>
      </c>
      <c r="AN90" s="331">
        <v>-20461.87</v>
      </c>
      <c r="AO90" s="331">
        <v>-17298.080000000002</v>
      </c>
      <c r="AP90" s="331">
        <v>-20590.61</v>
      </c>
      <c r="AQ90" s="331">
        <v>-31564.68</v>
      </c>
      <c r="AR90" s="331">
        <v>-35243.14</v>
      </c>
      <c r="AS90" s="331">
        <v>-27163.59</v>
      </c>
      <c r="AT90" s="331">
        <v>-11091.15</v>
      </c>
      <c r="AU90" s="331">
        <v>-17493.400000000001</v>
      </c>
      <c r="AV90" s="331">
        <v>-18908.919999999998</v>
      </c>
      <c r="AW90" s="331">
        <v>-11278.42</v>
      </c>
      <c r="AX90" s="331">
        <v>-15206.56</v>
      </c>
      <c r="AY90" s="331">
        <v>-18257.95</v>
      </c>
      <c r="AZ90" s="331">
        <v>-13597.99</v>
      </c>
      <c r="BA90" s="331">
        <v>-10505.63</v>
      </c>
      <c r="BB90" s="331">
        <v>-5650.47</v>
      </c>
      <c r="BC90" s="331">
        <v>-8965.89</v>
      </c>
      <c r="BD90" s="330"/>
      <c r="BE90" s="330"/>
      <c r="BF90" s="330"/>
      <c r="BG90" s="330"/>
      <c r="BH90" s="335"/>
      <c r="BI90" s="330"/>
      <c r="BJ90" s="330"/>
      <c r="BK90" s="330"/>
      <c r="BL90" s="330"/>
      <c r="BM90" s="330"/>
      <c r="BN90" s="330"/>
    </row>
    <row r="91" spans="2:66">
      <c r="B91" s="339" t="s">
        <v>19277</v>
      </c>
      <c r="C91" s="338" t="s">
        <v>19276</v>
      </c>
      <c r="D91" s="337" t="s">
        <v>19479</v>
      </c>
      <c r="E91" s="337" t="s">
        <v>19502</v>
      </c>
      <c r="F91" s="337" t="s">
        <v>19275</v>
      </c>
      <c r="G91" s="337" t="s">
        <v>19150</v>
      </c>
      <c r="H91" s="336" t="s">
        <v>19149</v>
      </c>
      <c r="I91" s="331"/>
      <c r="J91" s="331"/>
      <c r="K91" s="331"/>
      <c r="L91" s="331"/>
      <c r="M91" s="331"/>
      <c r="N91" s="331"/>
      <c r="O91" s="331"/>
      <c r="P91" s="331"/>
      <c r="Q91" s="331"/>
      <c r="R91" s="331"/>
      <c r="S91" s="331"/>
      <c r="T91" s="331"/>
      <c r="U91" s="331"/>
      <c r="V91" s="331"/>
      <c r="W91" s="331"/>
      <c r="X91" s="331"/>
      <c r="Y91" s="331"/>
      <c r="Z91" s="331"/>
      <c r="AA91" s="331">
        <v>-100.69</v>
      </c>
      <c r="AB91" s="331">
        <v>-120.38</v>
      </c>
      <c r="AC91" s="331">
        <v>-108.23</v>
      </c>
      <c r="AD91" s="331">
        <v>-165.84</v>
      </c>
      <c r="AE91" s="331">
        <v>-213.31</v>
      </c>
      <c r="AF91" s="331">
        <v>-152.88999999999999</v>
      </c>
      <c r="AG91" s="331">
        <v>-216.54</v>
      </c>
      <c r="AH91" s="331">
        <v>-202.08</v>
      </c>
      <c r="AI91" s="331">
        <v>-188.68</v>
      </c>
      <c r="AJ91" s="331">
        <v>-142.08000000000001</v>
      </c>
      <c r="AK91" s="331">
        <v>-148.87</v>
      </c>
      <c r="AL91" s="331">
        <v>-163.16</v>
      </c>
      <c r="AM91" s="331">
        <v>-110.41</v>
      </c>
      <c r="AN91" s="331">
        <v>-103.95</v>
      </c>
      <c r="AO91" s="331">
        <v>-83.38</v>
      </c>
      <c r="AP91" s="331">
        <v>-83.38</v>
      </c>
      <c r="AQ91" s="331">
        <v>-134.96</v>
      </c>
      <c r="AR91" s="331">
        <v>-101.86</v>
      </c>
      <c r="AS91" s="331">
        <v>-100.56</v>
      </c>
      <c r="AT91" s="331">
        <v>-100.56</v>
      </c>
      <c r="AU91" s="331">
        <v>-100.56</v>
      </c>
      <c r="AV91" s="331">
        <v>-100.56</v>
      </c>
      <c r="AW91" s="331">
        <v>-100.56</v>
      </c>
      <c r="AX91" s="331">
        <v>-100.56</v>
      </c>
      <c r="AY91" s="331">
        <v>-100.56</v>
      </c>
      <c r="AZ91" s="331">
        <v>-100.56</v>
      </c>
      <c r="BA91" s="331">
        <v>-100.56</v>
      </c>
      <c r="BB91" s="331">
        <v>-100.56</v>
      </c>
      <c r="BC91" s="331">
        <v>-100.56</v>
      </c>
      <c r="BD91" s="330"/>
      <c r="BE91" s="330"/>
      <c r="BF91" s="330"/>
      <c r="BG91" s="330"/>
      <c r="BH91" s="335"/>
      <c r="BI91" s="330"/>
      <c r="BJ91" s="330"/>
      <c r="BK91" s="330"/>
      <c r="BL91" s="330"/>
      <c r="BM91" s="330"/>
      <c r="BN91" s="330"/>
    </row>
    <row r="92" spans="2:66">
      <c r="B92" s="346" t="s">
        <v>19501</v>
      </c>
      <c r="C92" s="345" t="s">
        <v>19500</v>
      </c>
      <c r="D92" s="337"/>
      <c r="E92" s="337"/>
      <c r="F92" s="337"/>
      <c r="G92" s="337"/>
      <c r="H92" s="336"/>
      <c r="I92" s="331"/>
      <c r="J92" s="331"/>
      <c r="K92" s="331"/>
      <c r="L92" s="331"/>
      <c r="M92" s="331"/>
      <c r="N92" s="331"/>
      <c r="O92" s="331"/>
      <c r="P92" s="331"/>
      <c r="Q92" s="331"/>
      <c r="R92" s="331"/>
      <c r="S92" s="331"/>
      <c r="T92" s="331"/>
      <c r="U92" s="331"/>
      <c r="V92" s="331"/>
      <c r="W92" s="331"/>
      <c r="X92" s="331"/>
      <c r="Y92" s="331"/>
      <c r="Z92" s="331"/>
      <c r="AA92" s="331" t="s">
        <v>843</v>
      </c>
      <c r="AB92" s="331" t="s">
        <v>843</v>
      </c>
      <c r="AC92" s="331" t="s">
        <v>843</v>
      </c>
      <c r="AD92" s="331" t="s">
        <v>843</v>
      </c>
      <c r="AE92" s="331" t="s">
        <v>843</v>
      </c>
      <c r="AF92" s="331" t="s">
        <v>843</v>
      </c>
      <c r="AG92" s="331" t="s">
        <v>843</v>
      </c>
      <c r="AH92" s="331" t="s">
        <v>843</v>
      </c>
      <c r="AI92" s="331" t="s">
        <v>843</v>
      </c>
      <c r="AJ92" s="331" t="s">
        <v>843</v>
      </c>
      <c r="AK92" s="331" t="s">
        <v>843</v>
      </c>
      <c r="AL92" s="331" t="s">
        <v>843</v>
      </c>
      <c r="AM92" s="331" t="s">
        <v>843</v>
      </c>
      <c r="AN92" s="331" t="s">
        <v>843</v>
      </c>
      <c r="AO92" s="331" t="s">
        <v>843</v>
      </c>
      <c r="AP92" s="331" t="s">
        <v>843</v>
      </c>
      <c r="AQ92" s="331" t="s">
        <v>843</v>
      </c>
      <c r="AR92" s="331" t="s">
        <v>843</v>
      </c>
      <c r="AS92" s="331" t="s">
        <v>843</v>
      </c>
      <c r="AT92" s="331" t="s">
        <v>843</v>
      </c>
      <c r="AU92" s="331" t="s">
        <v>843</v>
      </c>
      <c r="AV92" s="331" t="s">
        <v>843</v>
      </c>
      <c r="AW92" s="331" t="s">
        <v>843</v>
      </c>
      <c r="AX92" s="331" t="s">
        <v>843</v>
      </c>
      <c r="AY92" s="331" t="s">
        <v>843</v>
      </c>
      <c r="AZ92" s="331" t="s">
        <v>843</v>
      </c>
      <c r="BA92" s="331" t="s">
        <v>843</v>
      </c>
      <c r="BB92" s="331" t="s">
        <v>843</v>
      </c>
      <c r="BC92" s="331" t="s">
        <v>843</v>
      </c>
      <c r="BD92" s="330"/>
      <c r="BE92" s="330"/>
      <c r="BF92" s="350"/>
      <c r="BG92" s="350"/>
      <c r="BH92" s="342"/>
      <c r="BI92" s="350"/>
      <c r="BJ92" s="350"/>
      <c r="BK92" s="350"/>
      <c r="BL92" s="350"/>
      <c r="BM92" s="350"/>
      <c r="BN92" s="350"/>
    </row>
    <row r="93" spans="2:66">
      <c r="B93" s="362" t="s">
        <v>19499</v>
      </c>
      <c r="C93" s="338" t="s">
        <v>19498</v>
      </c>
      <c r="D93" s="360"/>
      <c r="E93" s="360"/>
      <c r="F93" s="360"/>
      <c r="G93" s="360"/>
      <c r="H93" s="336"/>
      <c r="I93" s="331"/>
      <c r="J93" s="331"/>
      <c r="K93" s="331"/>
      <c r="L93" s="331"/>
      <c r="M93" s="331"/>
      <c r="N93" s="331"/>
      <c r="O93" s="331"/>
      <c r="P93" s="331"/>
      <c r="Q93" s="331"/>
      <c r="R93" s="331"/>
      <c r="S93" s="331"/>
      <c r="T93" s="331"/>
      <c r="U93" s="331"/>
      <c r="V93" s="331"/>
      <c r="W93" s="331"/>
      <c r="X93" s="331"/>
      <c r="Y93" s="331"/>
      <c r="Z93" s="331"/>
      <c r="AA93" s="331">
        <v>-78.8</v>
      </c>
      <c r="AB93" s="331">
        <v>-88.11</v>
      </c>
      <c r="AC93" s="331">
        <v>-50.26</v>
      </c>
      <c r="AD93" s="331">
        <v>-178.46</v>
      </c>
      <c r="AE93" s="331">
        <v>0.01</v>
      </c>
      <c r="AF93" s="331">
        <v>-60.57</v>
      </c>
      <c r="AG93" s="331">
        <v>-115.53</v>
      </c>
      <c r="AH93" s="331">
        <v>-62.09</v>
      </c>
      <c r="AI93" s="331">
        <v>-60.34</v>
      </c>
      <c r="AJ93" s="331">
        <v>50.74</v>
      </c>
      <c r="AK93" s="331">
        <v>-3.15</v>
      </c>
      <c r="AL93" s="331">
        <v>-52.6</v>
      </c>
      <c r="AM93" s="331">
        <v>-11.08</v>
      </c>
      <c r="AN93" s="331">
        <v>-72.64</v>
      </c>
      <c r="AO93" s="331">
        <v>-0.01</v>
      </c>
      <c r="AP93" s="331">
        <v>9146.92</v>
      </c>
      <c r="AQ93" s="331">
        <v>-42.21</v>
      </c>
      <c r="AR93" s="331">
        <v>30.27</v>
      </c>
      <c r="AS93" s="331">
        <v>-921.77</v>
      </c>
      <c r="AT93" s="331">
        <v>-259.89</v>
      </c>
      <c r="AU93" s="331">
        <v>579.96</v>
      </c>
      <c r="AV93" s="331">
        <v>1148.54</v>
      </c>
      <c r="AW93" s="331">
        <v>-532.33000000000004</v>
      </c>
      <c r="AX93" s="331">
        <v>-90.37</v>
      </c>
      <c r="AY93" s="331">
        <v>131.6</v>
      </c>
      <c r="AZ93" s="331">
        <v>143.38</v>
      </c>
      <c r="BA93" s="331">
        <v>-176.68</v>
      </c>
      <c r="BB93" s="331">
        <v>-73.89</v>
      </c>
      <c r="BC93" s="331">
        <v>168.58</v>
      </c>
      <c r="BD93" s="330"/>
      <c r="BE93" s="330"/>
      <c r="BF93" s="330"/>
      <c r="BG93" s="330"/>
      <c r="BH93" s="335"/>
      <c r="BI93" s="330"/>
      <c r="BJ93" s="330"/>
      <c r="BK93" s="330"/>
      <c r="BL93" s="330"/>
      <c r="BM93" s="330"/>
      <c r="BN93" s="330"/>
    </row>
    <row r="94" spans="2:66">
      <c r="B94" s="339" t="s">
        <v>19459</v>
      </c>
      <c r="C94" s="338" t="s">
        <v>19458</v>
      </c>
      <c r="D94" s="337" t="s">
        <v>19479</v>
      </c>
      <c r="E94" s="337" t="s">
        <v>19497</v>
      </c>
      <c r="F94" s="337" t="s">
        <v>19457</v>
      </c>
      <c r="G94" s="337" t="s">
        <v>19150</v>
      </c>
      <c r="H94" s="336" t="s">
        <v>19149</v>
      </c>
      <c r="I94" s="331"/>
      <c r="J94" s="331"/>
      <c r="K94" s="331"/>
      <c r="L94" s="331"/>
      <c r="M94" s="331"/>
      <c r="N94" s="331"/>
      <c r="O94" s="331"/>
      <c r="P94" s="331"/>
      <c r="Q94" s="331"/>
      <c r="R94" s="331"/>
      <c r="S94" s="331"/>
      <c r="T94" s="331"/>
      <c r="U94" s="331"/>
      <c r="V94" s="331"/>
      <c r="W94" s="331"/>
      <c r="X94" s="331"/>
      <c r="Y94" s="331"/>
      <c r="Z94" s="331"/>
      <c r="AA94" s="331">
        <v>0</v>
      </c>
      <c r="AB94" s="331">
        <v>0</v>
      </c>
      <c r="AC94" s="331">
        <v>0</v>
      </c>
      <c r="AD94" s="331">
        <v>0</v>
      </c>
      <c r="AE94" s="331">
        <v>0</v>
      </c>
      <c r="AF94" s="331">
        <v>0</v>
      </c>
      <c r="AG94" s="331">
        <v>0</v>
      </c>
      <c r="AH94" s="331">
        <v>0</v>
      </c>
      <c r="AI94" s="331">
        <v>0</v>
      </c>
      <c r="AJ94" s="331">
        <v>0</v>
      </c>
      <c r="AK94" s="331">
        <v>0</v>
      </c>
      <c r="AL94" s="331">
        <v>0</v>
      </c>
      <c r="AM94" s="331">
        <v>0</v>
      </c>
      <c r="AN94" s="331">
        <v>0</v>
      </c>
      <c r="AO94" s="331">
        <v>0</v>
      </c>
      <c r="AP94" s="331">
        <v>0</v>
      </c>
      <c r="AQ94" s="331">
        <v>-42.1</v>
      </c>
      <c r="AR94" s="331">
        <v>0</v>
      </c>
      <c r="AS94" s="331">
        <v>0</v>
      </c>
      <c r="AT94" s="331">
        <v>0</v>
      </c>
      <c r="AU94" s="331">
        <v>2443.2199999999998</v>
      </c>
      <c r="AV94" s="331">
        <v>844.31</v>
      </c>
      <c r="AW94" s="331">
        <v>869.85</v>
      </c>
      <c r="AX94" s="331">
        <v>619.76</v>
      </c>
      <c r="AY94" s="331">
        <v>-0.09</v>
      </c>
      <c r="AZ94" s="331">
        <v>0</v>
      </c>
      <c r="BA94" s="331">
        <v>-1.51</v>
      </c>
      <c r="BB94" s="331">
        <v>0</v>
      </c>
      <c r="BC94" s="331">
        <v>0</v>
      </c>
      <c r="BD94" s="330"/>
      <c r="BE94" s="330"/>
      <c r="BF94" s="330"/>
      <c r="BG94" s="330"/>
      <c r="BH94" s="335"/>
      <c r="BI94" s="330"/>
      <c r="BJ94" s="330"/>
      <c r="BK94" s="330"/>
      <c r="BL94" s="330"/>
      <c r="BM94" s="330"/>
      <c r="BN94" s="330"/>
    </row>
    <row r="95" spans="2:66">
      <c r="B95" s="339" t="s">
        <v>19456</v>
      </c>
      <c r="C95" s="338" t="s">
        <v>19455</v>
      </c>
      <c r="D95" s="337" t="s">
        <v>19479</v>
      </c>
      <c r="E95" s="337" t="s">
        <v>19497</v>
      </c>
      <c r="F95" s="337" t="s">
        <v>19454</v>
      </c>
      <c r="G95" s="337" t="s">
        <v>19150</v>
      </c>
      <c r="H95" s="336" t="s">
        <v>19149</v>
      </c>
      <c r="I95" s="331"/>
      <c r="J95" s="331"/>
      <c r="K95" s="331"/>
      <c r="L95" s="331"/>
      <c r="M95" s="331"/>
      <c r="N95" s="331"/>
      <c r="O95" s="331"/>
      <c r="P95" s="331"/>
      <c r="Q95" s="331"/>
      <c r="R95" s="331"/>
      <c r="S95" s="331"/>
      <c r="T95" s="331"/>
      <c r="U95" s="331"/>
      <c r="V95" s="331"/>
      <c r="W95" s="331"/>
      <c r="X95" s="331"/>
      <c r="Y95" s="331"/>
      <c r="Z95" s="331"/>
      <c r="AA95" s="331">
        <v>0</v>
      </c>
      <c r="AB95" s="331">
        <v>0</v>
      </c>
      <c r="AC95" s="331">
        <v>0</v>
      </c>
      <c r="AD95" s="331">
        <v>0</v>
      </c>
      <c r="AE95" s="331">
        <v>107.79</v>
      </c>
      <c r="AF95" s="331">
        <v>0</v>
      </c>
      <c r="AG95" s="331">
        <v>0</v>
      </c>
      <c r="AH95" s="331">
        <v>0</v>
      </c>
      <c r="AI95" s="331">
        <v>0</v>
      </c>
      <c r="AJ95" s="331">
        <v>0</v>
      </c>
      <c r="AK95" s="331">
        <v>0</v>
      </c>
      <c r="AL95" s="331">
        <v>0</v>
      </c>
      <c r="AM95" s="331">
        <v>0</v>
      </c>
      <c r="AN95" s="331">
        <v>0</v>
      </c>
      <c r="AO95" s="331">
        <v>0</v>
      </c>
      <c r="AP95" s="331">
        <v>258.42</v>
      </c>
      <c r="AQ95" s="331">
        <v>49.4</v>
      </c>
      <c r="AR95" s="331">
        <v>0</v>
      </c>
      <c r="AS95" s="331">
        <v>3290.63</v>
      </c>
      <c r="AT95" s="331">
        <v>29.51</v>
      </c>
      <c r="AU95" s="331">
        <v>-2129.11</v>
      </c>
      <c r="AV95" s="331">
        <v>-492.59</v>
      </c>
      <c r="AW95" s="331">
        <v>-740.55</v>
      </c>
      <c r="AX95" s="331">
        <v>-684.61</v>
      </c>
      <c r="AY95" s="331">
        <v>2222.88</v>
      </c>
      <c r="AZ95" s="331">
        <v>-1533.36</v>
      </c>
      <c r="BA95" s="331">
        <v>-3441.88</v>
      </c>
      <c r="BB95" s="331">
        <v>-1260.42</v>
      </c>
      <c r="BC95" s="331">
        <v>1285.23</v>
      </c>
      <c r="BD95" s="330"/>
      <c r="BE95" s="330"/>
      <c r="BF95" s="330"/>
      <c r="BG95" s="330"/>
      <c r="BH95" s="335"/>
      <c r="BI95" s="330"/>
      <c r="BJ95" s="330"/>
      <c r="BK95" s="330"/>
      <c r="BL95" s="330"/>
      <c r="BM95" s="330"/>
      <c r="BN95" s="330"/>
    </row>
    <row r="96" spans="2:66">
      <c r="B96" s="339" t="s">
        <v>19325</v>
      </c>
      <c r="C96" s="338" t="s">
        <v>19325</v>
      </c>
      <c r="D96" s="337" t="s">
        <v>19479</v>
      </c>
      <c r="E96" s="337" t="s">
        <v>19497</v>
      </c>
      <c r="F96" s="337" t="s">
        <v>19121</v>
      </c>
      <c r="G96" s="337" t="s">
        <v>19150</v>
      </c>
      <c r="H96" s="336" t="s">
        <v>19149</v>
      </c>
      <c r="I96" s="331"/>
      <c r="J96" s="331"/>
      <c r="K96" s="331"/>
      <c r="L96" s="331"/>
      <c r="M96" s="331"/>
      <c r="N96" s="331"/>
      <c r="O96" s="331"/>
      <c r="P96" s="331"/>
      <c r="Q96" s="331"/>
      <c r="R96" s="331"/>
      <c r="S96" s="331"/>
      <c r="T96" s="331"/>
      <c r="U96" s="331"/>
      <c r="V96" s="331"/>
      <c r="W96" s="331"/>
      <c r="X96" s="331"/>
      <c r="Y96" s="331"/>
      <c r="Z96" s="331"/>
      <c r="AA96" s="331">
        <v>-7.22</v>
      </c>
      <c r="AB96" s="331">
        <v>-22.86</v>
      </c>
      <c r="AC96" s="331">
        <v>5.75</v>
      </c>
      <c r="AD96" s="331">
        <v>-19.09</v>
      </c>
      <c r="AE96" s="331">
        <v>-22.95</v>
      </c>
      <c r="AF96" s="331">
        <v>-8.4600000000000009</v>
      </c>
      <c r="AG96" s="331">
        <v>-22.4</v>
      </c>
      <c r="AH96" s="331">
        <v>10.76</v>
      </c>
      <c r="AI96" s="331">
        <v>5.57</v>
      </c>
      <c r="AJ96" s="331">
        <v>22.13</v>
      </c>
      <c r="AK96" s="331">
        <v>0</v>
      </c>
      <c r="AL96" s="331">
        <v>0.6</v>
      </c>
      <c r="AM96" s="331">
        <v>7.87</v>
      </c>
      <c r="AN96" s="331">
        <v>0</v>
      </c>
      <c r="AO96" s="331">
        <v>-120.34</v>
      </c>
      <c r="AP96" s="331">
        <v>134.72999999999999</v>
      </c>
      <c r="AQ96" s="331">
        <v>-18.54</v>
      </c>
      <c r="AR96" s="331">
        <v>13.34</v>
      </c>
      <c r="AS96" s="331">
        <v>-2.94</v>
      </c>
      <c r="AT96" s="331">
        <v>-1.24</v>
      </c>
      <c r="AU96" s="331">
        <v>39.97</v>
      </c>
      <c r="AV96" s="331">
        <v>-34.590000000000003</v>
      </c>
      <c r="AW96" s="331">
        <v>-34.130000000000003</v>
      </c>
      <c r="AX96" s="331">
        <v>7.18</v>
      </c>
      <c r="AY96" s="331">
        <v>131.28</v>
      </c>
      <c r="AZ96" s="331">
        <v>5.61</v>
      </c>
      <c r="BA96" s="331">
        <v>0</v>
      </c>
      <c r="BB96" s="331">
        <v>-0.14000000000000001</v>
      </c>
      <c r="BC96" s="331">
        <v>0</v>
      </c>
      <c r="BD96" s="330"/>
      <c r="BE96" s="330"/>
      <c r="BF96" s="330"/>
      <c r="BG96" s="330"/>
      <c r="BH96" s="335"/>
      <c r="BI96" s="330"/>
      <c r="BJ96" s="330"/>
      <c r="BK96" s="330"/>
      <c r="BL96" s="330"/>
      <c r="BM96" s="330"/>
      <c r="BN96" s="330"/>
    </row>
    <row r="97" spans="2:66">
      <c r="B97" s="339" t="s">
        <v>19324</v>
      </c>
      <c r="C97" s="338" t="s">
        <v>19323</v>
      </c>
      <c r="D97" s="337" t="s">
        <v>19479</v>
      </c>
      <c r="E97" s="337" t="s">
        <v>19497</v>
      </c>
      <c r="F97" s="337" t="s">
        <v>19227</v>
      </c>
      <c r="G97" s="337" t="s">
        <v>19150</v>
      </c>
      <c r="H97" s="336" t="s">
        <v>19149</v>
      </c>
      <c r="I97" s="331"/>
      <c r="J97" s="331"/>
      <c r="K97" s="331"/>
      <c r="L97" s="331"/>
      <c r="M97" s="331"/>
      <c r="N97" s="331"/>
      <c r="O97" s="331"/>
      <c r="P97" s="331"/>
      <c r="Q97" s="331"/>
      <c r="R97" s="331"/>
      <c r="S97" s="331"/>
      <c r="T97" s="331"/>
      <c r="U97" s="331"/>
      <c r="V97" s="331"/>
      <c r="W97" s="331"/>
      <c r="X97" s="331"/>
      <c r="Y97" s="331"/>
      <c r="Z97" s="331"/>
      <c r="AA97" s="331">
        <v>-33.06</v>
      </c>
      <c r="AB97" s="331">
        <v>66.349999999999994</v>
      </c>
      <c r="AC97" s="331">
        <v>0</v>
      </c>
      <c r="AD97" s="331">
        <v>0</v>
      </c>
      <c r="AE97" s="331">
        <v>0</v>
      </c>
      <c r="AF97" s="331">
        <v>0</v>
      </c>
      <c r="AG97" s="331">
        <v>0</v>
      </c>
      <c r="AH97" s="331">
        <v>-16.55</v>
      </c>
      <c r="AI97" s="331">
        <v>0</v>
      </c>
      <c r="AJ97" s="331">
        <v>0</v>
      </c>
      <c r="AK97" s="331">
        <v>0</v>
      </c>
      <c r="AL97" s="331">
        <v>-21.85</v>
      </c>
      <c r="AM97" s="331">
        <v>0</v>
      </c>
      <c r="AN97" s="331">
        <v>0</v>
      </c>
      <c r="AO97" s="331">
        <v>0</v>
      </c>
      <c r="AP97" s="331">
        <v>-39.92</v>
      </c>
      <c r="AQ97" s="331">
        <v>-7.25</v>
      </c>
      <c r="AR97" s="331">
        <v>0</v>
      </c>
      <c r="AS97" s="331">
        <v>-928.89</v>
      </c>
      <c r="AT97" s="331">
        <v>-926.18</v>
      </c>
      <c r="AU97" s="331">
        <v>0</v>
      </c>
      <c r="AV97" s="331">
        <v>-289.74</v>
      </c>
      <c r="AW97" s="331">
        <v>0</v>
      </c>
      <c r="AX97" s="331">
        <v>0</v>
      </c>
      <c r="AY97" s="331">
        <v>0</v>
      </c>
      <c r="AZ97" s="331">
        <v>0</v>
      </c>
      <c r="BA97" s="331">
        <v>0</v>
      </c>
      <c r="BB97" s="331">
        <v>0</v>
      </c>
      <c r="BC97" s="331">
        <v>0</v>
      </c>
      <c r="BD97" s="330"/>
      <c r="BE97" s="330"/>
      <c r="BF97" s="330"/>
      <c r="BG97" s="330"/>
      <c r="BH97" s="335"/>
      <c r="BI97" s="330"/>
      <c r="BJ97" s="330"/>
      <c r="BK97" s="330"/>
      <c r="BL97" s="330"/>
      <c r="BM97" s="330"/>
      <c r="BN97" s="330"/>
    </row>
    <row r="98" spans="2:66">
      <c r="B98" s="339" t="s">
        <v>19451</v>
      </c>
      <c r="C98" s="338" t="s">
        <v>19450</v>
      </c>
      <c r="D98" s="337" t="s">
        <v>19479</v>
      </c>
      <c r="E98" s="337" t="s">
        <v>19497</v>
      </c>
      <c r="F98" s="337" t="s">
        <v>19247</v>
      </c>
      <c r="G98" s="337" t="s">
        <v>19150</v>
      </c>
      <c r="H98" s="336" t="s">
        <v>19149</v>
      </c>
      <c r="I98" s="331"/>
      <c r="J98" s="331"/>
      <c r="K98" s="331"/>
      <c r="L98" s="331"/>
      <c r="M98" s="331"/>
      <c r="N98" s="331"/>
      <c r="O98" s="331"/>
      <c r="P98" s="331"/>
      <c r="Q98" s="331"/>
      <c r="R98" s="331"/>
      <c r="S98" s="331"/>
      <c r="T98" s="331"/>
      <c r="U98" s="331"/>
      <c r="V98" s="331"/>
      <c r="W98" s="331"/>
      <c r="X98" s="331"/>
      <c r="Y98" s="331"/>
      <c r="Z98" s="331"/>
      <c r="AA98" s="331">
        <v>-10.57</v>
      </c>
      <c r="AB98" s="331">
        <v>-2.15</v>
      </c>
      <c r="AC98" s="331">
        <v>-2.0499999999999998</v>
      </c>
      <c r="AD98" s="331">
        <v>1.93</v>
      </c>
      <c r="AE98" s="331">
        <v>-0.9</v>
      </c>
      <c r="AF98" s="331">
        <v>0</v>
      </c>
      <c r="AG98" s="331">
        <v>-1.93</v>
      </c>
      <c r="AH98" s="331">
        <v>2.21</v>
      </c>
      <c r="AI98" s="331">
        <v>-18.22</v>
      </c>
      <c r="AJ98" s="331">
        <v>0.56000000000000005</v>
      </c>
      <c r="AK98" s="331">
        <v>0</v>
      </c>
      <c r="AL98" s="331">
        <v>-3.33</v>
      </c>
      <c r="AM98" s="331">
        <v>2.89</v>
      </c>
      <c r="AN98" s="331">
        <v>1.1499999999999999</v>
      </c>
      <c r="AO98" s="331">
        <v>31.04</v>
      </c>
      <c r="AP98" s="331">
        <v>2.83</v>
      </c>
      <c r="AQ98" s="331">
        <v>-21.02</v>
      </c>
      <c r="AR98" s="331">
        <v>-0.84</v>
      </c>
      <c r="AS98" s="331">
        <v>0.44</v>
      </c>
      <c r="AT98" s="331">
        <v>2.77</v>
      </c>
      <c r="AU98" s="331">
        <v>-29.67</v>
      </c>
      <c r="AV98" s="331">
        <v>-1.59</v>
      </c>
      <c r="AW98" s="331">
        <v>-0.4</v>
      </c>
      <c r="AX98" s="331">
        <v>-0.12</v>
      </c>
      <c r="AY98" s="331">
        <v>-0.56000000000000005</v>
      </c>
      <c r="AZ98" s="331">
        <v>0</v>
      </c>
      <c r="BA98" s="331">
        <v>0</v>
      </c>
      <c r="BB98" s="331">
        <v>0</v>
      </c>
      <c r="BC98" s="331">
        <v>0</v>
      </c>
      <c r="BD98" s="330"/>
      <c r="BE98" s="330"/>
      <c r="BF98" s="330"/>
      <c r="BG98" s="330"/>
      <c r="BH98" s="335"/>
      <c r="BI98" s="330"/>
      <c r="BJ98" s="330"/>
      <c r="BK98" s="330"/>
      <c r="BL98" s="330"/>
      <c r="BM98" s="330"/>
      <c r="BN98" s="330"/>
    </row>
    <row r="99" spans="2:66">
      <c r="B99" s="339" t="s">
        <v>19449</v>
      </c>
      <c r="C99" s="338" t="s">
        <v>19448</v>
      </c>
      <c r="D99" s="337" t="s">
        <v>19479</v>
      </c>
      <c r="E99" s="337" t="s">
        <v>19497</v>
      </c>
      <c r="F99" s="337" t="s">
        <v>19151</v>
      </c>
      <c r="G99" s="337" t="s">
        <v>19150</v>
      </c>
      <c r="H99" s="336" t="s">
        <v>19149</v>
      </c>
      <c r="I99" s="331"/>
      <c r="J99" s="331"/>
      <c r="K99" s="331"/>
      <c r="L99" s="331"/>
      <c r="M99" s="331"/>
      <c r="N99" s="331"/>
      <c r="O99" s="331"/>
      <c r="P99" s="331"/>
      <c r="Q99" s="331"/>
      <c r="R99" s="331"/>
      <c r="S99" s="331"/>
      <c r="T99" s="331"/>
      <c r="U99" s="331"/>
      <c r="V99" s="331"/>
      <c r="W99" s="331"/>
      <c r="X99" s="331"/>
      <c r="Y99" s="331"/>
      <c r="Z99" s="331"/>
      <c r="AA99" s="331">
        <v>-374.75</v>
      </c>
      <c r="AB99" s="331">
        <v>-623.49</v>
      </c>
      <c r="AC99" s="331">
        <v>162.44</v>
      </c>
      <c r="AD99" s="331">
        <v>-190.04</v>
      </c>
      <c r="AE99" s="331">
        <v>-24.31</v>
      </c>
      <c r="AF99" s="331">
        <v>-9.7899999999999991</v>
      </c>
      <c r="AG99" s="331">
        <v>-647.34</v>
      </c>
      <c r="AH99" s="331">
        <v>34.1</v>
      </c>
      <c r="AI99" s="331">
        <v>-197.94</v>
      </c>
      <c r="AJ99" s="331">
        <v>-568.95000000000005</v>
      </c>
      <c r="AK99" s="331">
        <v>-16.75</v>
      </c>
      <c r="AL99" s="331">
        <v>-200.81</v>
      </c>
      <c r="AM99" s="331">
        <v>-17.84</v>
      </c>
      <c r="AN99" s="331">
        <v>-20.56</v>
      </c>
      <c r="AO99" s="331">
        <v>170.79</v>
      </c>
      <c r="AP99" s="331">
        <v>23.03</v>
      </c>
      <c r="AQ99" s="331">
        <v>285.43</v>
      </c>
      <c r="AR99" s="331">
        <v>-4.04</v>
      </c>
      <c r="AS99" s="331">
        <v>-192.01</v>
      </c>
      <c r="AT99" s="331">
        <v>29.99</v>
      </c>
      <c r="AU99" s="331">
        <v>692.08</v>
      </c>
      <c r="AV99" s="331">
        <v>1984.3</v>
      </c>
      <c r="AW99" s="331">
        <v>-176.95</v>
      </c>
      <c r="AX99" s="331">
        <v>-50.49</v>
      </c>
      <c r="AY99" s="331">
        <v>-71.62</v>
      </c>
      <c r="AZ99" s="331">
        <v>-77.650000000000006</v>
      </c>
      <c r="BA99" s="331">
        <v>-19.14</v>
      </c>
      <c r="BB99" s="331">
        <v>-50.25</v>
      </c>
      <c r="BC99" s="331">
        <v>-103.17</v>
      </c>
      <c r="BD99" s="330"/>
      <c r="BE99" s="330"/>
      <c r="BF99" s="330"/>
      <c r="BG99" s="330"/>
      <c r="BH99" s="335"/>
      <c r="BI99" s="330"/>
      <c r="BJ99" s="330"/>
      <c r="BK99" s="330"/>
      <c r="BL99" s="330"/>
      <c r="BM99" s="330"/>
      <c r="BN99" s="330"/>
    </row>
    <row r="100" spans="2:66">
      <c r="B100" s="339" t="s">
        <v>19446</v>
      </c>
      <c r="C100" s="338" t="s">
        <v>19446</v>
      </c>
      <c r="D100" s="337" t="s">
        <v>19479</v>
      </c>
      <c r="E100" s="337" t="s">
        <v>19497</v>
      </c>
      <c r="F100" s="337" t="s">
        <v>19267</v>
      </c>
      <c r="G100" s="337" t="s">
        <v>19150</v>
      </c>
      <c r="H100" s="336" t="s">
        <v>19149</v>
      </c>
      <c r="I100" s="331"/>
      <c r="J100" s="331"/>
      <c r="K100" s="331"/>
      <c r="L100" s="331"/>
      <c r="M100" s="331"/>
      <c r="N100" s="331"/>
      <c r="O100" s="331"/>
      <c r="P100" s="331"/>
      <c r="Q100" s="331"/>
      <c r="R100" s="331"/>
      <c r="S100" s="331"/>
      <c r="T100" s="331"/>
      <c r="U100" s="331"/>
      <c r="V100" s="331"/>
      <c r="W100" s="331"/>
      <c r="X100" s="331"/>
      <c r="Y100" s="331"/>
      <c r="Z100" s="331"/>
      <c r="AA100" s="331">
        <v>0</v>
      </c>
      <c r="AB100" s="331">
        <v>0</v>
      </c>
      <c r="AC100" s="331">
        <v>0</v>
      </c>
      <c r="AD100" s="331">
        <v>0</v>
      </c>
      <c r="AE100" s="331">
        <v>0</v>
      </c>
      <c r="AF100" s="331">
        <v>0</v>
      </c>
      <c r="AG100" s="331">
        <v>0</v>
      </c>
      <c r="AH100" s="331">
        <v>0</v>
      </c>
      <c r="AI100" s="331">
        <v>0</v>
      </c>
      <c r="AJ100" s="331">
        <v>0</v>
      </c>
      <c r="AK100" s="331">
        <v>0</v>
      </c>
      <c r="AL100" s="331">
        <v>0</v>
      </c>
      <c r="AM100" s="331">
        <v>0</v>
      </c>
      <c r="AN100" s="331">
        <v>0</v>
      </c>
      <c r="AO100" s="331">
        <v>0</v>
      </c>
      <c r="AP100" s="331">
        <v>0</v>
      </c>
      <c r="AQ100" s="331">
        <v>0</v>
      </c>
      <c r="AR100" s="331">
        <v>0</v>
      </c>
      <c r="AS100" s="331">
        <v>0</v>
      </c>
      <c r="AT100" s="331">
        <v>0</v>
      </c>
      <c r="AU100" s="331">
        <v>0</v>
      </c>
      <c r="AV100" s="331">
        <v>0</v>
      </c>
      <c r="AW100" s="331">
        <v>0</v>
      </c>
      <c r="AX100" s="331">
        <v>0</v>
      </c>
      <c r="AY100" s="331">
        <v>0</v>
      </c>
      <c r="AZ100" s="331">
        <v>0</v>
      </c>
      <c r="BA100" s="331">
        <v>0</v>
      </c>
      <c r="BB100" s="331">
        <v>0</v>
      </c>
      <c r="BC100" s="331">
        <v>0</v>
      </c>
      <c r="BD100" s="330"/>
      <c r="BE100" s="330"/>
      <c r="BF100" s="330"/>
      <c r="BG100" s="330"/>
      <c r="BH100" s="335"/>
      <c r="BI100" s="330"/>
      <c r="BJ100" s="330"/>
      <c r="BK100" s="330"/>
      <c r="BL100" s="330"/>
      <c r="BM100" s="330"/>
      <c r="BN100" s="330"/>
    </row>
    <row r="101" spans="2:66">
      <c r="B101" s="339" t="s">
        <v>19445</v>
      </c>
      <c r="C101" s="338" t="s">
        <v>19444</v>
      </c>
      <c r="D101" s="337" t="s">
        <v>19479</v>
      </c>
      <c r="E101" s="337" t="s">
        <v>19497</v>
      </c>
      <c r="F101" s="337" t="s">
        <v>19117</v>
      </c>
      <c r="G101" s="337" t="s">
        <v>19150</v>
      </c>
      <c r="H101" s="336" t="s">
        <v>19149</v>
      </c>
      <c r="I101" s="331"/>
      <c r="J101" s="331"/>
      <c r="K101" s="331"/>
      <c r="L101" s="331"/>
      <c r="M101" s="331"/>
      <c r="N101" s="331"/>
      <c r="O101" s="331"/>
      <c r="P101" s="331"/>
      <c r="Q101" s="331"/>
      <c r="R101" s="331"/>
      <c r="S101" s="331"/>
      <c r="T101" s="331"/>
      <c r="U101" s="331"/>
      <c r="V101" s="331"/>
      <c r="W101" s="331"/>
      <c r="X101" s="331"/>
      <c r="Y101" s="331"/>
      <c r="Z101" s="331"/>
      <c r="AA101" s="331">
        <v>1044.73</v>
      </c>
      <c r="AB101" s="331">
        <v>-570.51</v>
      </c>
      <c r="AC101" s="331">
        <v>-115.4</v>
      </c>
      <c r="AD101" s="331">
        <v>32.96</v>
      </c>
      <c r="AE101" s="331">
        <v>-2876.25</v>
      </c>
      <c r="AF101" s="331">
        <v>214.54</v>
      </c>
      <c r="AG101" s="331">
        <v>544.13</v>
      </c>
      <c r="AH101" s="331">
        <v>440.05</v>
      </c>
      <c r="AI101" s="331">
        <v>420.21</v>
      </c>
      <c r="AJ101" s="331">
        <v>256.48</v>
      </c>
      <c r="AK101" s="331">
        <v>195.37</v>
      </c>
      <c r="AL101" s="331">
        <v>288.81</v>
      </c>
      <c r="AM101" s="331">
        <v>257.42</v>
      </c>
      <c r="AN101" s="331">
        <v>340.31</v>
      </c>
      <c r="AO101" s="331">
        <v>217.19</v>
      </c>
      <c r="AP101" s="331">
        <v>281.57</v>
      </c>
      <c r="AQ101" s="331">
        <v>221.68</v>
      </c>
      <c r="AR101" s="331">
        <v>119.19</v>
      </c>
      <c r="AS101" s="331">
        <v>119.26</v>
      </c>
      <c r="AT101" s="331">
        <v>109.27</v>
      </c>
      <c r="AU101" s="331">
        <v>54.08</v>
      </c>
      <c r="AV101" s="331">
        <v>49.62</v>
      </c>
      <c r="AW101" s="331">
        <v>23.56</v>
      </c>
      <c r="AX101" s="331">
        <v>29.34</v>
      </c>
      <c r="AY101" s="331">
        <v>10.72</v>
      </c>
      <c r="AZ101" s="331">
        <v>31.67</v>
      </c>
      <c r="BA101" s="331">
        <v>20.5</v>
      </c>
      <c r="BB101" s="331">
        <v>20.78</v>
      </c>
      <c r="BC101" s="331">
        <v>184.16</v>
      </c>
      <c r="BD101" s="330"/>
      <c r="BE101" s="330"/>
      <c r="BF101" s="330"/>
      <c r="BG101" s="330"/>
      <c r="BH101" s="335"/>
      <c r="BI101" s="330"/>
      <c r="BJ101" s="330"/>
      <c r="BK101" s="330"/>
      <c r="BL101" s="330"/>
      <c r="BM101" s="330"/>
      <c r="BN101" s="330"/>
    </row>
    <row r="102" spans="2:66">
      <c r="B102" s="339" t="s">
        <v>19489</v>
      </c>
      <c r="C102" s="338" t="s">
        <v>19489</v>
      </c>
      <c r="D102" s="337" t="s">
        <v>19479</v>
      </c>
      <c r="E102" s="337" t="s">
        <v>19497</v>
      </c>
      <c r="F102" s="337" t="s">
        <v>19243</v>
      </c>
      <c r="G102" s="337" t="s">
        <v>19150</v>
      </c>
      <c r="H102" s="336" t="s">
        <v>19149</v>
      </c>
      <c r="I102" s="331"/>
      <c r="J102" s="331"/>
      <c r="K102" s="331"/>
      <c r="L102" s="331"/>
      <c r="M102" s="331"/>
      <c r="N102" s="331"/>
      <c r="O102" s="331"/>
      <c r="P102" s="331"/>
      <c r="Q102" s="331"/>
      <c r="R102" s="331"/>
      <c r="S102" s="331"/>
      <c r="T102" s="331"/>
      <c r="U102" s="331"/>
      <c r="V102" s="331"/>
      <c r="W102" s="331"/>
      <c r="X102" s="331"/>
      <c r="Y102" s="331"/>
      <c r="Z102" s="331"/>
      <c r="AA102" s="331">
        <v>-2109.7199999999998</v>
      </c>
      <c r="AB102" s="331">
        <v>-2088.31</v>
      </c>
      <c r="AC102" s="331">
        <v>-2345.17</v>
      </c>
      <c r="AD102" s="331">
        <v>-542.25</v>
      </c>
      <c r="AE102" s="331">
        <v>1986.18</v>
      </c>
      <c r="AF102" s="331">
        <v>-16.600000000000001</v>
      </c>
      <c r="AG102" s="331">
        <v>-529.16999999999996</v>
      </c>
      <c r="AH102" s="331">
        <v>-469.7</v>
      </c>
      <c r="AI102" s="331">
        <v>-674.28</v>
      </c>
      <c r="AJ102" s="331">
        <v>-201.49</v>
      </c>
      <c r="AK102" s="331">
        <v>-252.23</v>
      </c>
      <c r="AL102" s="331">
        <v>-208.59</v>
      </c>
      <c r="AM102" s="331">
        <v>379.18</v>
      </c>
      <c r="AN102" s="331">
        <v>-213.22</v>
      </c>
      <c r="AO102" s="331">
        <v>37.479999999999997</v>
      </c>
      <c r="AP102" s="331">
        <v>1414.86</v>
      </c>
      <c r="AQ102" s="331">
        <v>-76.25</v>
      </c>
      <c r="AR102" s="331">
        <v>-27.77</v>
      </c>
      <c r="AS102" s="331">
        <v>-141.22</v>
      </c>
      <c r="AT102" s="331">
        <v>-251.81</v>
      </c>
      <c r="AU102" s="331">
        <v>-1275.49</v>
      </c>
      <c r="AV102" s="331">
        <v>603.85</v>
      </c>
      <c r="AW102" s="331">
        <v>-109.52</v>
      </c>
      <c r="AX102" s="331">
        <v>-212.49</v>
      </c>
      <c r="AY102" s="331">
        <v>-0.59</v>
      </c>
      <c r="AZ102" s="331">
        <v>-0.97</v>
      </c>
      <c r="BA102" s="331">
        <v>-1463.51</v>
      </c>
      <c r="BB102" s="331">
        <v>0.28000000000000003</v>
      </c>
      <c r="BC102" s="331">
        <v>0</v>
      </c>
      <c r="BD102" s="330"/>
      <c r="BE102" s="330"/>
      <c r="BF102" s="330"/>
      <c r="BG102" s="330"/>
      <c r="BH102" s="335"/>
      <c r="BI102" s="330"/>
      <c r="BJ102" s="330"/>
      <c r="BK102" s="330"/>
      <c r="BL102" s="330"/>
      <c r="BM102" s="330"/>
      <c r="BN102" s="330"/>
    </row>
    <row r="103" spans="2:66">
      <c r="B103" s="339" t="s">
        <v>19322</v>
      </c>
      <c r="C103" s="338" t="s">
        <v>19321</v>
      </c>
      <c r="D103" s="337" t="s">
        <v>19479</v>
      </c>
      <c r="E103" s="337" t="s">
        <v>19497</v>
      </c>
      <c r="F103" s="337" t="s">
        <v>19113</v>
      </c>
      <c r="G103" s="337" t="s">
        <v>19150</v>
      </c>
      <c r="H103" s="336" t="s">
        <v>19149</v>
      </c>
      <c r="I103" s="331"/>
      <c r="J103" s="331"/>
      <c r="K103" s="331"/>
      <c r="L103" s="331"/>
      <c r="M103" s="331"/>
      <c r="N103" s="331"/>
      <c r="O103" s="331"/>
      <c r="P103" s="331"/>
      <c r="Q103" s="331"/>
      <c r="R103" s="331"/>
      <c r="S103" s="331"/>
      <c r="T103" s="331"/>
      <c r="U103" s="331"/>
      <c r="V103" s="331"/>
      <c r="W103" s="331"/>
      <c r="X103" s="331"/>
      <c r="Y103" s="331"/>
      <c r="Z103" s="331"/>
      <c r="AA103" s="331">
        <v>74.53</v>
      </c>
      <c r="AB103" s="331">
        <v>2062.3000000000002</v>
      </c>
      <c r="AC103" s="331">
        <v>1582.42</v>
      </c>
      <c r="AD103" s="331">
        <v>-1022.02</v>
      </c>
      <c r="AE103" s="331">
        <v>-521.95000000000005</v>
      </c>
      <c r="AF103" s="331">
        <v>-343.01</v>
      </c>
      <c r="AG103" s="331">
        <v>-1444.91</v>
      </c>
      <c r="AH103" s="331">
        <v>-2021.77</v>
      </c>
      <c r="AI103" s="331">
        <v>-1229.27</v>
      </c>
      <c r="AJ103" s="331">
        <v>1146.4100000000001</v>
      </c>
      <c r="AK103" s="331">
        <v>0</v>
      </c>
      <c r="AL103" s="331">
        <v>-886.87</v>
      </c>
      <c r="AM103" s="331">
        <v>-327.58</v>
      </c>
      <c r="AN103" s="331">
        <v>-679.05</v>
      </c>
      <c r="AO103" s="331">
        <v>-523.24</v>
      </c>
      <c r="AP103" s="331">
        <v>2838.06</v>
      </c>
      <c r="AQ103" s="331">
        <v>-1255.1600000000001</v>
      </c>
      <c r="AR103" s="331">
        <v>-261.91000000000003</v>
      </c>
      <c r="AS103" s="331">
        <v>-182.64</v>
      </c>
      <c r="AT103" s="331">
        <v>-1072.56</v>
      </c>
      <c r="AU103" s="331">
        <v>686.55</v>
      </c>
      <c r="AV103" s="331">
        <v>-2411.58</v>
      </c>
      <c r="AW103" s="331">
        <v>-897.85</v>
      </c>
      <c r="AX103" s="331">
        <v>-734.86</v>
      </c>
      <c r="AY103" s="331">
        <v>-736.27</v>
      </c>
      <c r="AZ103" s="331">
        <v>-698.66</v>
      </c>
      <c r="BA103" s="331">
        <v>1547.64</v>
      </c>
      <c r="BB103" s="331">
        <v>306.67</v>
      </c>
      <c r="BC103" s="331">
        <v>-47.56</v>
      </c>
      <c r="BD103" s="330"/>
      <c r="BE103" s="330"/>
      <c r="BF103" s="330"/>
      <c r="BG103" s="330"/>
      <c r="BH103" s="335"/>
      <c r="BI103" s="330"/>
      <c r="BJ103" s="330"/>
      <c r="BK103" s="330"/>
      <c r="BL103" s="330"/>
      <c r="BM103" s="330"/>
      <c r="BN103" s="330"/>
    </row>
    <row r="104" spans="2:66">
      <c r="B104" s="339" t="s">
        <v>19358</v>
      </c>
      <c r="C104" s="338" t="s">
        <v>19357</v>
      </c>
      <c r="D104" s="337" t="s">
        <v>19479</v>
      </c>
      <c r="E104" s="337" t="s">
        <v>19497</v>
      </c>
      <c r="F104" s="337" t="s">
        <v>19110</v>
      </c>
      <c r="G104" s="337" t="s">
        <v>19150</v>
      </c>
      <c r="H104" s="336" t="s">
        <v>19149</v>
      </c>
      <c r="I104" s="331"/>
      <c r="J104" s="331"/>
      <c r="K104" s="331"/>
      <c r="L104" s="331"/>
      <c r="M104" s="331"/>
      <c r="N104" s="331"/>
      <c r="O104" s="331"/>
      <c r="P104" s="331"/>
      <c r="Q104" s="331"/>
      <c r="R104" s="331"/>
      <c r="S104" s="331"/>
      <c r="T104" s="331"/>
      <c r="U104" s="331"/>
      <c r="V104" s="331"/>
      <c r="W104" s="331"/>
      <c r="X104" s="331"/>
      <c r="Y104" s="331"/>
      <c r="Z104" s="331"/>
      <c r="AA104" s="331">
        <v>1406.85</v>
      </c>
      <c r="AB104" s="331">
        <v>1131.56</v>
      </c>
      <c r="AC104" s="331">
        <v>644.70000000000005</v>
      </c>
      <c r="AD104" s="331">
        <v>1537.02</v>
      </c>
      <c r="AE104" s="331">
        <v>1191.52</v>
      </c>
      <c r="AF104" s="331">
        <v>84.76</v>
      </c>
      <c r="AG104" s="331">
        <v>1848.63</v>
      </c>
      <c r="AH104" s="331">
        <v>1843.56</v>
      </c>
      <c r="AI104" s="331">
        <v>1510.07</v>
      </c>
      <c r="AJ104" s="331">
        <v>-708.12</v>
      </c>
      <c r="AK104" s="331">
        <v>0</v>
      </c>
      <c r="AL104" s="331">
        <v>921.05</v>
      </c>
      <c r="AM104" s="331">
        <v>-358.05</v>
      </c>
      <c r="AN104" s="331">
        <v>348.25</v>
      </c>
      <c r="AO104" s="331">
        <v>148.13</v>
      </c>
      <c r="AP104" s="331">
        <v>4204.43</v>
      </c>
      <c r="AQ104" s="331">
        <v>945.72</v>
      </c>
      <c r="AR104" s="331">
        <v>180.85</v>
      </c>
      <c r="AS104" s="331">
        <v>-2889.69</v>
      </c>
      <c r="AT104" s="331">
        <v>1819.58</v>
      </c>
      <c r="AU104" s="331">
        <v>95.81</v>
      </c>
      <c r="AV104" s="331">
        <v>887.55</v>
      </c>
      <c r="AW104" s="331">
        <v>528.41</v>
      </c>
      <c r="AX104" s="331">
        <v>930.28</v>
      </c>
      <c r="AY104" s="331">
        <v>-1432.14</v>
      </c>
      <c r="AZ104" s="331">
        <v>2414.04</v>
      </c>
      <c r="BA104" s="331">
        <v>3178.87</v>
      </c>
      <c r="BB104" s="331">
        <v>906.29</v>
      </c>
      <c r="BC104" s="331">
        <v>-1152.31</v>
      </c>
      <c r="BD104" s="330"/>
      <c r="BE104" s="330"/>
      <c r="BF104" s="330"/>
      <c r="BG104" s="330"/>
      <c r="BH104" s="335"/>
      <c r="BI104" s="330"/>
      <c r="BJ104" s="330"/>
      <c r="BK104" s="330"/>
      <c r="BL104" s="330"/>
      <c r="BM104" s="330"/>
      <c r="BN104" s="330"/>
    </row>
    <row r="105" spans="2:66">
      <c r="B105" s="339" t="s">
        <v>19418</v>
      </c>
      <c r="C105" s="338" t="s">
        <v>19418</v>
      </c>
      <c r="D105" s="337" t="s">
        <v>19479</v>
      </c>
      <c r="E105" s="337" t="s">
        <v>19497</v>
      </c>
      <c r="F105" s="337" t="s">
        <v>19416</v>
      </c>
      <c r="G105" s="337" t="s">
        <v>19150</v>
      </c>
      <c r="H105" s="336" t="s">
        <v>19149</v>
      </c>
      <c r="I105" s="331"/>
      <c r="J105" s="331"/>
      <c r="K105" s="331"/>
      <c r="L105" s="331"/>
      <c r="M105" s="331"/>
      <c r="N105" s="331"/>
      <c r="O105" s="331"/>
      <c r="P105" s="331"/>
      <c r="Q105" s="331"/>
      <c r="R105" s="331"/>
      <c r="S105" s="331"/>
      <c r="T105" s="331"/>
      <c r="U105" s="331"/>
      <c r="V105" s="331"/>
      <c r="W105" s="331"/>
      <c r="X105" s="331"/>
      <c r="Y105" s="331"/>
      <c r="Z105" s="331"/>
      <c r="AA105" s="331">
        <v>0</v>
      </c>
      <c r="AB105" s="331">
        <v>0</v>
      </c>
      <c r="AC105" s="331">
        <v>0</v>
      </c>
      <c r="AD105" s="331">
        <v>0</v>
      </c>
      <c r="AE105" s="331">
        <v>0</v>
      </c>
      <c r="AF105" s="331">
        <v>0</v>
      </c>
      <c r="AG105" s="331">
        <v>0</v>
      </c>
      <c r="AH105" s="331">
        <v>0</v>
      </c>
      <c r="AI105" s="331">
        <v>0</v>
      </c>
      <c r="AJ105" s="331">
        <v>0</v>
      </c>
      <c r="AK105" s="331">
        <v>0</v>
      </c>
      <c r="AL105" s="331">
        <v>0</v>
      </c>
      <c r="AM105" s="331">
        <v>0</v>
      </c>
      <c r="AN105" s="331">
        <v>0</v>
      </c>
      <c r="AO105" s="331">
        <v>-37.22</v>
      </c>
      <c r="AP105" s="331">
        <v>0</v>
      </c>
      <c r="AQ105" s="331">
        <v>0</v>
      </c>
      <c r="AR105" s="331">
        <v>0</v>
      </c>
      <c r="AS105" s="331">
        <v>0</v>
      </c>
      <c r="AT105" s="331">
        <v>0</v>
      </c>
      <c r="AU105" s="331">
        <v>0</v>
      </c>
      <c r="AV105" s="331">
        <v>0</v>
      </c>
      <c r="AW105" s="331">
        <v>0</v>
      </c>
      <c r="AX105" s="331">
        <v>0</v>
      </c>
      <c r="AY105" s="331">
        <v>0</v>
      </c>
      <c r="AZ105" s="331">
        <v>0</v>
      </c>
      <c r="BA105" s="331">
        <v>0</v>
      </c>
      <c r="BB105" s="331">
        <v>0</v>
      </c>
      <c r="BC105" s="331">
        <v>0</v>
      </c>
      <c r="BD105" s="330"/>
      <c r="BE105" s="330"/>
      <c r="BF105" s="350"/>
      <c r="BG105" s="350"/>
      <c r="BH105" s="335"/>
      <c r="BI105" s="350"/>
      <c r="BJ105" s="350"/>
      <c r="BK105" s="350"/>
      <c r="BL105" s="350"/>
      <c r="BM105" s="350"/>
      <c r="BN105" s="350"/>
    </row>
    <row r="106" spans="2:66">
      <c r="B106" s="339" t="s">
        <v>19392</v>
      </c>
      <c r="C106" s="338" t="s">
        <v>19391</v>
      </c>
      <c r="D106" s="337" t="s">
        <v>19479</v>
      </c>
      <c r="E106" s="337" t="s">
        <v>19497</v>
      </c>
      <c r="F106" s="337" t="s">
        <v>19107</v>
      </c>
      <c r="G106" s="337" t="s">
        <v>19150</v>
      </c>
      <c r="H106" s="336" t="s">
        <v>19149</v>
      </c>
      <c r="I106" s="331"/>
      <c r="J106" s="331"/>
      <c r="K106" s="331"/>
      <c r="L106" s="331"/>
      <c r="M106" s="331"/>
      <c r="N106" s="331"/>
      <c r="O106" s="331"/>
      <c r="P106" s="331"/>
      <c r="Q106" s="331"/>
      <c r="R106" s="331"/>
      <c r="S106" s="331"/>
      <c r="T106" s="331"/>
      <c r="U106" s="331"/>
      <c r="V106" s="331"/>
      <c r="W106" s="331"/>
      <c r="X106" s="331"/>
      <c r="Y106" s="331"/>
      <c r="Z106" s="331"/>
      <c r="AA106" s="331">
        <v>-65.34</v>
      </c>
      <c r="AB106" s="331">
        <v>-66.38</v>
      </c>
      <c r="AC106" s="331">
        <v>-3.52</v>
      </c>
      <c r="AD106" s="331">
        <v>5.59</v>
      </c>
      <c r="AE106" s="331">
        <v>0</v>
      </c>
      <c r="AF106" s="331">
        <v>-0.82</v>
      </c>
      <c r="AG106" s="331">
        <v>41.32</v>
      </c>
      <c r="AH106" s="331">
        <v>7.54</v>
      </c>
      <c r="AI106" s="331">
        <v>0</v>
      </c>
      <c r="AJ106" s="331">
        <v>0</v>
      </c>
      <c r="AK106" s="331">
        <v>0</v>
      </c>
      <c r="AL106" s="331">
        <v>0</v>
      </c>
      <c r="AM106" s="331">
        <v>0</v>
      </c>
      <c r="AN106" s="331">
        <v>0</v>
      </c>
      <c r="AO106" s="331">
        <v>0</v>
      </c>
      <c r="AP106" s="331">
        <v>0</v>
      </c>
      <c r="AQ106" s="331">
        <v>0</v>
      </c>
      <c r="AR106" s="331">
        <v>0</v>
      </c>
      <c r="AS106" s="331">
        <v>0</v>
      </c>
      <c r="AT106" s="331">
        <v>0</v>
      </c>
      <c r="AU106" s="331">
        <v>0</v>
      </c>
      <c r="AV106" s="331">
        <v>0</v>
      </c>
      <c r="AW106" s="331">
        <v>0</v>
      </c>
      <c r="AX106" s="331">
        <v>0</v>
      </c>
      <c r="AY106" s="331">
        <v>-1.41</v>
      </c>
      <c r="AZ106" s="331">
        <v>0</v>
      </c>
      <c r="BA106" s="331">
        <v>0</v>
      </c>
      <c r="BB106" s="331">
        <v>0</v>
      </c>
      <c r="BC106" s="331">
        <v>0</v>
      </c>
      <c r="BD106" s="330"/>
      <c r="BE106" s="330"/>
      <c r="BF106" s="330"/>
      <c r="BG106" s="330"/>
      <c r="BH106" s="335"/>
      <c r="BI106" s="330"/>
      <c r="BJ106" s="330"/>
      <c r="BK106" s="330"/>
      <c r="BL106" s="330"/>
      <c r="BM106" s="330"/>
      <c r="BN106" s="330"/>
    </row>
    <row r="107" spans="2:66">
      <c r="B107" s="339" t="s">
        <v>19280</v>
      </c>
      <c r="C107" s="338" t="s">
        <v>19279</v>
      </c>
      <c r="D107" s="337" t="s">
        <v>19479</v>
      </c>
      <c r="E107" s="337" t="s">
        <v>19497</v>
      </c>
      <c r="F107" s="337" t="s">
        <v>19278</v>
      </c>
      <c r="G107" s="337" t="s">
        <v>19150</v>
      </c>
      <c r="H107" s="336" t="s">
        <v>19149</v>
      </c>
      <c r="I107" s="331"/>
      <c r="J107" s="331"/>
      <c r="K107" s="331"/>
      <c r="L107" s="331"/>
      <c r="M107" s="331"/>
      <c r="N107" s="331"/>
      <c r="O107" s="331"/>
      <c r="P107" s="331"/>
      <c r="Q107" s="331"/>
      <c r="R107" s="331"/>
      <c r="S107" s="331"/>
      <c r="T107" s="331"/>
      <c r="U107" s="331"/>
      <c r="V107" s="331"/>
      <c r="W107" s="331"/>
      <c r="X107" s="331"/>
      <c r="Y107" s="331"/>
      <c r="Z107" s="331"/>
      <c r="AA107" s="331">
        <v>-22.79</v>
      </c>
      <c r="AB107" s="331">
        <v>-7.66</v>
      </c>
      <c r="AC107" s="331">
        <v>-5.83</v>
      </c>
      <c r="AD107" s="331">
        <v>-5.39</v>
      </c>
      <c r="AE107" s="331">
        <v>-14.62</v>
      </c>
      <c r="AF107" s="331">
        <v>-13.79</v>
      </c>
      <c r="AG107" s="331">
        <v>0</v>
      </c>
      <c r="AH107" s="331">
        <v>0</v>
      </c>
      <c r="AI107" s="331">
        <v>0</v>
      </c>
      <c r="AJ107" s="331">
        <v>0</v>
      </c>
      <c r="AK107" s="331">
        <v>0</v>
      </c>
      <c r="AL107" s="331">
        <v>0</v>
      </c>
      <c r="AM107" s="331">
        <v>0</v>
      </c>
      <c r="AN107" s="331">
        <v>0</v>
      </c>
      <c r="AO107" s="331">
        <v>0</v>
      </c>
      <c r="AP107" s="331">
        <v>0</v>
      </c>
      <c r="AQ107" s="331">
        <v>0</v>
      </c>
      <c r="AR107" s="331">
        <v>0</v>
      </c>
      <c r="AS107" s="331">
        <v>0</v>
      </c>
      <c r="AT107" s="331">
        <v>0</v>
      </c>
      <c r="AU107" s="331">
        <v>0</v>
      </c>
      <c r="AV107" s="331">
        <v>0</v>
      </c>
      <c r="AW107" s="331">
        <v>0</v>
      </c>
      <c r="AX107" s="331">
        <v>0</v>
      </c>
      <c r="AY107" s="331">
        <v>0</v>
      </c>
      <c r="AZ107" s="331">
        <v>0</v>
      </c>
      <c r="BA107" s="331">
        <v>0</v>
      </c>
      <c r="BB107" s="331">
        <v>0</v>
      </c>
      <c r="BC107" s="331">
        <v>0</v>
      </c>
      <c r="BD107" s="330"/>
      <c r="BE107" s="330"/>
      <c r="BF107" s="330"/>
      <c r="BG107" s="330"/>
      <c r="BH107" s="335"/>
      <c r="BI107" s="330"/>
      <c r="BJ107" s="330"/>
      <c r="BK107" s="330"/>
      <c r="BL107" s="330"/>
      <c r="BM107" s="330"/>
      <c r="BN107" s="330"/>
    </row>
    <row r="108" spans="2:66">
      <c r="B108" s="339" t="s">
        <v>19277</v>
      </c>
      <c r="C108" s="338" t="s">
        <v>19276</v>
      </c>
      <c r="D108" s="337" t="s">
        <v>19479</v>
      </c>
      <c r="E108" s="337" t="s">
        <v>19497</v>
      </c>
      <c r="F108" s="337" t="s">
        <v>19275</v>
      </c>
      <c r="G108" s="337" t="s">
        <v>19150</v>
      </c>
      <c r="H108" s="336" t="s">
        <v>19149</v>
      </c>
      <c r="I108" s="331"/>
      <c r="J108" s="331"/>
      <c r="K108" s="331"/>
      <c r="L108" s="331"/>
      <c r="M108" s="331"/>
      <c r="N108" s="331"/>
      <c r="O108" s="331"/>
      <c r="P108" s="331"/>
      <c r="Q108" s="331"/>
      <c r="R108" s="331"/>
      <c r="S108" s="331"/>
      <c r="T108" s="331"/>
      <c r="U108" s="331"/>
      <c r="V108" s="331"/>
      <c r="W108" s="331"/>
      <c r="X108" s="331"/>
      <c r="Y108" s="331"/>
      <c r="Z108" s="331"/>
      <c r="AA108" s="331">
        <v>0</v>
      </c>
      <c r="AB108" s="331">
        <v>0</v>
      </c>
      <c r="AC108" s="331">
        <v>0</v>
      </c>
      <c r="AD108" s="331">
        <v>0</v>
      </c>
      <c r="AE108" s="331">
        <v>135.80000000000001</v>
      </c>
      <c r="AF108" s="331">
        <v>0</v>
      </c>
      <c r="AG108" s="331">
        <v>87.53</v>
      </c>
      <c r="AH108" s="331">
        <v>94.86</v>
      </c>
      <c r="AI108" s="331">
        <v>101.52</v>
      </c>
      <c r="AJ108" s="331">
        <v>97.25</v>
      </c>
      <c r="AK108" s="331">
        <v>63.98</v>
      </c>
      <c r="AL108" s="331">
        <v>58.24</v>
      </c>
      <c r="AM108" s="331">
        <v>63.86</v>
      </c>
      <c r="AN108" s="331">
        <v>64.319999999999993</v>
      </c>
      <c r="AO108" s="331">
        <v>58.66</v>
      </c>
      <c r="AP108" s="331">
        <v>14.58</v>
      </c>
      <c r="AQ108" s="331">
        <v>-129.97</v>
      </c>
      <c r="AR108" s="331">
        <v>8.3800000000000008</v>
      </c>
      <c r="AS108" s="331">
        <v>0</v>
      </c>
      <c r="AT108" s="331">
        <v>0</v>
      </c>
      <c r="AU108" s="331">
        <v>0</v>
      </c>
      <c r="AV108" s="331">
        <v>0</v>
      </c>
      <c r="AW108" s="331">
        <v>0</v>
      </c>
      <c r="AX108" s="331">
        <v>0</v>
      </c>
      <c r="AY108" s="331">
        <v>0</v>
      </c>
      <c r="AZ108" s="331">
        <v>0</v>
      </c>
      <c r="BA108" s="331">
        <v>0</v>
      </c>
      <c r="BB108" s="331">
        <v>0</v>
      </c>
      <c r="BC108" s="331">
        <v>0</v>
      </c>
      <c r="BD108" s="330"/>
      <c r="BE108" s="330"/>
      <c r="BF108" s="330"/>
      <c r="BG108" s="330"/>
      <c r="BH108" s="335"/>
      <c r="BI108" s="330"/>
      <c r="BJ108" s="330"/>
      <c r="BK108" s="330"/>
      <c r="BL108" s="330"/>
      <c r="BM108" s="330"/>
      <c r="BN108" s="330"/>
    </row>
    <row r="109" spans="2:66">
      <c r="B109" s="339" t="s">
        <v>19274</v>
      </c>
      <c r="C109" s="338" t="s">
        <v>19274</v>
      </c>
      <c r="D109" s="337" t="s">
        <v>19479</v>
      </c>
      <c r="E109" s="337" t="s">
        <v>19497</v>
      </c>
      <c r="F109" s="337" t="s">
        <v>19272</v>
      </c>
      <c r="G109" s="337" t="s">
        <v>19150</v>
      </c>
      <c r="H109" s="336" t="s">
        <v>19149</v>
      </c>
      <c r="I109" s="331"/>
      <c r="J109" s="331"/>
      <c r="K109" s="331"/>
      <c r="L109" s="331"/>
      <c r="M109" s="331"/>
      <c r="N109" s="331"/>
      <c r="O109" s="331"/>
      <c r="P109" s="331"/>
      <c r="Q109" s="331"/>
      <c r="R109" s="331"/>
      <c r="S109" s="331"/>
      <c r="T109" s="331"/>
      <c r="U109" s="331"/>
      <c r="V109" s="331"/>
      <c r="W109" s="331"/>
      <c r="X109" s="331"/>
      <c r="Y109" s="331"/>
      <c r="Z109" s="331"/>
      <c r="AA109" s="331">
        <v>18.55</v>
      </c>
      <c r="AB109" s="331">
        <v>33.03</v>
      </c>
      <c r="AC109" s="331">
        <v>26.39</v>
      </c>
      <c r="AD109" s="331">
        <v>22.85</v>
      </c>
      <c r="AE109" s="331">
        <v>39.72</v>
      </c>
      <c r="AF109" s="331">
        <v>32.6</v>
      </c>
      <c r="AG109" s="331">
        <v>8.6</v>
      </c>
      <c r="AH109" s="331">
        <v>12.86</v>
      </c>
      <c r="AI109" s="331">
        <v>22.01</v>
      </c>
      <c r="AJ109" s="331">
        <v>6.49</v>
      </c>
      <c r="AK109" s="331">
        <v>6.49</v>
      </c>
      <c r="AL109" s="331">
        <v>0.16</v>
      </c>
      <c r="AM109" s="331">
        <v>-18.829999999999998</v>
      </c>
      <c r="AN109" s="331">
        <v>86.17</v>
      </c>
      <c r="AO109" s="331">
        <v>17.510000000000002</v>
      </c>
      <c r="AP109" s="331">
        <v>14.33</v>
      </c>
      <c r="AQ109" s="331">
        <v>5.85</v>
      </c>
      <c r="AR109" s="331">
        <v>3.06</v>
      </c>
      <c r="AS109" s="331">
        <v>5.29</v>
      </c>
      <c r="AT109" s="331">
        <v>0.8</v>
      </c>
      <c r="AU109" s="331">
        <v>2.5099999999999998</v>
      </c>
      <c r="AV109" s="331">
        <v>8.99</v>
      </c>
      <c r="AW109" s="331">
        <v>5.25</v>
      </c>
      <c r="AX109" s="331">
        <v>5.65</v>
      </c>
      <c r="AY109" s="331">
        <v>9.39</v>
      </c>
      <c r="AZ109" s="331">
        <v>2.71</v>
      </c>
      <c r="BA109" s="331">
        <v>2.35</v>
      </c>
      <c r="BB109" s="331">
        <v>2.91</v>
      </c>
      <c r="BC109" s="331">
        <v>2.23</v>
      </c>
      <c r="BD109" s="330"/>
      <c r="BE109" s="330"/>
      <c r="BF109" s="330"/>
      <c r="BG109" s="330"/>
      <c r="BH109" s="335"/>
      <c r="BI109" s="330"/>
      <c r="BJ109" s="330"/>
      <c r="BK109" s="330"/>
      <c r="BL109" s="330"/>
      <c r="BM109" s="330"/>
      <c r="BN109" s="330"/>
    </row>
    <row r="110" spans="2:66">
      <c r="B110" s="339" t="s">
        <v>19482</v>
      </c>
      <c r="C110" s="338" t="s">
        <v>19482</v>
      </c>
      <c r="D110" s="337" t="s">
        <v>19479</v>
      </c>
      <c r="E110" s="337" t="s">
        <v>19497</v>
      </c>
      <c r="F110" s="337" t="s">
        <v>19262</v>
      </c>
      <c r="G110" s="337" t="s">
        <v>19150</v>
      </c>
      <c r="H110" s="336" t="s">
        <v>19149</v>
      </c>
      <c r="I110" s="331"/>
      <c r="J110" s="331"/>
      <c r="K110" s="331"/>
      <c r="L110" s="331"/>
      <c r="M110" s="331"/>
      <c r="N110" s="331"/>
      <c r="O110" s="331"/>
      <c r="P110" s="331"/>
      <c r="Q110" s="331"/>
      <c r="R110" s="331"/>
      <c r="S110" s="331"/>
      <c r="T110" s="331"/>
      <c r="U110" s="331"/>
      <c r="V110" s="331"/>
      <c r="W110" s="331"/>
      <c r="X110" s="331"/>
      <c r="Y110" s="331"/>
      <c r="Z110" s="331"/>
      <c r="AA110" s="331">
        <v>0</v>
      </c>
      <c r="AB110" s="331">
        <v>0</v>
      </c>
      <c r="AC110" s="331">
        <v>0</v>
      </c>
      <c r="AD110" s="331">
        <v>0</v>
      </c>
      <c r="AE110" s="331">
        <v>0</v>
      </c>
      <c r="AF110" s="331">
        <v>0</v>
      </c>
      <c r="AG110" s="331">
        <v>0</v>
      </c>
      <c r="AH110" s="331">
        <v>0</v>
      </c>
      <c r="AI110" s="331">
        <v>0</v>
      </c>
      <c r="AJ110" s="331">
        <v>0</v>
      </c>
      <c r="AK110" s="331">
        <v>0</v>
      </c>
      <c r="AL110" s="331">
        <v>0</v>
      </c>
      <c r="AM110" s="331">
        <v>0</v>
      </c>
      <c r="AN110" s="331">
        <v>0</v>
      </c>
      <c r="AO110" s="331">
        <v>0</v>
      </c>
      <c r="AP110" s="331">
        <v>0</v>
      </c>
      <c r="AQ110" s="331">
        <v>0</v>
      </c>
      <c r="AR110" s="331">
        <v>0</v>
      </c>
      <c r="AS110" s="331">
        <v>0</v>
      </c>
      <c r="AT110" s="331">
        <v>0</v>
      </c>
      <c r="AU110" s="331">
        <v>0</v>
      </c>
      <c r="AV110" s="331">
        <v>6.75</v>
      </c>
      <c r="AW110" s="331">
        <v>232.5</v>
      </c>
      <c r="AX110" s="331">
        <v>61.02</v>
      </c>
      <c r="AY110" s="331">
        <v>39.17</v>
      </c>
      <c r="AZ110" s="331">
        <v>56.36</v>
      </c>
      <c r="BA110" s="331">
        <v>38.799999999999997</v>
      </c>
      <c r="BB110" s="331">
        <v>28.72</v>
      </c>
      <c r="BC110" s="331">
        <v>75.34</v>
      </c>
      <c r="BD110" s="330"/>
      <c r="BE110" s="330"/>
      <c r="BF110" s="385"/>
      <c r="BG110" s="385"/>
      <c r="BH110" s="335"/>
      <c r="BI110" s="330"/>
      <c r="BJ110" s="330"/>
      <c r="BK110" s="330"/>
      <c r="BL110" s="330"/>
      <c r="BM110" s="330"/>
      <c r="BN110" s="330"/>
    </row>
    <row r="111" spans="2:66">
      <c r="B111" s="339" t="s">
        <v>19442</v>
      </c>
      <c r="C111" s="338" t="s">
        <v>19442</v>
      </c>
      <c r="D111" s="337" t="s">
        <v>19479</v>
      </c>
      <c r="E111" s="337" t="s">
        <v>19497</v>
      </c>
      <c r="F111" s="337" t="s">
        <v>19132</v>
      </c>
      <c r="G111" s="337" t="s">
        <v>19150</v>
      </c>
      <c r="H111" s="336" t="s">
        <v>19149</v>
      </c>
      <c r="I111" s="331"/>
      <c r="J111" s="331"/>
      <c r="K111" s="331"/>
      <c r="L111" s="331"/>
      <c r="M111" s="331"/>
      <c r="N111" s="331"/>
      <c r="O111" s="331"/>
      <c r="P111" s="331"/>
      <c r="Q111" s="331"/>
      <c r="R111" s="331"/>
      <c r="S111" s="331"/>
      <c r="T111" s="331"/>
      <c r="U111" s="331"/>
      <c r="V111" s="331"/>
      <c r="W111" s="331"/>
      <c r="X111" s="331"/>
      <c r="Y111" s="331"/>
      <c r="Z111" s="331"/>
      <c r="AA111" s="331">
        <v>0</v>
      </c>
      <c r="AB111" s="331">
        <v>0</v>
      </c>
      <c r="AC111" s="331">
        <v>0</v>
      </c>
      <c r="AD111" s="331">
        <v>0</v>
      </c>
      <c r="AE111" s="331">
        <v>0</v>
      </c>
      <c r="AF111" s="331">
        <v>0</v>
      </c>
      <c r="AG111" s="331">
        <v>0</v>
      </c>
      <c r="AH111" s="331">
        <v>0</v>
      </c>
      <c r="AI111" s="331">
        <v>0</v>
      </c>
      <c r="AJ111" s="331">
        <v>0</v>
      </c>
      <c r="AK111" s="331">
        <v>0</v>
      </c>
      <c r="AL111" s="331">
        <v>0</v>
      </c>
      <c r="AM111" s="331">
        <v>0</v>
      </c>
      <c r="AN111" s="331">
        <v>0</v>
      </c>
      <c r="AO111" s="331">
        <v>0</v>
      </c>
      <c r="AP111" s="331">
        <v>0</v>
      </c>
      <c r="AQ111" s="331">
        <v>0</v>
      </c>
      <c r="AR111" s="331">
        <v>0</v>
      </c>
      <c r="AS111" s="331">
        <v>0</v>
      </c>
      <c r="AT111" s="331">
        <v>0</v>
      </c>
      <c r="AU111" s="331">
        <v>0</v>
      </c>
      <c r="AV111" s="331">
        <v>219.98</v>
      </c>
      <c r="AW111" s="331">
        <v>-74.28</v>
      </c>
      <c r="AX111" s="331">
        <v>-137.02000000000001</v>
      </c>
      <c r="AY111" s="331">
        <v>-248.29</v>
      </c>
      <c r="AZ111" s="331">
        <v>-290.87</v>
      </c>
      <c r="BA111" s="331">
        <v>-14.16</v>
      </c>
      <c r="BB111" s="331">
        <v>46.63</v>
      </c>
      <c r="BC111" s="331">
        <v>-37.82</v>
      </c>
      <c r="BD111" s="330"/>
      <c r="BE111" s="330"/>
      <c r="BF111" s="385"/>
      <c r="BG111" s="385"/>
      <c r="BH111" s="335"/>
      <c r="BI111" s="330"/>
      <c r="BJ111" s="330"/>
      <c r="BK111" s="330"/>
      <c r="BL111" s="330"/>
      <c r="BM111" s="330"/>
      <c r="BN111" s="330"/>
    </row>
    <row r="112" spans="2:66">
      <c r="B112" s="346" t="s">
        <v>19496</v>
      </c>
      <c r="C112" s="345" t="s">
        <v>19495</v>
      </c>
      <c r="D112" s="360"/>
      <c r="E112" s="360"/>
      <c r="F112" s="360"/>
      <c r="G112" s="360"/>
      <c r="H112" s="336"/>
      <c r="I112" s="331"/>
      <c r="J112" s="331"/>
      <c r="K112" s="331"/>
      <c r="L112" s="331"/>
      <c r="M112" s="331"/>
      <c r="N112" s="331"/>
      <c r="O112" s="331"/>
      <c r="P112" s="331"/>
      <c r="Q112" s="331"/>
      <c r="R112" s="331"/>
      <c r="S112" s="331"/>
      <c r="T112" s="331"/>
      <c r="U112" s="331"/>
      <c r="V112" s="331"/>
      <c r="W112" s="331"/>
      <c r="X112" s="331"/>
      <c r="Y112" s="331"/>
      <c r="Z112" s="331"/>
      <c r="AA112" s="331" t="s">
        <v>843</v>
      </c>
      <c r="AB112" s="331" t="s">
        <v>843</v>
      </c>
      <c r="AC112" s="331" t="s">
        <v>843</v>
      </c>
      <c r="AD112" s="331" t="s">
        <v>843</v>
      </c>
      <c r="AE112" s="331" t="s">
        <v>843</v>
      </c>
      <c r="AF112" s="331" t="s">
        <v>843</v>
      </c>
      <c r="AG112" s="331" t="s">
        <v>843</v>
      </c>
      <c r="AH112" s="331" t="s">
        <v>843</v>
      </c>
      <c r="AI112" s="331" t="s">
        <v>843</v>
      </c>
      <c r="AJ112" s="331" t="s">
        <v>843</v>
      </c>
      <c r="AK112" s="331" t="s">
        <v>843</v>
      </c>
      <c r="AL112" s="331" t="s">
        <v>843</v>
      </c>
      <c r="AM112" s="331" t="s">
        <v>843</v>
      </c>
      <c r="AN112" s="331" t="s">
        <v>843</v>
      </c>
      <c r="AO112" s="331" t="s">
        <v>843</v>
      </c>
      <c r="AP112" s="331" t="s">
        <v>843</v>
      </c>
      <c r="AQ112" s="331" t="s">
        <v>843</v>
      </c>
      <c r="AR112" s="331" t="s">
        <v>843</v>
      </c>
      <c r="AS112" s="331" t="s">
        <v>843</v>
      </c>
      <c r="AT112" s="331" t="s">
        <v>843</v>
      </c>
      <c r="AU112" s="331" t="s">
        <v>843</v>
      </c>
      <c r="AV112" s="331" t="s">
        <v>843</v>
      </c>
      <c r="AW112" s="331" t="s">
        <v>843</v>
      </c>
      <c r="AX112" s="331" t="s">
        <v>843</v>
      </c>
      <c r="AY112" s="331" t="s">
        <v>843</v>
      </c>
      <c r="AZ112" s="331" t="s">
        <v>843</v>
      </c>
      <c r="BA112" s="331" t="s">
        <v>843</v>
      </c>
      <c r="BB112" s="331" t="s">
        <v>843</v>
      </c>
      <c r="BC112" s="331" t="s">
        <v>843</v>
      </c>
      <c r="BD112" s="330"/>
      <c r="BE112" s="330"/>
      <c r="BF112" s="330"/>
      <c r="BG112" s="330"/>
      <c r="BH112" s="342"/>
      <c r="BI112" s="330"/>
      <c r="BJ112" s="330"/>
      <c r="BK112" s="330"/>
      <c r="BL112" s="330"/>
      <c r="BM112" s="330"/>
      <c r="BN112" s="330"/>
    </row>
    <row r="113" spans="2:66">
      <c r="B113" s="362" t="s">
        <v>19494</v>
      </c>
      <c r="C113" s="338" t="s">
        <v>19493</v>
      </c>
      <c r="D113" s="360"/>
      <c r="E113" s="360"/>
      <c r="F113" s="360"/>
      <c r="G113" s="360"/>
      <c r="H113" s="336"/>
      <c r="I113" s="331"/>
      <c r="J113" s="331"/>
      <c r="K113" s="331"/>
      <c r="L113" s="331"/>
      <c r="M113" s="331"/>
      <c r="N113" s="331"/>
      <c r="O113" s="331"/>
      <c r="P113" s="331"/>
      <c r="Q113" s="331"/>
      <c r="R113" s="331"/>
      <c r="S113" s="331"/>
      <c r="T113" s="331"/>
      <c r="U113" s="331"/>
      <c r="V113" s="331"/>
      <c r="W113" s="331"/>
      <c r="X113" s="331"/>
      <c r="Y113" s="331"/>
      <c r="Z113" s="331"/>
      <c r="AA113" s="331" t="s">
        <v>843</v>
      </c>
      <c r="AB113" s="331" t="s">
        <v>843</v>
      </c>
      <c r="AC113" s="331" t="s">
        <v>843</v>
      </c>
      <c r="AD113" s="331" t="s">
        <v>843</v>
      </c>
      <c r="AE113" s="331" t="s">
        <v>843</v>
      </c>
      <c r="AF113" s="331" t="s">
        <v>843</v>
      </c>
      <c r="AG113" s="331" t="s">
        <v>843</v>
      </c>
      <c r="AH113" s="331" t="s">
        <v>843</v>
      </c>
      <c r="AI113" s="331" t="s">
        <v>843</v>
      </c>
      <c r="AJ113" s="331" t="s">
        <v>843</v>
      </c>
      <c r="AK113" s="331" t="s">
        <v>843</v>
      </c>
      <c r="AL113" s="331" t="s">
        <v>843</v>
      </c>
      <c r="AM113" s="331" t="s">
        <v>843</v>
      </c>
      <c r="AN113" s="331" t="s">
        <v>843</v>
      </c>
      <c r="AO113" s="331" t="s">
        <v>843</v>
      </c>
      <c r="AP113" s="331" t="s">
        <v>843</v>
      </c>
      <c r="AQ113" s="331" t="s">
        <v>843</v>
      </c>
      <c r="AR113" s="331" t="s">
        <v>843</v>
      </c>
      <c r="AS113" s="331" t="s">
        <v>843</v>
      </c>
      <c r="AT113" s="331" t="s">
        <v>843</v>
      </c>
      <c r="AU113" s="331" t="s">
        <v>843</v>
      </c>
      <c r="AV113" s="331" t="s">
        <v>843</v>
      </c>
      <c r="AW113" s="331" t="s">
        <v>843</v>
      </c>
      <c r="AX113" s="331" t="s">
        <v>843</v>
      </c>
      <c r="AY113" s="331" t="s">
        <v>843</v>
      </c>
      <c r="AZ113" s="331" t="s">
        <v>843</v>
      </c>
      <c r="BA113" s="331" t="s">
        <v>843</v>
      </c>
      <c r="BB113" s="331" t="s">
        <v>843</v>
      </c>
      <c r="BC113" s="331" t="s">
        <v>843</v>
      </c>
      <c r="BD113" s="330"/>
      <c r="BE113" s="330"/>
      <c r="BF113" s="330"/>
      <c r="BG113" s="330"/>
      <c r="BH113" s="335"/>
      <c r="BI113" s="330"/>
      <c r="BJ113" s="330"/>
      <c r="BK113" s="330"/>
      <c r="BL113" s="330"/>
      <c r="BM113" s="330"/>
      <c r="BN113" s="330"/>
    </row>
    <row r="114" spans="2:66">
      <c r="B114" s="339" t="s">
        <v>19459</v>
      </c>
      <c r="C114" s="338" t="s">
        <v>19458</v>
      </c>
      <c r="D114" s="337" t="s">
        <v>19479</v>
      </c>
      <c r="E114" s="337" t="s">
        <v>19492</v>
      </c>
      <c r="F114" s="337" t="s">
        <v>19457</v>
      </c>
      <c r="G114" s="337" t="s">
        <v>19150</v>
      </c>
      <c r="H114" s="336" t="s">
        <v>19149</v>
      </c>
      <c r="I114" s="331"/>
      <c r="J114" s="331"/>
      <c r="K114" s="331"/>
      <c r="L114" s="331"/>
      <c r="M114" s="331"/>
      <c r="N114" s="331"/>
      <c r="O114" s="331"/>
      <c r="P114" s="331"/>
      <c r="Q114" s="331"/>
      <c r="R114" s="331"/>
      <c r="S114" s="331"/>
      <c r="T114" s="331"/>
      <c r="U114" s="331"/>
      <c r="V114" s="331"/>
      <c r="W114" s="331"/>
      <c r="X114" s="331"/>
      <c r="Y114" s="331"/>
      <c r="Z114" s="331"/>
      <c r="AA114" s="331">
        <v>-1043.68</v>
      </c>
      <c r="AB114" s="331">
        <v>-1329.41</v>
      </c>
      <c r="AC114" s="331">
        <v>-9157.76</v>
      </c>
      <c r="AD114" s="331">
        <v>5617.95</v>
      </c>
      <c r="AE114" s="331">
        <v>3692.57</v>
      </c>
      <c r="AF114" s="331">
        <v>-5479.39</v>
      </c>
      <c r="AG114" s="331">
        <v>5379.6</v>
      </c>
      <c r="AH114" s="331">
        <v>2229.6799999999998</v>
      </c>
      <c r="AI114" s="331">
        <v>2505.1799999999998</v>
      </c>
      <c r="AJ114" s="331">
        <v>-6085.19</v>
      </c>
      <c r="AK114" s="331">
        <v>-2253.89</v>
      </c>
      <c r="AL114" s="331">
        <v>60.67</v>
      </c>
      <c r="AM114" s="331">
        <v>2898.93</v>
      </c>
      <c r="AN114" s="331">
        <v>-3057.86</v>
      </c>
      <c r="AO114" s="331">
        <v>-1594.18</v>
      </c>
      <c r="AP114" s="331">
        <v>4756.66</v>
      </c>
      <c r="AQ114" s="331">
        <v>395.34</v>
      </c>
      <c r="AR114" s="331">
        <v>-1742.1</v>
      </c>
      <c r="AS114" s="331">
        <v>367.39</v>
      </c>
      <c r="AT114" s="331">
        <v>-3806.06</v>
      </c>
      <c r="AU114" s="331">
        <v>3474.92</v>
      </c>
      <c r="AV114" s="331">
        <v>1470.73</v>
      </c>
      <c r="AW114" s="331">
        <v>-5797.35</v>
      </c>
      <c r="AX114" s="331">
        <v>-1378.41</v>
      </c>
      <c r="AY114" s="331">
        <v>5469.6</v>
      </c>
      <c r="AZ114" s="331">
        <v>-3213.43</v>
      </c>
      <c r="BA114" s="331">
        <v>1141.95</v>
      </c>
      <c r="BB114" s="331">
        <v>1378.92</v>
      </c>
      <c r="BC114" s="331">
        <v>-1090.0899999999999</v>
      </c>
      <c r="BD114" s="330"/>
      <c r="BE114" s="330"/>
      <c r="BF114" s="330"/>
      <c r="BG114" s="330"/>
      <c r="BH114" s="335"/>
      <c r="BI114" s="330"/>
      <c r="BJ114" s="330"/>
      <c r="BK114" s="330"/>
      <c r="BL114" s="330"/>
      <c r="BM114" s="330"/>
      <c r="BN114" s="330"/>
    </row>
    <row r="115" spans="2:66">
      <c r="B115" s="339" t="s">
        <v>19456</v>
      </c>
      <c r="C115" s="338" t="s">
        <v>19455</v>
      </c>
      <c r="D115" s="337" t="s">
        <v>19479</v>
      </c>
      <c r="E115" s="337" t="s">
        <v>19492</v>
      </c>
      <c r="F115" s="337" t="s">
        <v>19454</v>
      </c>
      <c r="G115" s="337" t="s">
        <v>19150</v>
      </c>
      <c r="H115" s="336" t="s">
        <v>19149</v>
      </c>
      <c r="I115" s="331"/>
      <c r="J115" s="331"/>
      <c r="K115" s="331"/>
      <c r="L115" s="331"/>
      <c r="M115" s="331"/>
      <c r="N115" s="331"/>
      <c r="O115" s="331"/>
      <c r="P115" s="331"/>
      <c r="Q115" s="331"/>
      <c r="R115" s="331"/>
      <c r="S115" s="331"/>
      <c r="T115" s="331"/>
      <c r="U115" s="331"/>
      <c r="V115" s="331"/>
      <c r="W115" s="331"/>
      <c r="X115" s="331"/>
      <c r="Y115" s="331"/>
      <c r="Z115" s="331"/>
      <c r="AA115" s="331">
        <v>282.3</v>
      </c>
      <c r="AB115" s="331">
        <v>667.68</v>
      </c>
      <c r="AC115" s="331">
        <v>-1144.5</v>
      </c>
      <c r="AD115" s="331">
        <v>-225.39</v>
      </c>
      <c r="AE115" s="331">
        <v>630.45000000000005</v>
      </c>
      <c r="AF115" s="331">
        <v>-1397.3</v>
      </c>
      <c r="AG115" s="331">
        <v>3259.28</v>
      </c>
      <c r="AH115" s="331">
        <v>420.42</v>
      </c>
      <c r="AI115" s="331">
        <v>-4829.1099999999997</v>
      </c>
      <c r="AJ115" s="331">
        <v>919.07</v>
      </c>
      <c r="AK115" s="331">
        <v>-616.76</v>
      </c>
      <c r="AL115" s="331">
        <v>-213.03</v>
      </c>
      <c r="AM115" s="331">
        <v>-424.35</v>
      </c>
      <c r="AN115" s="331">
        <v>964.12</v>
      </c>
      <c r="AO115" s="331">
        <v>-1022.37</v>
      </c>
      <c r="AP115" s="331">
        <v>-37.229999999999997</v>
      </c>
      <c r="AQ115" s="331">
        <v>329.94</v>
      </c>
      <c r="AR115" s="331">
        <v>-505.1</v>
      </c>
      <c r="AS115" s="331">
        <v>-1899.04</v>
      </c>
      <c r="AT115" s="331">
        <v>2460.25</v>
      </c>
      <c r="AU115" s="331">
        <v>-679.44</v>
      </c>
      <c r="AV115" s="331">
        <v>-30.23</v>
      </c>
      <c r="AW115" s="331">
        <v>-1658.72</v>
      </c>
      <c r="AX115" s="331">
        <v>2258.3200000000002</v>
      </c>
      <c r="AY115" s="331">
        <v>271.83</v>
      </c>
      <c r="AZ115" s="331">
        <v>1699.55</v>
      </c>
      <c r="BA115" s="331">
        <v>2284.58</v>
      </c>
      <c r="BB115" s="331">
        <v>-96.72</v>
      </c>
      <c r="BC115" s="331">
        <v>-531.96</v>
      </c>
      <c r="BD115" s="330"/>
      <c r="BE115" s="330"/>
      <c r="BF115" s="330"/>
      <c r="BG115" s="330"/>
      <c r="BH115" s="335"/>
    </row>
    <row r="116" spans="2:66">
      <c r="B116" s="339" t="s">
        <v>19325</v>
      </c>
      <c r="C116" s="338" t="s">
        <v>19325</v>
      </c>
      <c r="D116" s="337" t="s">
        <v>19479</v>
      </c>
      <c r="E116" s="337" t="s">
        <v>19492</v>
      </c>
      <c r="F116" s="337" t="s">
        <v>19121</v>
      </c>
      <c r="G116" s="337" t="s">
        <v>19150</v>
      </c>
      <c r="H116" s="336" t="s">
        <v>19149</v>
      </c>
      <c r="I116" s="331"/>
      <c r="J116" s="331"/>
      <c r="K116" s="331"/>
      <c r="L116" s="331"/>
      <c r="M116" s="331"/>
      <c r="N116" s="331"/>
      <c r="O116" s="331"/>
      <c r="P116" s="331"/>
      <c r="Q116" s="331"/>
      <c r="R116" s="331"/>
      <c r="S116" s="331"/>
      <c r="T116" s="331"/>
      <c r="U116" s="331"/>
      <c r="V116" s="331"/>
      <c r="W116" s="331"/>
      <c r="X116" s="331"/>
      <c r="Y116" s="331"/>
      <c r="Z116" s="331"/>
      <c r="AA116" s="331">
        <v>163.76</v>
      </c>
      <c r="AB116" s="331">
        <v>-43.06</v>
      </c>
      <c r="AC116" s="331">
        <v>199.96</v>
      </c>
      <c r="AD116" s="331">
        <v>-38.46</v>
      </c>
      <c r="AE116" s="331">
        <v>-134.27000000000001</v>
      </c>
      <c r="AF116" s="331">
        <v>59.85</v>
      </c>
      <c r="AG116" s="331">
        <v>-114.45</v>
      </c>
      <c r="AH116" s="331">
        <v>165.92</v>
      </c>
      <c r="AI116" s="331">
        <v>-43.15</v>
      </c>
      <c r="AJ116" s="331">
        <v>75.900000000000006</v>
      </c>
      <c r="AK116" s="331">
        <v>-7.96</v>
      </c>
      <c r="AL116" s="331">
        <v>-91.4</v>
      </c>
      <c r="AM116" s="331">
        <v>23.92</v>
      </c>
      <c r="AN116" s="331">
        <v>20.149999999999999</v>
      </c>
      <c r="AO116" s="331">
        <v>133.49</v>
      </c>
      <c r="AP116" s="331">
        <v>-85.33</v>
      </c>
      <c r="AQ116" s="331">
        <v>-28.15</v>
      </c>
      <c r="AR116" s="331">
        <v>-29.49</v>
      </c>
      <c r="AS116" s="331">
        <v>-8.33</v>
      </c>
      <c r="AT116" s="331">
        <v>132.30000000000001</v>
      </c>
      <c r="AU116" s="331">
        <v>34.130000000000003</v>
      </c>
      <c r="AV116" s="331">
        <v>13.02</v>
      </c>
      <c r="AW116" s="331">
        <v>-31.19</v>
      </c>
      <c r="AX116" s="331">
        <v>-150.65</v>
      </c>
      <c r="AY116" s="331">
        <v>169.88</v>
      </c>
      <c r="AZ116" s="331">
        <v>-59.75</v>
      </c>
      <c r="BA116" s="331">
        <v>82.39</v>
      </c>
      <c r="BB116" s="331">
        <v>-139.56</v>
      </c>
      <c r="BC116" s="331">
        <v>-2.12</v>
      </c>
      <c r="BD116" s="330"/>
      <c r="BE116" s="330"/>
      <c r="BF116" s="330"/>
      <c r="BG116" s="330"/>
      <c r="BH116" s="335"/>
    </row>
    <row r="117" spans="2:66">
      <c r="B117" s="339" t="s">
        <v>19324</v>
      </c>
      <c r="C117" s="338" t="s">
        <v>19323</v>
      </c>
      <c r="D117" s="337" t="s">
        <v>19479</v>
      </c>
      <c r="E117" s="337" t="s">
        <v>19492</v>
      </c>
      <c r="F117" s="337" t="s">
        <v>19227</v>
      </c>
      <c r="G117" s="337" t="s">
        <v>19150</v>
      </c>
      <c r="H117" s="336" t="s">
        <v>19149</v>
      </c>
      <c r="I117" s="331"/>
      <c r="J117" s="331"/>
      <c r="K117" s="331"/>
      <c r="L117" s="331"/>
      <c r="M117" s="331"/>
      <c r="N117" s="331"/>
      <c r="O117" s="331"/>
      <c r="P117" s="331"/>
      <c r="Q117" s="331"/>
      <c r="R117" s="331"/>
      <c r="S117" s="331"/>
      <c r="T117" s="331"/>
      <c r="U117" s="331"/>
      <c r="V117" s="331"/>
      <c r="W117" s="331"/>
      <c r="X117" s="331"/>
      <c r="Y117" s="331"/>
      <c r="Z117" s="331"/>
      <c r="AA117" s="331">
        <v>27.46</v>
      </c>
      <c r="AB117" s="331">
        <v>50.37</v>
      </c>
      <c r="AC117" s="331">
        <v>-233.85</v>
      </c>
      <c r="AD117" s="331">
        <v>-77.34</v>
      </c>
      <c r="AE117" s="331">
        <v>85.53</v>
      </c>
      <c r="AF117" s="331">
        <v>-310.7</v>
      </c>
      <c r="AG117" s="331">
        <v>180.23</v>
      </c>
      <c r="AH117" s="331">
        <v>356.13</v>
      </c>
      <c r="AI117" s="331">
        <v>0</v>
      </c>
      <c r="AJ117" s="331">
        <v>0</v>
      </c>
      <c r="AK117" s="331">
        <v>-123.35</v>
      </c>
      <c r="AL117" s="331">
        <v>75.430000000000007</v>
      </c>
      <c r="AM117" s="331">
        <v>6.99</v>
      </c>
      <c r="AN117" s="331">
        <v>-18.91</v>
      </c>
      <c r="AO117" s="331">
        <v>-77.03</v>
      </c>
      <c r="AP117" s="331">
        <v>-10.15</v>
      </c>
      <c r="AQ117" s="331">
        <v>-48.64</v>
      </c>
      <c r="AR117" s="331">
        <v>98.03</v>
      </c>
      <c r="AS117" s="331">
        <v>-61.41</v>
      </c>
      <c r="AT117" s="331">
        <v>-48.82</v>
      </c>
      <c r="AU117" s="331">
        <v>-81.88</v>
      </c>
      <c r="AV117" s="331">
        <v>289.74</v>
      </c>
      <c r="AW117" s="331">
        <v>0</v>
      </c>
      <c r="AX117" s="331">
        <v>0</v>
      </c>
      <c r="AY117" s="331">
        <v>0</v>
      </c>
      <c r="AZ117" s="331">
        <v>0</v>
      </c>
      <c r="BA117" s="331">
        <v>0</v>
      </c>
      <c r="BB117" s="331">
        <v>0</v>
      </c>
      <c r="BC117" s="331">
        <v>0</v>
      </c>
      <c r="BD117" s="330"/>
      <c r="BE117" s="330"/>
      <c r="BF117" s="330"/>
      <c r="BG117" s="330"/>
      <c r="BH117" s="335"/>
    </row>
    <row r="118" spans="2:66">
      <c r="B118" s="339" t="s">
        <v>19451</v>
      </c>
      <c r="C118" s="338" t="s">
        <v>19450</v>
      </c>
      <c r="D118" s="337" t="s">
        <v>19479</v>
      </c>
      <c r="E118" s="337" t="s">
        <v>19492</v>
      </c>
      <c r="F118" s="337" t="s">
        <v>19247</v>
      </c>
      <c r="G118" s="337" t="s">
        <v>19150</v>
      </c>
      <c r="H118" s="336" t="s">
        <v>19149</v>
      </c>
      <c r="I118" s="331"/>
      <c r="J118" s="331"/>
      <c r="K118" s="331"/>
      <c r="L118" s="331"/>
      <c r="M118" s="331"/>
      <c r="N118" s="331"/>
      <c r="O118" s="331"/>
      <c r="P118" s="331"/>
      <c r="Q118" s="331"/>
      <c r="R118" s="331"/>
      <c r="S118" s="331"/>
      <c r="T118" s="331"/>
      <c r="U118" s="331"/>
      <c r="V118" s="331"/>
      <c r="W118" s="331"/>
      <c r="X118" s="331"/>
      <c r="Y118" s="331"/>
      <c r="Z118" s="331"/>
      <c r="AA118" s="331">
        <v>-10.39</v>
      </c>
      <c r="AB118" s="331">
        <v>25.69</v>
      </c>
      <c r="AC118" s="331">
        <v>-40.549999999999997</v>
      </c>
      <c r="AD118" s="331">
        <v>-2.46</v>
      </c>
      <c r="AE118" s="331">
        <v>7.49</v>
      </c>
      <c r="AF118" s="331">
        <v>9.33</v>
      </c>
      <c r="AG118" s="331">
        <v>20.74</v>
      </c>
      <c r="AH118" s="331">
        <v>-5.29</v>
      </c>
      <c r="AI118" s="331">
        <v>-3.14</v>
      </c>
      <c r="AJ118" s="331">
        <v>9.2100000000000009</v>
      </c>
      <c r="AK118" s="331">
        <v>-22.64</v>
      </c>
      <c r="AL118" s="331">
        <v>5.75</v>
      </c>
      <c r="AM118" s="331">
        <v>-4.0999999999999996</v>
      </c>
      <c r="AN118" s="331">
        <v>-4.2300000000000004</v>
      </c>
      <c r="AO118" s="331">
        <v>16.3</v>
      </c>
      <c r="AP118" s="331">
        <v>19.03</v>
      </c>
      <c r="AQ118" s="331">
        <v>-42.48</v>
      </c>
      <c r="AR118" s="331">
        <v>27.68</v>
      </c>
      <c r="AS118" s="331">
        <v>17.510000000000002</v>
      </c>
      <c r="AT118" s="331">
        <v>-9.48</v>
      </c>
      <c r="AU118" s="331">
        <v>2.95</v>
      </c>
      <c r="AV118" s="331">
        <v>14.34</v>
      </c>
      <c r="AW118" s="331">
        <v>15.74</v>
      </c>
      <c r="AX118" s="331">
        <v>15.86</v>
      </c>
      <c r="AY118" s="331">
        <v>-16.170000000000002</v>
      </c>
      <c r="AZ118" s="331">
        <v>13.96</v>
      </c>
      <c r="BA118" s="331">
        <v>-11.97</v>
      </c>
      <c r="BB118" s="331">
        <v>14.65</v>
      </c>
      <c r="BC118" s="331">
        <v>-37.97</v>
      </c>
      <c r="BD118" s="330"/>
      <c r="BE118" s="330"/>
      <c r="BF118" s="330"/>
      <c r="BG118" s="330"/>
      <c r="BH118" s="335"/>
    </row>
    <row r="119" spans="2:66">
      <c r="B119" s="339" t="s">
        <v>19449</v>
      </c>
      <c r="C119" s="338" t="s">
        <v>19448</v>
      </c>
      <c r="D119" s="337" t="s">
        <v>19479</v>
      </c>
      <c r="E119" s="337" t="s">
        <v>19492</v>
      </c>
      <c r="F119" s="337" t="s">
        <v>19151</v>
      </c>
      <c r="G119" s="337" t="s">
        <v>19150</v>
      </c>
      <c r="H119" s="336" t="s">
        <v>19149</v>
      </c>
      <c r="I119" s="331"/>
      <c r="J119" s="331"/>
      <c r="K119" s="331"/>
      <c r="L119" s="331"/>
      <c r="M119" s="331"/>
      <c r="N119" s="331"/>
      <c r="O119" s="331"/>
      <c r="P119" s="331"/>
      <c r="Q119" s="331"/>
      <c r="R119" s="331"/>
      <c r="S119" s="331"/>
      <c r="T119" s="331"/>
      <c r="U119" s="331"/>
      <c r="V119" s="331"/>
      <c r="W119" s="331"/>
      <c r="X119" s="331"/>
      <c r="Y119" s="331"/>
      <c r="Z119" s="331"/>
      <c r="AA119" s="331">
        <v>2796.82</v>
      </c>
      <c r="AB119" s="331">
        <v>289.93</v>
      </c>
      <c r="AC119" s="331">
        <v>-930.9</v>
      </c>
      <c r="AD119" s="331">
        <v>7249.6</v>
      </c>
      <c r="AE119" s="331">
        <v>-3674.37</v>
      </c>
      <c r="AF119" s="331">
        <v>-1239</v>
      </c>
      <c r="AG119" s="331">
        <v>-1448.49</v>
      </c>
      <c r="AH119" s="331">
        <v>278.7</v>
      </c>
      <c r="AI119" s="331">
        <v>337.44</v>
      </c>
      <c r="AJ119" s="331">
        <v>-482.91</v>
      </c>
      <c r="AK119" s="331">
        <v>2663.31</v>
      </c>
      <c r="AL119" s="331">
        <v>-593.27</v>
      </c>
      <c r="AM119" s="331">
        <v>-133.5</v>
      </c>
      <c r="AN119" s="331">
        <v>1076.92</v>
      </c>
      <c r="AO119" s="331">
        <v>1175.01</v>
      </c>
      <c r="AP119" s="331">
        <v>-1400.13</v>
      </c>
      <c r="AQ119" s="331">
        <v>-0.69</v>
      </c>
      <c r="AR119" s="331">
        <v>891.42</v>
      </c>
      <c r="AS119" s="331">
        <v>1757.93</v>
      </c>
      <c r="AT119" s="331">
        <v>-1187.5899999999999</v>
      </c>
      <c r="AU119" s="331">
        <v>-328.76</v>
      </c>
      <c r="AV119" s="331">
        <v>-1472.96</v>
      </c>
      <c r="AW119" s="331">
        <v>535.62</v>
      </c>
      <c r="AX119" s="331">
        <v>-66.78</v>
      </c>
      <c r="AY119" s="331">
        <v>497.71</v>
      </c>
      <c r="AZ119" s="331">
        <v>-1082.6400000000001</v>
      </c>
      <c r="BA119" s="331">
        <v>488.09</v>
      </c>
      <c r="BB119" s="331">
        <v>1262.33</v>
      </c>
      <c r="BC119" s="331">
        <v>1368.99</v>
      </c>
      <c r="BD119" s="330"/>
      <c r="BE119" s="330"/>
      <c r="BF119" s="330"/>
      <c r="BG119" s="330"/>
      <c r="BH119" s="335"/>
    </row>
    <row r="120" spans="2:66">
      <c r="B120" s="339" t="s">
        <v>19446</v>
      </c>
      <c r="C120" s="338" t="s">
        <v>19446</v>
      </c>
      <c r="D120" s="337" t="s">
        <v>19479</v>
      </c>
      <c r="E120" s="337" t="s">
        <v>19492</v>
      </c>
      <c r="F120" s="337" t="s">
        <v>19267</v>
      </c>
      <c r="G120" s="337" t="s">
        <v>19150</v>
      </c>
      <c r="H120" s="336" t="s">
        <v>19149</v>
      </c>
      <c r="I120" s="331"/>
      <c r="J120" s="331"/>
      <c r="K120" s="331"/>
      <c r="L120" s="331"/>
      <c r="M120" s="331"/>
      <c r="N120" s="331"/>
      <c r="O120" s="331"/>
      <c r="P120" s="331"/>
      <c r="Q120" s="331"/>
      <c r="R120" s="331"/>
      <c r="S120" s="331"/>
      <c r="T120" s="331"/>
      <c r="U120" s="331"/>
      <c r="V120" s="331"/>
      <c r="W120" s="331"/>
      <c r="X120" s="331"/>
      <c r="Y120" s="331"/>
      <c r="Z120" s="331"/>
      <c r="AA120" s="331">
        <v>0</v>
      </c>
      <c r="AB120" s="331">
        <v>0</v>
      </c>
      <c r="AC120" s="331">
        <v>0</v>
      </c>
      <c r="AD120" s="331">
        <v>0</v>
      </c>
      <c r="AE120" s="331">
        <v>0</v>
      </c>
      <c r="AF120" s="331">
        <v>0</v>
      </c>
      <c r="AG120" s="331">
        <v>0</v>
      </c>
      <c r="AH120" s="331">
        <v>0</v>
      </c>
      <c r="AI120" s="331">
        <v>0</v>
      </c>
      <c r="AJ120" s="331">
        <v>0</v>
      </c>
      <c r="AK120" s="331">
        <v>0</v>
      </c>
      <c r="AL120" s="331">
        <v>0</v>
      </c>
      <c r="AM120" s="331">
        <v>0</v>
      </c>
      <c r="AN120" s="331">
        <v>0</v>
      </c>
      <c r="AO120" s="331">
        <v>0</v>
      </c>
      <c r="AP120" s="331">
        <v>0</v>
      </c>
      <c r="AQ120" s="331">
        <v>0</v>
      </c>
      <c r="AR120" s="331">
        <v>0</v>
      </c>
      <c r="AS120" s="331">
        <v>0</v>
      </c>
      <c r="AT120" s="331">
        <v>0</v>
      </c>
      <c r="AU120" s="331">
        <v>0</v>
      </c>
      <c r="AV120" s="331">
        <v>0</v>
      </c>
      <c r="AW120" s="331">
        <v>0</v>
      </c>
      <c r="AX120" s="331">
        <v>0</v>
      </c>
      <c r="AY120" s="331">
        <v>0</v>
      </c>
      <c r="AZ120" s="331">
        <v>0</v>
      </c>
      <c r="BA120" s="331">
        <v>0</v>
      </c>
      <c r="BB120" s="331">
        <v>0</v>
      </c>
      <c r="BC120" s="331">
        <v>0</v>
      </c>
      <c r="BD120" s="330"/>
      <c r="BE120" s="330"/>
      <c r="BF120" s="330"/>
      <c r="BG120" s="330"/>
      <c r="BH120" s="335"/>
    </row>
    <row r="121" spans="2:66">
      <c r="B121" s="339" t="s">
        <v>19445</v>
      </c>
      <c r="C121" s="338" t="s">
        <v>19444</v>
      </c>
      <c r="D121" s="337" t="s">
        <v>19479</v>
      </c>
      <c r="E121" s="337" t="s">
        <v>19492</v>
      </c>
      <c r="F121" s="337" t="s">
        <v>19117</v>
      </c>
      <c r="G121" s="337" t="s">
        <v>19150</v>
      </c>
      <c r="H121" s="336" t="s">
        <v>19149</v>
      </c>
      <c r="I121" s="331"/>
      <c r="J121" s="331"/>
      <c r="K121" s="331"/>
      <c r="L121" s="331"/>
      <c r="M121" s="331"/>
      <c r="N121" s="331"/>
      <c r="O121" s="331"/>
      <c r="P121" s="331"/>
      <c r="Q121" s="331"/>
      <c r="R121" s="331"/>
      <c r="S121" s="331"/>
      <c r="T121" s="331"/>
      <c r="U121" s="331"/>
      <c r="V121" s="331"/>
      <c r="W121" s="331"/>
      <c r="X121" s="331"/>
      <c r="Y121" s="331"/>
      <c r="Z121" s="331"/>
      <c r="AA121" s="331">
        <v>58.85</v>
      </c>
      <c r="AB121" s="331">
        <v>281.43</v>
      </c>
      <c r="AC121" s="331">
        <v>-72.42</v>
      </c>
      <c r="AD121" s="331">
        <v>243.98</v>
      </c>
      <c r="AE121" s="331">
        <v>658.9</v>
      </c>
      <c r="AF121" s="331">
        <v>371.04</v>
      </c>
      <c r="AG121" s="331">
        <v>0</v>
      </c>
      <c r="AH121" s="331">
        <v>0</v>
      </c>
      <c r="AI121" s="331">
        <v>0</v>
      </c>
      <c r="AJ121" s="331">
        <v>0</v>
      </c>
      <c r="AK121" s="331">
        <v>0</v>
      </c>
      <c r="AL121" s="331">
        <v>0</v>
      </c>
      <c r="AM121" s="331">
        <v>0</v>
      </c>
      <c r="AN121" s="331">
        <v>0</v>
      </c>
      <c r="AO121" s="331">
        <v>0</v>
      </c>
      <c r="AP121" s="331">
        <v>0</v>
      </c>
      <c r="AQ121" s="331">
        <v>0</v>
      </c>
      <c r="AR121" s="331">
        <v>0</v>
      </c>
      <c r="AS121" s="331">
        <v>0</v>
      </c>
      <c r="AT121" s="331">
        <v>0</v>
      </c>
      <c r="AU121" s="331">
        <v>0</v>
      </c>
      <c r="AV121" s="331">
        <v>0</v>
      </c>
      <c r="AW121" s="331">
        <v>0</v>
      </c>
      <c r="AX121" s="331">
        <v>0</v>
      </c>
      <c r="AY121" s="331">
        <v>0</v>
      </c>
      <c r="AZ121" s="331">
        <v>0</v>
      </c>
      <c r="BA121" s="331">
        <v>0</v>
      </c>
      <c r="BB121" s="331">
        <v>0</v>
      </c>
      <c r="BC121" s="331">
        <v>0</v>
      </c>
      <c r="BD121" s="330"/>
      <c r="BE121" s="330"/>
      <c r="BF121" s="330"/>
      <c r="BG121" s="330"/>
      <c r="BH121" s="335"/>
    </row>
    <row r="122" spans="2:66">
      <c r="B122" s="339" t="s">
        <v>19489</v>
      </c>
      <c r="C122" s="338" t="s">
        <v>19489</v>
      </c>
      <c r="D122" s="337" t="s">
        <v>19479</v>
      </c>
      <c r="E122" s="337" t="s">
        <v>19492</v>
      </c>
      <c r="F122" s="337" t="s">
        <v>19243</v>
      </c>
      <c r="G122" s="337" t="s">
        <v>19150</v>
      </c>
      <c r="H122" s="336" t="s">
        <v>19149</v>
      </c>
      <c r="I122" s="331"/>
      <c r="J122" s="331"/>
      <c r="K122" s="331"/>
      <c r="L122" s="331"/>
      <c r="M122" s="331"/>
      <c r="N122" s="331"/>
      <c r="O122" s="331"/>
      <c r="P122" s="331"/>
      <c r="Q122" s="331"/>
      <c r="R122" s="331"/>
      <c r="S122" s="331"/>
      <c r="T122" s="331"/>
      <c r="U122" s="331"/>
      <c r="V122" s="331"/>
      <c r="W122" s="331"/>
      <c r="X122" s="331"/>
      <c r="Y122" s="331"/>
      <c r="Z122" s="331"/>
      <c r="AA122" s="331">
        <v>-1675.45</v>
      </c>
      <c r="AB122" s="331">
        <v>-2304.66</v>
      </c>
      <c r="AC122" s="331">
        <v>1761.75</v>
      </c>
      <c r="AD122" s="331">
        <v>753.49</v>
      </c>
      <c r="AE122" s="331">
        <v>258.42</v>
      </c>
      <c r="AF122" s="331">
        <v>-824.66</v>
      </c>
      <c r="AG122" s="331">
        <v>820.2</v>
      </c>
      <c r="AH122" s="331">
        <v>-164.5</v>
      </c>
      <c r="AI122" s="331">
        <v>-5377.12</v>
      </c>
      <c r="AJ122" s="331">
        <v>4073.69</v>
      </c>
      <c r="AK122" s="331">
        <v>333.94</v>
      </c>
      <c r="AL122" s="331">
        <v>-4880</v>
      </c>
      <c r="AM122" s="331">
        <v>-664.51</v>
      </c>
      <c r="AN122" s="331">
        <v>4039.03</v>
      </c>
      <c r="AO122" s="331">
        <v>-1522.19</v>
      </c>
      <c r="AP122" s="331">
        <v>-9482.1299999999992</v>
      </c>
      <c r="AQ122" s="331">
        <v>5996.98</v>
      </c>
      <c r="AR122" s="331">
        <v>5396.85</v>
      </c>
      <c r="AS122" s="331">
        <v>-14032.72</v>
      </c>
      <c r="AT122" s="331">
        <v>-2750.24</v>
      </c>
      <c r="AU122" s="331">
        <v>-738.11</v>
      </c>
      <c r="AV122" s="331">
        <v>8886.18</v>
      </c>
      <c r="AW122" s="331">
        <v>4680.74</v>
      </c>
      <c r="AX122" s="331">
        <v>-304.57</v>
      </c>
      <c r="AY122" s="331">
        <v>4374.43</v>
      </c>
      <c r="AZ122" s="331">
        <v>-3609.63</v>
      </c>
      <c r="BA122" s="331">
        <v>-4958.62</v>
      </c>
      <c r="BB122" s="331">
        <v>5813.51</v>
      </c>
      <c r="BC122" s="331">
        <v>1499.29</v>
      </c>
      <c r="BD122" s="330"/>
      <c r="BE122" s="330"/>
      <c r="BF122" s="330"/>
      <c r="BG122" s="330"/>
      <c r="BH122" s="335"/>
    </row>
    <row r="123" spans="2:66">
      <c r="B123" s="339" t="s">
        <v>19322</v>
      </c>
      <c r="C123" s="338" t="s">
        <v>19321</v>
      </c>
      <c r="D123" s="337" t="s">
        <v>19479</v>
      </c>
      <c r="E123" s="337" t="s">
        <v>19492</v>
      </c>
      <c r="F123" s="337" t="s">
        <v>19113</v>
      </c>
      <c r="G123" s="337" t="s">
        <v>19150</v>
      </c>
      <c r="H123" s="336" t="s">
        <v>19149</v>
      </c>
      <c r="I123" s="331"/>
      <c r="J123" s="331"/>
      <c r="K123" s="331"/>
      <c r="L123" s="331"/>
      <c r="M123" s="331"/>
      <c r="N123" s="331"/>
      <c r="O123" s="331"/>
      <c r="P123" s="331"/>
      <c r="Q123" s="331"/>
      <c r="R123" s="331"/>
      <c r="S123" s="331"/>
      <c r="T123" s="331"/>
      <c r="U123" s="331"/>
      <c r="V123" s="331"/>
      <c r="W123" s="331"/>
      <c r="X123" s="331"/>
      <c r="Y123" s="331"/>
      <c r="Z123" s="331"/>
      <c r="AA123" s="331">
        <v>2452.04</v>
      </c>
      <c r="AB123" s="331">
        <v>1393.33</v>
      </c>
      <c r="AC123" s="331">
        <v>7255.77</v>
      </c>
      <c r="AD123" s="331">
        <v>12248.71</v>
      </c>
      <c r="AE123" s="331">
        <v>3508.5</v>
      </c>
      <c r="AF123" s="331">
        <v>10021.700000000001</v>
      </c>
      <c r="AG123" s="331">
        <v>82.17</v>
      </c>
      <c r="AH123" s="331">
        <v>1139.99</v>
      </c>
      <c r="AI123" s="331">
        <v>-12337.12</v>
      </c>
      <c r="AJ123" s="331">
        <v>12341.96</v>
      </c>
      <c r="AK123" s="331">
        <v>2900.04</v>
      </c>
      <c r="AL123" s="331">
        <v>-708.29</v>
      </c>
      <c r="AM123" s="331">
        <v>3966.14</v>
      </c>
      <c r="AN123" s="331">
        <v>-1467.11</v>
      </c>
      <c r="AO123" s="331">
        <v>7172.13</v>
      </c>
      <c r="AP123" s="331">
        <v>-12643.94</v>
      </c>
      <c r="AQ123" s="331">
        <v>4832.07</v>
      </c>
      <c r="AR123" s="331">
        <v>1230.74</v>
      </c>
      <c r="AS123" s="331">
        <v>-15627.29</v>
      </c>
      <c r="AT123" s="331">
        <v>-5240.75</v>
      </c>
      <c r="AU123" s="331">
        <v>-254.84</v>
      </c>
      <c r="AV123" s="331">
        <v>10248.49</v>
      </c>
      <c r="AW123" s="331">
        <v>1865.51</v>
      </c>
      <c r="AX123" s="331">
        <v>-6925.18</v>
      </c>
      <c r="AY123" s="331">
        <v>-12053.28</v>
      </c>
      <c r="AZ123" s="331">
        <v>-18687.89</v>
      </c>
      <c r="BA123" s="331">
        <v>647.01</v>
      </c>
      <c r="BB123" s="331">
        <v>14555.12</v>
      </c>
      <c r="BC123" s="331">
        <v>8253.41</v>
      </c>
      <c r="BD123" s="330"/>
      <c r="BE123" s="330"/>
      <c r="BF123" s="330"/>
      <c r="BG123" s="330"/>
      <c r="BH123" s="335"/>
    </row>
    <row r="124" spans="2:66">
      <c r="B124" s="339" t="s">
        <v>19358</v>
      </c>
      <c r="C124" s="338" t="s">
        <v>19357</v>
      </c>
      <c r="D124" s="337" t="s">
        <v>19479</v>
      </c>
      <c r="E124" s="337" t="s">
        <v>19492</v>
      </c>
      <c r="F124" s="337" t="s">
        <v>19110</v>
      </c>
      <c r="G124" s="337" t="s">
        <v>19150</v>
      </c>
      <c r="H124" s="336" t="s">
        <v>19149</v>
      </c>
      <c r="I124" s="331"/>
      <c r="J124" s="331"/>
      <c r="K124" s="331"/>
      <c r="L124" s="331"/>
      <c r="M124" s="331"/>
      <c r="N124" s="331"/>
      <c r="O124" s="331"/>
      <c r="P124" s="331"/>
      <c r="Q124" s="331"/>
      <c r="R124" s="331"/>
      <c r="S124" s="331"/>
      <c r="T124" s="331"/>
      <c r="U124" s="331"/>
      <c r="V124" s="331"/>
      <c r="W124" s="331"/>
      <c r="X124" s="331"/>
      <c r="Y124" s="331"/>
      <c r="Z124" s="331"/>
      <c r="AA124" s="331">
        <v>9405.89</v>
      </c>
      <c r="AB124" s="331">
        <v>9243.08</v>
      </c>
      <c r="AC124" s="331">
        <v>10220.35</v>
      </c>
      <c r="AD124" s="331">
        <v>-4075.03</v>
      </c>
      <c r="AE124" s="331">
        <v>-96.96</v>
      </c>
      <c r="AF124" s="331">
        <v>-2057.4899999999998</v>
      </c>
      <c r="AG124" s="331">
        <v>-3122.06</v>
      </c>
      <c r="AH124" s="331">
        <v>5650.51</v>
      </c>
      <c r="AI124" s="331">
        <v>5119.54</v>
      </c>
      <c r="AJ124" s="331">
        <v>11245.78</v>
      </c>
      <c r="AK124" s="331">
        <v>8511.4599999999991</v>
      </c>
      <c r="AL124" s="331">
        <v>-208.29</v>
      </c>
      <c r="AM124" s="331">
        <v>1244.05</v>
      </c>
      <c r="AN124" s="331">
        <v>-1912.75</v>
      </c>
      <c r="AO124" s="331">
        <v>-1034.75</v>
      </c>
      <c r="AP124" s="331">
        <v>-3665.29</v>
      </c>
      <c r="AQ124" s="331">
        <v>-1253.6500000000001</v>
      </c>
      <c r="AR124" s="331">
        <v>2331.52</v>
      </c>
      <c r="AS124" s="331">
        <v>1542.71</v>
      </c>
      <c r="AT124" s="331">
        <v>-4476.46</v>
      </c>
      <c r="AU124" s="331">
        <v>-11373.59</v>
      </c>
      <c r="AV124" s="331">
        <v>13573.81</v>
      </c>
      <c r="AW124" s="331">
        <v>3045.99</v>
      </c>
      <c r="AX124" s="331">
        <v>-7008.47</v>
      </c>
      <c r="AY124" s="331">
        <v>-5596.41</v>
      </c>
      <c r="AZ124" s="331">
        <v>-11552.65</v>
      </c>
      <c r="BA124" s="331">
        <v>7891.63</v>
      </c>
      <c r="BB124" s="331">
        <v>19644.560000000001</v>
      </c>
      <c r="BC124" s="331">
        <v>6910.58</v>
      </c>
      <c r="BD124" s="330"/>
      <c r="BE124" s="330"/>
      <c r="BF124" s="330"/>
      <c r="BG124" s="330"/>
      <c r="BH124" s="335"/>
    </row>
    <row r="125" spans="2:66">
      <c r="B125" s="339" t="s">
        <v>19392</v>
      </c>
      <c r="C125" s="338" t="s">
        <v>19391</v>
      </c>
      <c r="D125" s="337" t="s">
        <v>19479</v>
      </c>
      <c r="E125" s="337" t="s">
        <v>19492</v>
      </c>
      <c r="F125" s="337" t="s">
        <v>19107</v>
      </c>
      <c r="G125" s="337" t="s">
        <v>19150</v>
      </c>
      <c r="H125" s="336" t="s">
        <v>19149</v>
      </c>
      <c r="I125" s="331"/>
      <c r="J125" s="331"/>
      <c r="K125" s="331"/>
      <c r="L125" s="331"/>
      <c r="M125" s="331"/>
      <c r="N125" s="331"/>
      <c r="O125" s="331"/>
      <c r="P125" s="331"/>
      <c r="Q125" s="331"/>
      <c r="R125" s="331"/>
      <c r="S125" s="331"/>
      <c r="T125" s="331"/>
      <c r="U125" s="331"/>
      <c r="V125" s="331"/>
      <c r="W125" s="331"/>
      <c r="X125" s="331"/>
      <c r="Y125" s="331"/>
      <c r="Z125" s="331"/>
      <c r="AA125" s="331">
        <v>973.46</v>
      </c>
      <c r="AB125" s="331">
        <v>-215.81</v>
      </c>
      <c r="AC125" s="331">
        <v>-144.09</v>
      </c>
      <c r="AD125" s="331">
        <v>-1115.77</v>
      </c>
      <c r="AE125" s="331">
        <v>-3856.67</v>
      </c>
      <c r="AF125" s="331">
        <v>950.73</v>
      </c>
      <c r="AG125" s="331">
        <v>1138.25</v>
      </c>
      <c r="AH125" s="331">
        <v>1695.16</v>
      </c>
      <c r="AI125" s="331">
        <v>-731.97</v>
      </c>
      <c r="AJ125" s="331">
        <v>340.22</v>
      </c>
      <c r="AK125" s="331">
        <v>1178</v>
      </c>
      <c r="AL125" s="331">
        <v>-166.51</v>
      </c>
      <c r="AM125" s="331">
        <v>93.76</v>
      </c>
      <c r="AN125" s="331">
        <v>-804.25</v>
      </c>
      <c r="AO125" s="331">
        <v>1373.66</v>
      </c>
      <c r="AP125" s="331">
        <v>-855.59</v>
      </c>
      <c r="AQ125" s="331">
        <v>1403.58</v>
      </c>
      <c r="AR125" s="331">
        <v>-684.02</v>
      </c>
      <c r="AS125" s="331">
        <v>-1804.53</v>
      </c>
      <c r="AT125" s="331">
        <v>1039.21</v>
      </c>
      <c r="AU125" s="331">
        <v>1837.28</v>
      </c>
      <c r="AV125" s="331">
        <v>-1197.6300000000001</v>
      </c>
      <c r="AW125" s="331">
        <v>772.97</v>
      </c>
      <c r="AX125" s="331">
        <v>390.46</v>
      </c>
      <c r="AY125" s="331">
        <v>-2422.98</v>
      </c>
      <c r="AZ125" s="331">
        <v>1113.3499999999999</v>
      </c>
      <c r="BA125" s="331">
        <v>5.78</v>
      </c>
      <c r="BB125" s="331">
        <v>835.99</v>
      </c>
      <c r="BC125" s="331">
        <v>1032.8699999999999</v>
      </c>
      <c r="BD125" s="330"/>
      <c r="BE125" s="330"/>
      <c r="BF125" s="330"/>
      <c r="BG125" s="330"/>
      <c r="BH125" s="335"/>
    </row>
    <row r="126" spans="2:66">
      <c r="B126" s="339" t="s">
        <v>19418</v>
      </c>
      <c r="C126" s="338" t="s">
        <v>19418</v>
      </c>
      <c r="D126" s="337" t="s">
        <v>19479</v>
      </c>
      <c r="E126" s="337" t="s">
        <v>19492</v>
      </c>
      <c r="F126" s="337" t="s">
        <v>19416</v>
      </c>
      <c r="G126" s="337" t="s">
        <v>19150</v>
      </c>
      <c r="H126" s="336" t="s">
        <v>19149</v>
      </c>
      <c r="I126" s="331"/>
      <c r="J126" s="331"/>
      <c r="K126" s="331"/>
      <c r="L126" s="331"/>
      <c r="M126" s="331"/>
      <c r="N126" s="331"/>
      <c r="O126" s="331"/>
      <c r="P126" s="331"/>
      <c r="Q126" s="331"/>
      <c r="R126" s="331"/>
      <c r="S126" s="331"/>
      <c r="T126" s="331"/>
      <c r="U126" s="331"/>
      <c r="V126" s="331"/>
      <c r="W126" s="331"/>
      <c r="X126" s="331"/>
      <c r="Y126" s="331"/>
      <c r="Z126" s="331"/>
      <c r="AA126" s="331">
        <v>0</v>
      </c>
      <c r="AB126" s="331">
        <v>0</v>
      </c>
      <c r="AC126" s="331">
        <v>0</v>
      </c>
      <c r="AD126" s="331">
        <v>0</v>
      </c>
      <c r="AE126" s="331">
        <v>0</v>
      </c>
      <c r="AF126" s="331">
        <v>-3251.12</v>
      </c>
      <c r="AG126" s="331">
        <v>187.06</v>
      </c>
      <c r="AH126" s="331">
        <v>-992.23</v>
      </c>
      <c r="AI126" s="331">
        <v>-668.84</v>
      </c>
      <c r="AJ126" s="331">
        <v>1111.6099999999999</v>
      </c>
      <c r="AK126" s="331">
        <v>599.22</v>
      </c>
      <c r="AL126" s="331">
        <v>-3215.28</v>
      </c>
      <c r="AM126" s="331">
        <v>4199.1499999999996</v>
      </c>
      <c r="AN126" s="331">
        <v>1921.4</v>
      </c>
      <c r="AO126" s="331">
        <v>55.94</v>
      </c>
      <c r="AP126" s="331">
        <v>0</v>
      </c>
      <c r="AQ126" s="331">
        <v>0</v>
      </c>
      <c r="AR126" s="331">
        <v>0</v>
      </c>
      <c r="AS126" s="331">
        <v>0</v>
      </c>
      <c r="AT126" s="331">
        <v>0</v>
      </c>
      <c r="AU126" s="331">
        <v>0</v>
      </c>
      <c r="AV126" s="331">
        <v>0</v>
      </c>
      <c r="AW126" s="331">
        <v>0</v>
      </c>
      <c r="AX126" s="331">
        <v>0</v>
      </c>
      <c r="AY126" s="331">
        <v>0</v>
      </c>
      <c r="AZ126" s="331">
        <v>0</v>
      </c>
      <c r="BA126" s="331">
        <v>0</v>
      </c>
      <c r="BB126" s="331">
        <v>0</v>
      </c>
      <c r="BC126" s="331">
        <v>0</v>
      </c>
      <c r="BD126" s="330"/>
      <c r="BE126" s="330"/>
      <c r="BF126" s="330"/>
      <c r="BG126" s="330"/>
      <c r="BH126" s="335"/>
    </row>
    <row r="127" spans="2:66">
      <c r="B127" s="339" t="s">
        <v>19280</v>
      </c>
      <c r="C127" s="338" t="s">
        <v>19279</v>
      </c>
      <c r="D127" s="337" t="s">
        <v>19479</v>
      </c>
      <c r="E127" s="337" t="s">
        <v>19492</v>
      </c>
      <c r="F127" s="337" t="s">
        <v>19278</v>
      </c>
      <c r="G127" s="337" t="s">
        <v>19150</v>
      </c>
      <c r="H127" s="336" t="s">
        <v>19149</v>
      </c>
      <c r="I127" s="331"/>
      <c r="J127" s="331"/>
      <c r="K127" s="331"/>
      <c r="L127" s="331"/>
      <c r="M127" s="331"/>
      <c r="N127" s="331"/>
      <c r="O127" s="331"/>
      <c r="P127" s="331"/>
      <c r="Q127" s="331"/>
      <c r="R127" s="331"/>
      <c r="S127" s="331"/>
      <c r="T127" s="331"/>
      <c r="U127" s="331"/>
      <c r="V127" s="331"/>
      <c r="W127" s="331"/>
      <c r="X127" s="331"/>
      <c r="Y127" s="331"/>
      <c r="Z127" s="331"/>
      <c r="AA127" s="331">
        <v>6</v>
      </c>
      <c r="AB127" s="331">
        <v>30.45</v>
      </c>
      <c r="AC127" s="331">
        <v>33.840000000000003</v>
      </c>
      <c r="AD127" s="331">
        <v>-17.27</v>
      </c>
      <c r="AE127" s="331">
        <v>38.020000000000003</v>
      </c>
      <c r="AF127" s="331">
        <v>56.07</v>
      </c>
      <c r="AG127" s="331">
        <v>9.6999999999999993</v>
      </c>
      <c r="AH127" s="331">
        <v>0</v>
      </c>
      <c r="AI127" s="331">
        <v>0</v>
      </c>
      <c r="AJ127" s="331">
        <v>0</v>
      </c>
      <c r="AK127" s="331">
        <v>0</v>
      </c>
      <c r="AL127" s="331">
        <v>0</v>
      </c>
      <c r="AM127" s="331">
        <v>0</v>
      </c>
      <c r="AN127" s="331">
        <v>0</v>
      </c>
      <c r="AO127" s="331">
        <v>0</v>
      </c>
      <c r="AP127" s="331">
        <v>0</v>
      </c>
      <c r="AQ127" s="331">
        <v>0</v>
      </c>
      <c r="AR127" s="331">
        <v>0</v>
      </c>
      <c r="AS127" s="331">
        <v>0</v>
      </c>
      <c r="AT127" s="331">
        <v>0</v>
      </c>
      <c r="AU127" s="331">
        <v>0</v>
      </c>
      <c r="AV127" s="331">
        <v>0</v>
      </c>
      <c r="AW127" s="331">
        <v>0</v>
      </c>
      <c r="AX127" s="331">
        <v>0</v>
      </c>
      <c r="AY127" s="331">
        <v>0</v>
      </c>
      <c r="AZ127" s="331">
        <v>0</v>
      </c>
      <c r="BA127" s="331">
        <v>0</v>
      </c>
      <c r="BB127" s="331">
        <v>0</v>
      </c>
      <c r="BC127" s="331">
        <v>0</v>
      </c>
      <c r="BD127" s="330"/>
      <c r="BE127" s="330"/>
      <c r="BF127" s="330"/>
      <c r="BG127" s="330"/>
      <c r="BH127" s="335"/>
    </row>
    <row r="128" spans="2:66">
      <c r="B128" s="339" t="s">
        <v>19277</v>
      </c>
      <c r="C128" s="338" t="s">
        <v>19276</v>
      </c>
      <c r="D128" s="337" t="s">
        <v>19479</v>
      </c>
      <c r="E128" s="337" t="s">
        <v>19492</v>
      </c>
      <c r="F128" s="337" t="s">
        <v>19275</v>
      </c>
      <c r="G128" s="337" t="s">
        <v>19150</v>
      </c>
      <c r="H128" s="336" t="s">
        <v>19149</v>
      </c>
      <c r="I128" s="331"/>
      <c r="J128" s="331"/>
      <c r="K128" s="331"/>
      <c r="L128" s="331"/>
      <c r="M128" s="331"/>
      <c r="N128" s="331"/>
      <c r="O128" s="331"/>
      <c r="P128" s="331"/>
      <c r="Q128" s="331"/>
      <c r="R128" s="331"/>
      <c r="S128" s="331"/>
      <c r="T128" s="331"/>
      <c r="U128" s="331"/>
      <c r="V128" s="331"/>
      <c r="W128" s="331"/>
      <c r="X128" s="331"/>
      <c r="Y128" s="331"/>
      <c r="Z128" s="331"/>
      <c r="AA128" s="331">
        <v>-105.04</v>
      </c>
      <c r="AB128" s="331">
        <v>-16.510000000000002</v>
      </c>
      <c r="AC128" s="331">
        <v>136.38</v>
      </c>
      <c r="AD128" s="331">
        <v>189.22</v>
      </c>
      <c r="AE128" s="331">
        <v>-42.91</v>
      </c>
      <c r="AF128" s="331">
        <v>79.69</v>
      </c>
      <c r="AG128" s="331">
        <v>313.12</v>
      </c>
      <c r="AH128" s="331">
        <v>125.16</v>
      </c>
      <c r="AI128" s="331">
        <v>8.76</v>
      </c>
      <c r="AJ128" s="331">
        <v>161.52000000000001</v>
      </c>
      <c r="AK128" s="331">
        <v>20.07</v>
      </c>
      <c r="AL128" s="331">
        <v>51.79</v>
      </c>
      <c r="AM128" s="331">
        <v>-42.57</v>
      </c>
      <c r="AN128" s="331">
        <v>83.84</v>
      </c>
      <c r="AO128" s="331">
        <v>25.01</v>
      </c>
      <c r="AP128" s="331">
        <v>65.91</v>
      </c>
      <c r="AQ128" s="331">
        <v>0</v>
      </c>
      <c r="AR128" s="331">
        <v>3.27</v>
      </c>
      <c r="AS128" s="331">
        <v>-2.85</v>
      </c>
      <c r="AT128" s="331">
        <v>0</v>
      </c>
      <c r="AU128" s="331">
        <v>0</v>
      </c>
      <c r="AV128" s="331">
        <v>0</v>
      </c>
      <c r="AW128" s="331">
        <v>0</v>
      </c>
      <c r="AX128" s="331">
        <v>0</v>
      </c>
      <c r="AY128" s="331">
        <v>0</v>
      </c>
      <c r="AZ128" s="331">
        <v>0</v>
      </c>
      <c r="BA128" s="331">
        <v>0</v>
      </c>
      <c r="BB128" s="331">
        <v>0</v>
      </c>
      <c r="BC128" s="331">
        <v>0</v>
      </c>
      <c r="BD128" s="330"/>
      <c r="BE128" s="330"/>
      <c r="BF128" s="330"/>
      <c r="BG128" s="330"/>
      <c r="BH128" s="335"/>
    </row>
    <row r="129" spans="2:66">
      <c r="B129" s="339" t="s">
        <v>19274</v>
      </c>
      <c r="C129" s="338" t="s">
        <v>19274</v>
      </c>
      <c r="D129" s="337" t="s">
        <v>19479</v>
      </c>
      <c r="E129" s="337" t="s">
        <v>19492</v>
      </c>
      <c r="F129" s="337" t="s">
        <v>19272</v>
      </c>
      <c r="G129" s="337" t="s">
        <v>19150</v>
      </c>
      <c r="H129" s="336" t="s">
        <v>19149</v>
      </c>
      <c r="I129" s="331"/>
      <c r="J129" s="331"/>
      <c r="K129" s="331"/>
      <c r="L129" s="331"/>
      <c r="M129" s="331"/>
      <c r="N129" s="331"/>
      <c r="O129" s="331"/>
      <c r="P129" s="331"/>
      <c r="Q129" s="331"/>
      <c r="R129" s="331"/>
      <c r="S129" s="331"/>
      <c r="T129" s="331"/>
      <c r="U129" s="331"/>
      <c r="V129" s="331"/>
      <c r="W129" s="331"/>
      <c r="X129" s="331"/>
      <c r="Y129" s="331"/>
      <c r="Z129" s="331"/>
      <c r="AA129" s="331">
        <v>-48.87</v>
      </c>
      <c r="AB129" s="331">
        <v>172.61</v>
      </c>
      <c r="AC129" s="331">
        <v>-26.83</v>
      </c>
      <c r="AD129" s="331">
        <v>215.95</v>
      </c>
      <c r="AE129" s="331">
        <v>19.5</v>
      </c>
      <c r="AF129" s="331">
        <v>-47.12</v>
      </c>
      <c r="AG129" s="331">
        <v>201.87</v>
      </c>
      <c r="AH129" s="331">
        <v>-322.89999999999998</v>
      </c>
      <c r="AI129" s="331">
        <v>470.16</v>
      </c>
      <c r="AJ129" s="331">
        <v>-248.55</v>
      </c>
      <c r="AK129" s="331">
        <v>-62.41</v>
      </c>
      <c r="AL129" s="331">
        <v>184.31</v>
      </c>
      <c r="AM129" s="331">
        <v>-83.38</v>
      </c>
      <c r="AN129" s="331">
        <v>260.17</v>
      </c>
      <c r="AO129" s="331">
        <v>145.43</v>
      </c>
      <c r="AP129" s="331">
        <v>-480.94</v>
      </c>
      <c r="AQ129" s="331">
        <v>245.88</v>
      </c>
      <c r="AR129" s="331">
        <v>-371.69</v>
      </c>
      <c r="AS129" s="331">
        <v>326.27999999999997</v>
      </c>
      <c r="AT129" s="331">
        <v>148.18</v>
      </c>
      <c r="AU129" s="331">
        <v>-209.79</v>
      </c>
      <c r="AV129" s="331">
        <v>168.12</v>
      </c>
      <c r="AW129" s="331">
        <v>63.2</v>
      </c>
      <c r="AX129" s="331">
        <v>247.48</v>
      </c>
      <c r="AY129" s="331">
        <v>-208.87</v>
      </c>
      <c r="AZ129" s="331">
        <v>103.6</v>
      </c>
      <c r="BA129" s="331">
        <v>-11.74</v>
      </c>
      <c r="BB129" s="331">
        <v>46.09</v>
      </c>
      <c r="BC129" s="331">
        <v>130.62</v>
      </c>
      <c r="BD129" s="330"/>
      <c r="BE129" s="330"/>
      <c r="BF129" s="330"/>
      <c r="BG129" s="330"/>
      <c r="BH129" s="335"/>
    </row>
    <row r="130" spans="2:66">
      <c r="B130" s="339" t="s">
        <v>19298</v>
      </c>
      <c r="C130" s="338" t="s">
        <v>19297</v>
      </c>
      <c r="D130" s="337" t="s">
        <v>19479</v>
      </c>
      <c r="E130" s="337" t="s">
        <v>19492</v>
      </c>
      <c r="F130" s="337" t="s">
        <v>19104</v>
      </c>
      <c r="G130" s="337" t="s">
        <v>19150</v>
      </c>
      <c r="H130" s="336" t="s">
        <v>19149</v>
      </c>
      <c r="I130" s="331"/>
      <c r="J130" s="331"/>
      <c r="K130" s="331"/>
      <c r="L130" s="331"/>
      <c r="M130" s="331"/>
      <c r="N130" s="331"/>
      <c r="O130" s="331"/>
      <c r="P130" s="331"/>
      <c r="Q130" s="331"/>
      <c r="R130" s="331"/>
      <c r="S130" s="331"/>
      <c r="T130" s="331"/>
      <c r="U130" s="331"/>
      <c r="V130" s="331"/>
      <c r="W130" s="331"/>
      <c r="X130" s="331"/>
      <c r="Y130" s="331"/>
      <c r="Z130" s="331"/>
      <c r="AA130" s="331">
        <v>-1013.95</v>
      </c>
      <c r="AB130" s="331">
        <v>-7146.65</v>
      </c>
      <c r="AC130" s="331">
        <v>-3723.09</v>
      </c>
      <c r="AD130" s="331">
        <v>-4775.21</v>
      </c>
      <c r="AE130" s="331">
        <v>-4341.1400000000003</v>
      </c>
      <c r="AF130" s="331">
        <v>-1465.28</v>
      </c>
      <c r="AG130" s="331">
        <v>-11422.23</v>
      </c>
      <c r="AH130" s="331">
        <v>-13558.42</v>
      </c>
      <c r="AI130" s="331">
        <v>-1857.86</v>
      </c>
      <c r="AJ130" s="331">
        <v>1451.46</v>
      </c>
      <c r="AK130" s="331">
        <v>-3359.01</v>
      </c>
      <c r="AL130" s="331">
        <v>4015.15</v>
      </c>
      <c r="AM130" s="331">
        <v>367.42</v>
      </c>
      <c r="AN130" s="331">
        <v>2199.96</v>
      </c>
      <c r="AO130" s="331">
        <v>-6972.59</v>
      </c>
      <c r="AP130" s="331">
        <v>1103.3399999999999</v>
      </c>
      <c r="AQ130" s="331">
        <v>-4134.18</v>
      </c>
      <c r="AR130" s="331">
        <v>-6554.51</v>
      </c>
      <c r="AS130" s="331">
        <v>-464.09</v>
      </c>
      <c r="AT130" s="331">
        <v>-1949.06</v>
      </c>
      <c r="AU130" s="331">
        <v>4229.72</v>
      </c>
      <c r="AV130" s="331">
        <v>-5744.17</v>
      </c>
      <c r="AW130" s="331">
        <v>7398.52</v>
      </c>
      <c r="AX130" s="331">
        <v>-8188.75</v>
      </c>
      <c r="AY130" s="331">
        <v>-842.49</v>
      </c>
      <c r="AZ130" s="331">
        <v>3521.18</v>
      </c>
      <c r="BA130" s="331">
        <v>4563.88</v>
      </c>
      <c r="BB130" s="331">
        <v>-2527.9699999999998</v>
      </c>
      <c r="BC130" s="331">
        <v>6.66</v>
      </c>
      <c r="BD130" s="330"/>
      <c r="BE130" s="330"/>
      <c r="BF130" s="330"/>
      <c r="BG130" s="330"/>
      <c r="BH130" s="335"/>
    </row>
    <row r="131" spans="2:66">
      <c r="B131" s="339" t="s">
        <v>19390</v>
      </c>
      <c r="C131" s="338" t="s">
        <v>19389</v>
      </c>
      <c r="D131" s="337" t="s">
        <v>19479</v>
      </c>
      <c r="E131" s="337" t="s">
        <v>19492</v>
      </c>
      <c r="F131" s="337" t="s">
        <v>19388</v>
      </c>
      <c r="G131" s="337" t="s">
        <v>19150</v>
      </c>
      <c r="H131" s="336" t="s">
        <v>19149</v>
      </c>
      <c r="I131" s="331"/>
      <c r="J131" s="331"/>
      <c r="K131" s="331"/>
      <c r="L131" s="331"/>
      <c r="M131" s="331"/>
      <c r="N131" s="331"/>
      <c r="O131" s="331"/>
      <c r="P131" s="331"/>
      <c r="Q131" s="331"/>
      <c r="R131" s="331"/>
      <c r="S131" s="331"/>
      <c r="T131" s="331"/>
      <c r="U131" s="331"/>
      <c r="V131" s="331"/>
      <c r="W131" s="331"/>
      <c r="X131" s="331"/>
      <c r="Y131" s="331"/>
      <c r="Z131" s="331"/>
      <c r="AA131" s="331">
        <v>-1405.47</v>
      </c>
      <c r="AB131" s="331">
        <v>14480.01</v>
      </c>
      <c r="AC131" s="331">
        <v>-21974.69</v>
      </c>
      <c r="AD131" s="331">
        <v>33358.93</v>
      </c>
      <c r="AE131" s="331">
        <v>30788.93</v>
      </c>
      <c r="AF131" s="331">
        <v>-47123.25</v>
      </c>
      <c r="AG131" s="331">
        <v>48336.86</v>
      </c>
      <c r="AH131" s="331">
        <v>-55254.78</v>
      </c>
      <c r="AI131" s="331">
        <v>36368.629999999997</v>
      </c>
      <c r="AJ131" s="331">
        <v>19152.13</v>
      </c>
      <c r="AK131" s="331">
        <v>8654.01</v>
      </c>
      <c r="AL131" s="331">
        <v>6388.74</v>
      </c>
      <c r="AM131" s="331">
        <v>19682.990000000002</v>
      </c>
      <c r="AN131" s="331">
        <v>4015.65</v>
      </c>
      <c r="AO131" s="331">
        <v>-1425.77</v>
      </c>
      <c r="AP131" s="331">
        <v>7943.66</v>
      </c>
      <c r="AQ131" s="331">
        <v>14306.85</v>
      </c>
      <c r="AR131" s="331">
        <v>-1891.71</v>
      </c>
      <c r="AS131" s="331">
        <v>-13827.48</v>
      </c>
      <c r="AT131" s="331">
        <v>2684.92</v>
      </c>
      <c r="AU131" s="331">
        <v>47260.480000000003</v>
      </c>
      <c r="AV131" s="331">
        <v>-14855.71</v>
      </c>
      <c r="AW131" s="331">
        <v>6746.55</v>
      </c>
      <c r="AX131" s="331">
        <v>12237.07</v>
      </c>
      <c r="AY131" s="331">
        <v>-5697.13</v>
      </c>
      <c r="AZ131" s="331">
        <v>11085.72</v>
      </c>
      <c r="BA131" s="331">
        <v>12539.32</v>
      </c>
      <c r="BB131" s="331">
        <v>-10062.02</v>
      </c>
      <c r="BC131" s="331">
        <v>-1948.88</v>
      </c>
      <c r="BD131" s="330"/>
      <c r="BE131" s="330"/>
      <c r="BF131" s="330"/>
      <c r="BG131" s="330"/>
      <c r="BH131" s="335"/>
      <c r="BI131" s="330"/>
      <c r="BJ131" s="330"/>
      <c r="BK131" s="330"/>
      <c r="BL131" s="330"/>
      <c r="BM131" s="330"/>
      <c r="BN131" s="330"/>
    </row>
    <row r="132" spans="2:66">
      <c r="B132" s="339" t="s">
        <v>19320</v>
      </c>
      <c r="C132" s="338" t="s">
        <v>19319</v>
      </c>
      <c r="D132" s="337" t="s">
        <v>19479</v>
      </c>
      <c r="E132" s="337" t="s">
        <v>19492</v>
      </c>
      <c r="F132" s="337" t="s">
        <v>19101</v>
      </c>
      <c r="G132" s="337" t="s">
        <v>19150</v>
      </c>
      <c r="H132" s="336" t="s">
        <v>19149</v>
      </c>
      <c r="I132" s="331"/>
      <c r="J132" s="331"/>
      <c r="K132" s="331"/>
      <c r="L132" s="331"/>
      <c r="M132" s="331"/>
      <c r="N132" s="331"/>
      <c r="O132" s="331"/>
      <c r="P132" s="331"/>
      <c r="Q132" s="331"/>
      <c r="R132" s="331"/>
      <c r="S132" s="331"/>
      <c r="T132" s="331"/>
      <c r="U132" s="331"/>
      <c r="V132" s="331"/>
      <c r="W132" s="331"/>
      <c r="X132" s="331"/>
      <c r="Y132" s="331"/>
      <c r="Z132" s="331"/>
      <c r="AA132" s="331">
        <v>-4002.41</v>
      </c>
      <c r="AB132" s="331">
        <v>5688.52</v>
      </c>
      <c r="AC132" s="331">
        <v>-314.39999999999998</v>
      </c>
      <c r="AD132" s="331">
        <v>1211.1300000000001</v>
      </c>
      <c r="AE132" s="331">
        <v>4.6399999999999997</v>
      </c>
      <c r="AF132" s="331">
        <v>-1514.45</v>
      </c>
      <c r="AG132" s="331">
        <v>1925.83</v>
      </c>
      <c r="AH132" s="331">
        <v>-449.02</v>
      </c>
      <c r="AI132" s="331">
        <v>1185.03</v>
      </c>
      <c r="AJ132" s="331">
        <v>-304.02999999999997</v>
      </c>
      <c r="AK132" s="331">
        <v>-16.11</v>
      </c>
      <c r="AL132" s="331">
        <v>-688.21</v>
      </c>
      <c r="AM132" s="331">
        <v>738.4</v>
      </c>
      <c r="AN132" s="331">
        <v>179.17</v>
      </c>
      <c r="AO132" s="331">
        <v>-1327.78</v>
      </c>
      <c r="AP132" s="331">
        <v>856.03</v>
      </c>
      <c r="AQ132" s="331">
        <v>443.98</v>
      </c>
      <c r="AR132" s="331">
        <v>1230.55</v>
      </c>
      <c r="AS132" s="331">
        <v>-211.25</v>
      </c>
      <c r="AT132" s="331">
        <v>539.44000000000005</v>
      </c>
      <c r="AU132" s="331">
        <v>1536.2</v>
      </c>
      <c r="AV132" s="331">
        <v>-68.17</v>
      </c>
      <c r="AW132" s="331">
        <v>-185.92</v>
      </c>
      <c r="AX132" s="331">
        <v>23.12</v>
      </c>
      <c r="AY132" s="331">
        <v>501.95</v>
      </c>
      <c r="AZ132" s="331">
        <v>276.19</v>
      </c>
      <c r="BA132" s="331">
        <v>148.38999999999999</v>
      </c>
      <c r="BB132" s="331">
        <v>-263.23</v>
      </c>
      <c r="BC132" s="331">
        <v>705.68</v>
      </c>
      <c r="BD132" s="330"/>
      <c r="BE132" s="330"/>
      <c r="BF132" s="330"/>
      <c r="BG132" s="330"/>
      <c r="BH132" s="335"/>
      <c r="BI132" s="330"/>
      <c r="BJ132" s="330"/>
      <c r="BK132" s="330"/>
      <c r="BL132" s="330"/>
      <c r="BM132" s="330"/>
      <c r="BN132" s="330"/>
    </row>
    <row r="133" spans="2:66">
      <c r="B133" s="339" t="s">
        <v>19488</v>
      </c>
      <c r="C133" s="338" t="s">
        <v>19315</v>
      </c>
      <c r="D133" s="337" t="s">
        <v>19479</v>
      </c>
      <c r="E133" s="337" t="s">
        <v>19492</v>
      </c>
      <c r="F133" s="337" t="s">
        <v>19097</v>
      </c>
      <c r="G133" s="337" t="s">
        <v>19150</v>
      </c>
      <c r="H133" s="336" t="s">
        <v>19149</v>
      </c>
      <c r="I133" s="331"/>
      <c r="J133" s="331"/>
      <c r="K133" s="331"/>
      <c r="L133" s="331"/>
      <c r="M133" s="331"/>
      <c r="N133" s="331"/>
      <c r="O133" s="331"/>
      <c r="P133" s="331"/>
      <c r="Q133" s="331"/>
      <c r="R133" s="331"/>
      <c r="S133" s="331"/>
      <c r="T133" s="331"/>
      <c r="U133" s="331"/>
      <c r="V133" s="331"/>
      <c r="W133" s="331"/>
      <c r="X133" s="331"/>
      <c r="Y133" s="331"/>
      <c r="Z133" s="331"/>
      <c r="AA133" s="331">
        <v>-24.3</v>
      </c>
      <c r="AB133" s="331">
        <v>-51.42</v>
      </c>
      <c r="AC133" s="331">
        <v>25.14</v>
      </c>
      <c r="AD133" s="331">
        <v>-26.52</v>
      </c>
      <c r="AE133" s="331">
        <v>49.99</v>
      </c>
      <c r="AF133" s="331">
        <v>-68.8</v>
      </c>
      <c r="AG133" s="331">
        <v>172.4</v>
      </c>
      <c r="AH133" s="331">
        <v>-122.83</v>
      </c>
      <c r="AI133" s="331">
        <v>2.93</v>
      </c>
      <c r="AJ133" s="331">
        <v>-5.39</v>
      </c>
      <c r="AK133" s="331">
        <v>-196.9</v>
      </c>
      <c r="AL133" s="331">
        <v>241.34</v>
      </c>
      <c r="AM133" s="331">
        <v>-57.66</v>
      </c>
      <c r="AN133" s="331">
        <v>-59.51</v>
      </c>
      <c r="AO133" s="331">
        <v>150.19</v>
      </c>
      <c r="AP133" s="331">
        <v>-47.85</v>
      </c>
      <c r="AQ133" s="331">
        <v>-112.72</v>
      </c>
      <c r="AR133" s="331">
        <v>82.71</v>
      </c>
      <c r="AS133" s="331">
        <v>-113.71</v>
      </c>
      <c r="AT133" s="331">
        <v>140.41</v>
      </c>
      <c r="AU133" s="331">
        <v>30.74</v>
      </c>
      <c r="AV133" s="331">
        <v>82.71</v>
      </c>
      <c r="AW133" s="331">
        <v>-13.95</v>
      </c>
      <c r="AX133" s="331">
        <v>4.3099999999999996</v>
      </c>
      <c r="AY133" s="331">
        <v>-30.21</v>
      </c>
      <c r="AZ133" s="331">
        <v>65.19</v>
      </c>
      <c r="BA133" s="331">
        <v>26.39</v>
      </c>
      <c r="BB133" s="331">
        <v>1.27</v>
      </c>
      <c r="BC133" s="331">
        <v>-54.41</v>
      </c>
      <c r="BD133" s="330"/>
      <c r="BE133" s="330"/>
      <c r="BF133" s="330"/>
      <c r="BG133" s="330"/>
      <c r="BH133" s="335"/>
      <c r="BI133" s="330"/>
      <c r="BJ133" s="330"/>
      <c r="BK133" s="330"/>
      <c r="BL133" s="330"/>
      <c r="BM133" s="330"/>
      <c r="BN133" s="330"/>
    </row>
    <row r="134" spans="2:66">
      <c r="B134" s="339" t="s">
        <v>19487</v>
      </c>
      <c r="C134" s="338" t="s">
        <v>19486</v>
      </c>
      <c r="D134" s="337" t="s">
        <v>19479</v>
      </c>
      <c r="E134" s="337" t="s">
        <v>19492</v>
      </c>
      <c r="F134" s="337" t="s">
        <v>19094</v>
      </c>
      <c r="G134" s="337" t="s">
        <v>19150</v>
      </c>
      <c r="H134" s="336" t="s">
        <v>19149</v>
      </c>
      <c r="I134" s="331"/>
      <c r="J134" s="331"/>
      <c r="K134" s="331"/>
      <c r="L134" s="331"/>
      <c r="M134" s="331"/>
      <c r="N134" s="331"/>
      <c r="O134" s="331"/>
      <c r="P134" s="331"/>
      <c r="Q134" s="331"/>
      <c r="R134" s="331"/>
      <c r="S134" s="331"/>
      <c r="T134" s="331"/>
      <c r="U134" s="331"/>
      <c r="V134" s="331"/>
      <c r="W134" s="331"/>
      <c r="X134" s="331"/>
      <c r="Y134" s="331"/>
      <c r="Z134" s="331"/>
      <c r="AA134" s="331">
        <v>-19.75</v>
      </c>
      <c r="AB134" s="331">
        <v>30.16</v>
      </c>
      <c r="AC134" s="331">
        <v>12.15</v>
      </c>
      <c r="AD134" s="331">
        <v>4.4800000000000004</v>
      </c>
      <c r="AE134" s="331">
        <v>-11.79</v>
      </c>
      <c r="AF134" s="331">
        <v>20.77</v>
      </c>
      <c r="AG134" s="331">
        <v>-0.77</v>
      </c>
      <c r="AH134" s="331">
        <v>0.95</v>
      </c>
      <c r="AI134" s="331">
        <v>-2.1</v>
      </c>
      <c r="AJ134" s="331">
        <v>4.68</v>
      </c>
      <c r="AK134" s="331">
        <v>1.96</v>
      </c>
      <c r="AL134" s="331">
        <v>2.1800000000000002</v>
      </c>
      <c r="AM134" s="331">
        <v>-1.56</v>
      </c>
      <c r="AN134" s="331">
        <v>3.07</v>
      </c>
      <c r="AO134" s="331">
        <v>0</v>
      </c>
      <c r="AP134" s="331">
        <v>0</v>
      </c>
      <c r="AQ134" s="331">
        <v>0</v>
      </c>
      <c r="AR134" s="331">
        <v>0</v>
      </c>
      <c r="AS134" s="331">
        <v>0</v>
      </c>
      <c r="AT134" s="331">
        <v>0</v>
      </c>
      <c r="AU134" s="331">
        <v>0</v>
      </c>
      <c r="AV134" s="331">
        <v>0</v>
      </c>
      <c r="AW134" s="331">
        <v>0</v>
      </c>
      <c r="AX134" s="331">
        <v>0</v>
      </c>
      <c r="AY134" s="331">
        <v>0</v>
      </c>
      <c r="AZ134" s="331">
        <v>0</v>
      </c>
      <c r="BA134" s="331">
        <v>0</v>
      </c>
      <c r="BB134" s="331">
        <v>0</v>
      </c>
      <c r="BC134" s="331">
        <v>0</v>
      </c>
      <c r="BD134" s="330"/>
      <c r="BE134" s="330"/>
      <c r="BF134" s="330"/>
      <c r="BG134" s="330"/>
      <c r="BH134" s="335"/>
      <c r="BI134" s="330"/>
      <c r="BJ134" s="330"/>
      <c r="BK134" s="330"/>
      <c r="BL134" s="330"/>
      <c r="BM134" s="330"/>
      <c r="BN134" s="330"/>
    </row>
    <row r="135" spans="2:66">
      <c r="B135" s="339" t="s">
        <v>19482</v>
      </c>
      <c r="C135" s="338" t="s">
        <v>19482</v>
      </c>
      <c r="D135" s="337" t="s">
        <v>19479</v>
      </c>
      <c r="E135" s="337" t="s">
        <v>19492</v>
      </c>
      <c r="F135" s="337" t="s">
        <v>19262</v>
      </c>
      <c r="G135" s="337" t="s">
        <v>19150</v>
      </c>
      <c r="H135" s="336" t="s">
        <v>19149</v>
      </c>
      <c r="I135" s="331"/>
      <c r="J135" s="331"/>
      <c r="K135" s="331"/>
      <c r="L135" s="331"/>
      <c r="M135" s="331"/>
      <c r="N135" s="331"/>
      <c r="O135" s="331"/>
      <c r="P135" s="331"/>
      <c r="Q135" s="331"/>
      <c r="R135" s="331"/>
      <c r="S135" s="331"/>
      <c r="T135" s="331"/>
      <c r="U135" s="331"/>
      <c r="V135" s="331"/>
      <c r="W135" s="331"/>
      <c r="X135" s="331"/>
      <c r="Y135" s="331"/>
      <c r="Z135" s="331"/>
      <c r="AA135" s="331">
        <v>0</v>
      </c>
      <c r="AB135" s="331">
        <v>0</v>
      </c>
      <c r="AC135" s="331">
        <v>0</v>
      </c>
      <c r="AD135" s="331">
        <v>0</v>
      </c>
      <c r="AE135" s="331">
        <v>0</v>
      </c>
      <c r="AF135" s="331">
        <v>0</v>
      </c>
      <c r="AG135" s="331">
        <v>0</v>
      </c>
      <c r="AH135" s="331">
        <v>0</v>
      </c>
      <c r="AI135" s="331">
        <v>0</v>
      </c>
      <c r="AJ135" s="331">
        <v>0</v>
      </c>
      <c r="AK135" s="331">
        <v>0</v>
      </c>
      <c r="AL135" s="331">
        <v>0</v>
      </c>
      <c r="AM135" s="331">
        <v>0</v>
      </c>
      <c r="AN135" s="331">
        <v>0</v>
      </c>
      <c r="AO135" s="331">
        <v>0</v>
      </c>
      <c r="AP135" s="331">
        <v>0</v>
      </c>
      <c r="AQ135" s="331">
        <v>0</v>
      </c>
      <c r="AR135" s="331">
        <v>0</v>
      </c>
      <c r="AS135" s="331">
        <v>0</v>
      </c>
      <c r="AT135" s="331">
        <v>0</v>
      </c>
      <c r="AU135" s="331">
        <v>0</v>
      </c>
      <c r="AV135" s="331">
        <v>-125.8</v>
      </c>
      <c r="AW135" s="331">
        <v>5.48</v>
      </c>
      <c r="AX135" s="331">
        <v>13.6</v>
      </c>
      <c r="AY135" s="331">
        <v>-161.63999999999999</v>
      </c>
      <c r="AZ135" s="331">
        <v>5.34</v>
      </c>
      <c r="BA135" s="331">
        <v>261.72000000000003</v>
      </c>
      <c r="BB135" s="331">
        <v>-95.72</v>
      </c>
      <c r="BC135" s="331">
        <v>31.81</v>
      </c>
      <c r="BD135" s="330"/>
      <c r="BE135" s="330"/>
      <c r="BF135" s="385"/>
      <c r="BG135" s="385"/>
      <c r="BH135" s="335"/>
      <c r="BI135" s="330"/>
      <c r="BJ135" s="330"/>
      <c r="BK135" s="330"/>
      <c r="BL135" s="330"/>
      <c r="BM135" s="330"/>
      <c r="BN135" s="330"/>
    </row>
    <row r="136" spans="2:66">
      <c r="B136" s="339" t="s">
        <v>19442</v>
      </c>
      <c r="C136" s="338" t="s">
        <v>19442</v>
      </c>
      <c r="D136" s="337" t="s">
        <v>19479</v>
      </c>
      <c r="E136" s="337" t="s">
        <v>19492</v>
      </c>
      <c r="F136" s="337" t="s">
        <v>19132</v>
      </c>
      <c r="G136" s="337" t="s">
        <v>19150</v>
      </c>
      <c r="H136" s="336" t="s">
        <v>19149</v>
      </c>
      <c r="I136" s="331"/>
      <c r="J136" s="331"/>
      <c r="K136" s="331"/>
      <c r="L136" s="331"/>
      <c r="M136" s="331"/>
      <c r="N136" s="331"/>
      <c r="O136" s="331"/>
      <c r="P136" s="331"/>
      <c r="Q136" s="331"/>
      <c r="R136" s="331"/>
      <c r="S136" s="331"/>
      <c r="T136" s="331"/>
      <c r="U136" s="331"/>
      <c r="V136" s="331"/>
      <c r="W136" s="331"/>
      <c r="X136" s="331"/>
      <c r="Y136" s="331"/>
      <c r="Z136" s="331"/>
      <c r="AA136" s="331">
        <v>0</v>
      </c>
      <c r="AB136" s="331">
        <v>0</v>
      </c>
      <c r="AC136" s="331">
        <v>0</v>
      </c>
      <c r="AD136" s="331">
        <v>0</v>
      </c>
      <c r="AE136" s="331">
        <v>0</v>
      </c>
      <c r="AF136" s="331">
        <v>0</v>
      </c>
      <c r="AG136" s="331">
        <v>0</v>
      </c>
      <c r="AH136" s="331">
        <v>0</v>
      </c>
      <c r="AI136" s="331">
        <v>0</v>
      </c>
      <c r="AJ136" s="331">
        <v>0</v>
      </c>
      <c r="AK136" s="331">
        <v>0</v>
      </c>
      <c r="AL136" s="331">
        <v>0</v>
      </c>
      <c r="AM136" s="331">
        <v>0</v>
      </c>
      <c r="AN136" s="331">
        <v>0</v>
      </c>
      <c r="AO136" s="331">
        <v>0</v>
      </c>
      <c r="AP136" s="331">
        <v>0</v>
      </c>
      <c r="AQ136" s="331">
        <v>0</v>
      </c>
      <c r="AR136" s="331">
        <v>0</v>
      </c>
      <c r="AS136" s="331">
        <v>0</v>
      </c>
      <c r="AT136" s="331">
        <v>0</v>
      </c>
      <c r="AU136" s="331">
        <v>0</v>
      </c>
      <c r="AV136" s="331">
        <v>-1192.6199999999999</v>
      </c>
      <c r="AW136" s="331">
        <v>-285.2</v>
      </c>
      <c r="AX136" s="331">
        <v>-46.07</v>
      </c>
      <c r="AY136" s="331">
        <v>385.66</v>
      </c>
      <c r="AZ136" s="331">
        <v>-8.36</v>
      </c>
      <c r="BA136" s="331">
        <v>191.9</v>
      </c>
      <c r="BB136" s="331">
        <v>-397.15</v>
      </c>
      <c r="BC136" s="331">
        <v>26.4</v>
      </c>
      <c r="BD136" s="330"/>
      <c r="BE136" s="330"/>
      <c r="BF136" s="385"/>
      <c r="BG136" s="385"/>
      <c r="BH136" s="335"/>
      <c r="BI136" s="330"/>
      <c r="BJ136" s="330"/>
      <c r="BK136" s="330"/>
      <c r="BL136" s="330"/>
      <c r="BM136" s="330"/>
      <c r="BN136" s="330"/>
    </row>
    <row r="137" spans="2:66">
      <c r="B137" s="346" t="s">
        <v>19491</v>
      </c>
      <c r="C137" s="345" t="s">
        <v>19490</v>
      </c>
      <c r="D137" s="384"/>
      <c r="E137" s="384"/>
      <c r="F137" s="384"/>
      <c r="G137" s="384"/>
      <c r="H137" s="383"/>
      <c r="I137" s="331"/>
      <c r="J137" s="331"/>
      <c r="K137" s="331"/>
      <c r="L137" s="331"/>
      <c r="M137" s="331"/>
      <c r="N137" s="331"/>
      <c r="O137" s="331"/>
      <c r="P137" s="331"/>
      <c r="Q137" s="331"/>
      <c r="R137" s="331"/>
      <c r="S137" s="331"/>
      <c r="T137" s="331"/>
      <c r="U137" s="331"/>
      <c r="V137" s="331"/>
      <c r="W137" s="331"/>
      <c r="X137" s="331"/>
      <c r="Y137" s="331"/>
      <c r="Z137" s="331"/>
      <c r="AA137" s="331">
        <v>-536.62</v>
      </c>
      <c r="AB137" s="331">
        <v>3557.89</v>
      </c>
      <c r="AC137" s="331">
        <v>1397.68</v>
      </c>
      <c r="AD137" s="331">
        <v>5364.62</v>
      </c>
      <c r="AE137" s="331">
        <v>3644.65</v>
      </c>
      <c r="AF137" s="331">
        <v>5131.8999999999996</v>
      </c>
      <c r="AG137" s="331">
        <v>4547.72</v>
      </c>
      <c r="AH137" s="331">
        <v>1364.71</v>
      </c>
      <c r="AI137" s="331">
        <v>-10370.530000000001</v>
      </c>
      <c r="AJ137" s="331">
        <v>5154.58</v>
      </c>
      <c r="AK137" s="331">
        <v>516.95000000000005</v>
      </c>
      <c r="AL137" s="331">
        <v>-1650.28</v>
      </c>
      <c r="AM137" s="331">
        <v>332.41</v>
      </c>
      <c r="AN137" s="331">
        <v>2944.13</v>
      </c>
      <c r="AO137" s="331">
        <v>3769.53</v>
      </c>
      <c r="AP137" s="331">
        <v>3573.78</v>
      </c>
      <c r="AQ137" s="331">
        <v>6678.86</v>
      </c>
      <c r="AR137" s="331">
        <v>8681.58</v>
      </c>
      <c r="AS137" s="331">
        <v>7761.93</v>
      </c>
      <c r="AT137" s="331">
        <v>10524.03</v>
      </c>
      <c r="AU137" s="331">
        <v>1007.71</v>
      </c>
      <c r="AV137" s="331">
        <v>6969.09</v>
      </c>
      <c r="AW137" s="331">
        <v>10277.629999999999</v>
      </c>
      <c r="AX137" s="331">
        <v>2402.9299999999998</v>
      </c>
      <c r="AY137" s="331">
        <v>3710.31</v>
      </c>
      <c r="AZ137" s="331">
        <v>4897.8999999999996</v>
      </c>
      <c r="BA137" s="331">
        <v>8759.5400000000009</v>
      </c>
      <c r="BB137" s="331">
        <v>1300.2</v>
      </c>
      <c r="BC137" s="331">
        <v>2495.9499999999998</v>
      </c>
      <c r="BD137" s="330"/>
      <c r="BE137" s="330"/>
      <c r="BF137" s="353"/>
      <c r="BG137" s="353"/>
      <c r="BH137" s="342"/>
      <c r="BI137" s="353"/>
      <c r="BJ137" s="353"/>
      <c r="BK137" s="353"/>
      <c r="BL137" s="353"/>
      <c r="BM137" s="353"/>
      <c r="BN137" s="353"/>
    </row>
    <row r="138" spans="2:66">
      <c r="B138" s="339" t="s">
        <v>19459</v>
      </c>
      <c r="C138" s="338" t="s">
        <v>19458</v>
      </c>
      <c r="D138" s="337" t="s">
        <v>19479</v>
      </c>
      <c r="E138" s="337" t="s">
        <v>19478</v>
      </c>
      <c r="F138" s="337" t="s">
        <v>19457</v>
      </c>
      <c r="G138" s="337" t="s">
        <v>19150</v>
      </c>
      <c r="H138" s="336" t="s">
        <v>19149</v>
      </c>
      <c r="I138" s="331"/>
      <c r="J138" s="331"/>
      <c r="K138" s="331"/>
      <c r="L138" s="331"/>
      <c r="M138" s="331"/>
      <c r="N138" s="331"/>
      <c r="O138" s="331"/>
      <c r="P138" s="331"/>
      <c r="Q138" s="331"/>
      <c r="R138" s="331"/>
      <c r="S138" s="331"/>
      <c r="T138" s="331"/>
      <c r="U138" s="331"/>
      <c r="V138" s="331"/>
      <c r="W138" s="331"/>
      <c r="X138" s="331"/>
      <c r="Y138" s="331"/>
      <c r="Z138" s="331"/>
      <c r="AA138" s="331">
        <v>-2320.66</v>
      </c>
      <c r="AB138" s="331">
        <v>-998.34</v>
      </c>
      <c r="AC138" s="331">
        <v>-1634.49</v>
      </c>
      <c r="AD138" s="331">
        <v>986.48</v>
      </c>
      <c r="AE138" s="331">
        <v>286.99</v>
      </c>
      <c r="AF138" s="331">
        <v>3197.45</v>
      </c>
      <c r="AG138" s="331">
        <v>1638.95</v>
      </c>
      <c r="AH138" s="331">
        <v>5418.09</v>
      </c>
      <c r="AI138" s="331">
        <v>-6282.6</v>
      </c>
      <c r="AJ138" s="331">
        <v>2110.91</v>
      </c>
      <c r="AK138" s="331">
        <v>613.48</v>
      </c>
      <c r="AL138" s="331">
        <v>-1623.21</v>
      </c>
      <c r="AM138" s="331">
        <v>-993.47</v>
      </c>
      <c r="AN138" s="331">
        <v>-917.4</v>
      </c>
      <c r="AO138" s="331">
        <v>1527.27</v>
      </c>
      <c r="AP138" s="331">
        <v>198.4</v>
      </c>
      <c r="AQ138" s="331">
        <v>-2360.0100000000002</v>
      </c>
      <c r="AR138" s="331">
        <v>1737.16</v>
      </c>
      <c r="AS138" s="331">
        <v>1320.7</v>
      </c>
      <c r="AT138" s="331">
        <v>1562.53</v>
      </c>
      <c r="AU138" s="331">
        <v>-2472.16</v>
      </c>
      <c r="AV138" s="331">
        <v>3063.62</v>
      </c>
      <c r="AW138" s="331">
        <v>4456.26</v>
      </c>
      <c r="AX138" s="331">
        <v>127.15</v>
      </c>
      <c r="AY138" s="331">
        <v>-255.12</v>
      </c>
      <c r="AZ138" s="331">
        <v>3458.62</v>
      </c>
      <c r="BA138" s="331">
        <v>3689.49</v>
      </c>
      <c r="BB138" s="331">
        <v>633.35</v>
      </c>
      <c r="BC138" s="331">
        <v>1213.07</v>
      </c>
      <c r="BD138" s="330"/>
      <c r="BE138" s="330"/>
      <c r="BF138" s="330"/>
      <c r="BG138" s="330"/>
      <c r="BH138" s="335"/>
      <c r="BI138" s="330"/>
      <c r="BJ138" s="330"/>
      <c r="BK138" s="330"/>
      <c r="BL138" s="330"/>
      <c r="BM138" s="330"/>
      <c r="BN138" s="330"/>
    </row>
    <row r="139" spans="2:66">
      <c r="B139" s="339" t="s">
        <v>19456</v>
      </c>
      <c r="C139" s="338" t="s">
        <v>19455</v>
      </c>
      <c r="D139" s="337" t="s">
        <v>19479</v>
      </c>
      <c r="E139" s="337" t="s">
        <v>19478</v>
      </c>
      <c r="F139" s="337" t="s">
        <v>19454</v>
      </c>
      <c r="G139" s="337" t="s">
        <v>19150</v>
      </c>
      <c r="H139" s="336" t="s">
        <v>19149</v>
      </c>
      <c r="I139" s="331"/>
      <c r="J139" s="331"/>
      <c r="K139" s="331"/>
      <c r="L139" s="331"/>
      <c r="M139" s="331"/>
      <c r="N139" s="331"/>
      <c r="O139" s="331"/>
      <c r="P139" s="331"/>
      <c r="Q139" s="331"/>
      <c r="R139" s="331"/>
      <c r="S139" s="331"/>
      <c r="T139" s="331"/>
      <c r="U139" s="331"/>
      <c r="V139" s="331"/>
      <c r="W139" s="331"/>
      <c r="X139" s="331"/>
      <c r="Y139" s="331"/>
      <c r="Z139" s="331"/>
      <c r="AA139" s="331">
        <v>-541.88</v>
      </c>
      <c r="AB139" s="331">
        <v>676.83</v>
      </c>
      <c r="AC139" s="331">
        <v>99.96</v>
      </c>
      <c r="AD139" s="331">
        <v>-216.69</v>
      </c>
      <c r="AE139" s="331">
        <v>366.41</v>
      </c>
      <c r="AF139" s="331">
        <v>-2592.88</v>
      </c>
      <c r="AG139" s="331">
        <v>-641.89</v>
      </c>
      <c r="AH139" s="331">
        <v>-1014.3</v>
      </c>
      <c r="AI139" s="331">
        <v>6178.95</v>
      </c>
      <c r="AJ139" s="331">
        <v>80.83</v>
      </c>
      <c r="AK139" s="331">
        <v>-858.78</v>
      </c>
      <c r="AL139" s="331">
        <v>1368.71</v>
      </c>
      <c r="AM139" s="331">
        <v>1744.38</v>
      </c>
      <c r="AN139" s="331">
        <v>1020.19</v>
      </c>
      <c r="AO139" s="331">
        <v>121.99</v>
      </c>
      <c r="AP139" s="331">
        <v>240.74</v>
      </c>
      <c r="AQ139" s="331">
        <v>25.58</v>
      </c>
      <c r="AR139" s="331">
        <v>-249.75</v>
      </c>
      <c r="AS139" s="331">
        <v>769.37</v>
      </c>
      <c r="AT139" s="331">
        <v>-1349.83</v>
      </c>
      <c r="AU139" s="331">
        <v>-6.49</v>
      </c>
      <c r="AV139" s="331">
        <v>-47.65</v>
      </c>
      <c r="AW139" s="331">
        <v>517.27</v>
      </c>
      <c r="AX139" s="331">
        <v>-42.66</v>
      </c>
      <c r="AY139" s="331">
        <v>-5.59</v>
      </c>
      <c r="AZ139" s="331">
        <v>-68.02</v>
      </c>
      <c r="BA139" s="331">
        <v>-312.73</v>
      </c>
      <c r="BB139" s="331">
        <v>-118.28</v>
      </c>
      <c r="BC139" s="331">
        <v>-366.54</v>
      </c>
      <c r="BD139" s="330"/>
      <c r="BE139" s="330"/>
      <c r="BF139" s="330"/>
      <c r="BG139" s="330"/>
      <c r="BH139" s="335"/>
      <c r="BI139" s="330"/>
      <c r="BJ139" s="330"/>
      <c r="BK139" s="330"/>
      <c r="BL139" s="330"/>
      <c r="BM139" s="330"/>
      <c r="BN139" s="330"/>
    </row>
    <row r="140" spans="2:66">
      <c r="B140" s="339" t="s">
        <v>19327</v>
      </c>
      <c r="C140" s="338" t="s">
        <v>19326</v>
      </c>
      <c r="D140" s="337" t="s">
        <v>19479</v>
      </c>
      <c r="E140" s="337" t="s">
        <v>19478</v>
      </c>
      <c r="F140" s="337" t="s">
        <v>19230</v>
      </c>
      <c r="G140" s="337" t="s">
        <v>19150</v>
      </c>
      <c r="H140" s="336" t="s">
        <v>19149</v>
      </c>
      <c r="I140" s="331"/>
      <c r="J140" s="331"/>
      <c r="K140" s="331"/>
      <c r="L140" s="331"/>
      <c r="M140" s="331"/>
      <c r="N140" s="331"/>
      <c r="O140" s="331"/>
      <c r="P140" s="331"/>
      <c r="Q140" s="331"/>
      <c r="R140" s="331"/>
      <c r="S140" s="331"/>
      <c r="T140" s="331"/>
      <c r="U140" s="331"/>
      <c r="V140" s="331"/>
      <c r="W140" s="331"/>
      <c r="X140" s="331"/>
      <c r="Y140" s="331"/>
      <c r="Z140" s="331"/>
      <c r="AA140" s="331">
        <v>0</v>
      </c>
      <c r="AB140" s="331">
        <v>0</v>
      </c>
      <c r="AC140" s="331">
        <v>0</v>
      </c>
      <c r="AD140" s="331">
        <v>0</v>
      </c>
      <c r="AE140" s="331">
        <v>0</v>
      </c>
      <c r="AF140" s="331">
        <v>0</v>
      </c>
      <c r="AG140" s="331">
        <v>0</v>
      </c>
      <c r="AH140" s="331">
        <v>0</v>
      </c>
      <c r="AI140" s="331">
        <v>0</v>
      </c>
      <c r="AJ140" s="331">
        <v>0</v>
      </c>
      <c r="AK140" s="331">
        <v>0</v>
      </c>
      <c r="AL140" s="331">
        <v>0</v>
      </c>
      <c r="AM140" s="331">
        <v>0</v>
      </c>
      <c r="AN140" s="331">
        <v>0</v>
      </c>
      <c r="AO140" s="331">
        <v>0</v>
      </c>
      <c r="AP140" s="331">
        <v>0</v>
      </c>
      <c r="AQ140" s="331">
        <v>0</v>
      </c>
      <c r="AR140" s="331">
        <v>0</v>
      </c>
      <c r="AS140" s="331">
        <v>0</v>
      </c>
      <c r="AT140" s="331">
        <v>0</v>
      </c>
      <c r="AU140" s="331">
        <v>0</v>
      </c>
      <c r="AV140" s="331">
        <v>0</v>
      </c>
      <c r="AW140" s="331">
        <v>0</v>
      </c>
      <c r="AX140" s="331">
        <v>0</v>
      </c>
      <c r="AY140" s="331">
        <v>0</v>
      </c>
      <c r="AZ140" s="331">
        <v>0</v>
      </c>
      <c r="BA140" s="331">
        <v>0</v>
      </c>
      <c r="BB140" s="331">
        <v>0</v>
      </c>
      <c r="BC140" s="331">
        <v>0</v>
      </c>
      <c r="BD140" s="330"/>
      <c r="BE140" s="330"/>
      <c r="BF140" s="330"/>
      <c r="BG140" s="330"/>
      <c r="BH140" s="335"/>
      <c r="BI140" s="330"/>
      <c r="BJ140" s="330"/>
      <c r="BK140" s="330"/>
      <c r="BL140" s="330"/>
      <c r="BM140" s="330"/>
      <c r="BN140" s="330"/>
    </row>
    <row r="141" spans="2:66">
      <c r="B141" s="339" t="s">
        <v>19325</v>
      </c>
      <c r="C141" s="338" t="s">
        <v>19325</v>
      </c>
      <c r="D141" s="337" t="s">
        <v>19479</v>
      </c>
      <c r="E141" s="337" t="s">
        <v>19478</v>
      </c>
      <c r="F141" s="337" t="s">
        <v>19121</v>
      </c>
      <c r="G141" s="337" t="s">
        <v>19150</v>
      </c>
      <c r="H141" s="336" t="s">
        <v>19149</v>
      </c>
      <c r="I141" s="331"/>
      <c r="J141" s="331"/>
      <c r="K141" s="331"/>
      <c r="L141" s="331"/>
      <c r="M141" s="331"/>
      <c r="N141" s="331"/>
      <c r="O141" s="331"/>
      <c r="P141" s="331"/>
      <c r="Q141" s="331"/>
      <c r="R141" s="331"/>
      <c r="S141" s="331"/>
      <c r="T141" s="331"/>
      <c r="U141" s="331"/>
      <c r="V141" s="331"/>
      <c r="W141" s="331"/>
      <c r="X141" s="331"/>
      <c r="Y141" s="331"/>
      <c r="Z141" s="331"/>
      <c r="AA141" s="331">
        <v>-21.53</v>
      </c>
      <c r="AB141" s="331">
        <v>-17.059999999999999</v>
      </c>
      <c r="AC141" s="331">
        <v>52.53</v>
      </c>
      <c r="AD141" s="331">
        <v>27.84</v>
      </c>
      <c r="AE141" s="331">
        <v>47.18</v>
      </c>
      <c r="AF141" s="331">
        <v>-13.44</v>
      </c>
      <c r="AG141" s="331">
        <v>79.81</v>
      </c>
      <c r="AH141" s="331">
        <v>46.37</v>
      </c>
      <c r="AI141" s="331">
        <v>115.32</v>
      </c>
      <c r="AJ141" s="331">
        <v>13.44</v>
      </c>
      <c r="AK141" s="331">
        <v>105.54</v>
      </c>
      <c r="AL141" s="331">
        <v>3.63</v>
      </c>
      <c r="AM141" s="331">
        <v>0.28000000000000003</v>
      </c>
      <c r="AN141" s="331">
        <v>83.9</v>
      </c>
      <c r="AO141" s="331">
        <v>-163.21</v>
      </c>
      <c r="AP141" s="331">
        <v>206.39</v>
      </c>
      <c r="AQ141" s="331">
        <v>169.11</v>
      </c>
      <c r="AR141" s="331">
        <v>87.68</v>
      </c>
      <c r="AS141" s="331">
        <v>-16.84</v>
      </c>
      <c r="AT141" s="331">
        <v>53.43</v>
      </c>
      <c r="AU141" s="331">
        <v>144.66999999999999</v>
      </c>
      <c r="AV141" s="331">
        <v>245.15</v>
      </c>
      <c r="AW141" s="331">
        <v>67.87</v>
      </c>
      <c r="AX141" s="331">
        <v>182.89</v>
      </c>
      <c r="AY141" s="331">
        <v>-205.2</v>
      </c>
      <c r="AZ141" s="331">
        <v>238.55</v>
      </c>
      <c r="BA141" s="331">
        <v>253.33</v>
      </c>
      <c r="BB141" s="331">
        <v>289.74</v>
      </c>
      <c r="BC141" s="331">
        <v>181.45</v>
      </c>
      <c r="BD141" s="330"/>
      <c r="BE141" s="330"/>
      <c r="BF141" s="330"/>
      <c r="BG141" s="330"/>
      <c r="BH141" s="335"/>
      <c r="BI141" s="330"/>
      <c r="BJ141" s="330"/>
      <c r="BK141" s="330"/>
      <c r="BL141" s="330"/>
      <c r="BM141" s="330"/>
      <c r="BN141" s="330"/>
    </row>
    <row r="142" spans="2:66">
      <c r="B142" s="339" t="s">
        <v>19324</v>
      </c>
      <c r="C142" s="338" t="s">
        <v>19323</v>
      </c>
      <c r="D142" s="337" t="s">
        <v>19479</v>
      </c>
      <c r="E142" s="337" t="s">
        <v>19478</v>
      </c>
      <c r="F142" s="337" t="s">
        <v>19227</v>
      </c>
      <c r="G142" s="337" t="s">
        <v>19150</v>
      </c>
      <c r="H142" s="336" t="s">
        <v>19149</v>
      </c>
      <c r="I142" s="331"/>
      <c r="J142" s="331"/>
      <c r="K142" s="331"/>
      <c r="L142" s="331"/>
      <c r="M142" s="331"/>
      <c r="N142" s="331"/>
      <c r="O142" s="331"/>
      <c r="P142" s="331"/>
      <c r="Q142" s="331"/>
      <c r="R142" s="331"/>
      <c r="S142" s="331"/>
      <c r="T142" s="331"/>
      <c r="U142" s="331"/>
      <c r="V142" s="331"/>
      <c r="W142" s="331"/>
      <c r="X142" s="331"/>
      <c r="Y142" s="331"/>
      <c r="Z142" s="331"/>
      <c r="AA142" s="331">
        <v>1.29</v>
      </c>
      <c r="AB142" s="331">
        <v>78.63</v>
      </c>
      <c r="AC142" s="331">
        <v>-7.0000000000000007E-2</v>
      </c>
      <c r="AD142" s="331">
        <v>8.17</v>
      </c>
      <c r="AE142" s="331">
        <v>123.02</v>
      </c>
      <c r="AF142" s="331">
        <v>85.78</v>
      </c>
      <c r="AG142" s="331">
        <v>8.99</v>
      </c>
      <c r="AH142" s="331">
        <v>22.25</v>
      </c>
      <c r="AI142" s="331">
        <v>0</v>
      </c>
      <c r="AJ142" s="331">
        <v>2.1800000000000002</v>
      </c>
      <c r="AK142" s="331">
        <v>0.18</v>
      </c>
      <c r="AL142" s="331">
        <v>75.03</v>
      </c>
      <c r="AM142" s="331">
        <v>-6.99</v>
      </c>
      <c r="AN142" s="331">
        <v>0.04</v>
      </c>
      <c r="AO142" s="331">
        <v>0.04</v>
      </c>
      <c r="AP142" s="331">
        <v>0.04</v>
      </c>
      <c r="AQ142" s="331">
        <v>-0.04</v>
      </c>
      <c r="AR142" s="331">
        <v>2.67</v>
      </c>
      <c r="AS142" s="331">
        <v>0.04</v>
      </c>
      <c r="AT142" s="331">
        <v>926.18</v>
      </c>
      <c r="AU142" s="331">
        <v>-0.09</v>
      </c>
      <c r="AV142" s="331">
        <v>0</v>
      </c>
      <c r="AW142" s="331">
        <v>0</v>
      </c>
      <c r="AX142" s="331">
        <v>0</v>
      </c>
      <c r="AY142" s="331">
        <v>0</v>
      </c>
      <c r="AZ142" s="331">
        <v>0</v>
      </c>
      <c r="BA142" s="331">
        <v>0</v>
      </c>
      <c r="BB142" s="331">
        <v>0</v>
      </c>
      <c r="BC142" s="331">
        <v>0</v>
      </c>
      <c r="BD142" s="330"/>
      <c r="BE142" s="330"/>
      <c r="BF142" s="330"/>
      <c r="BG142" s="330"/>
      <c r="BH142" s="335"/>
      <c r="BI142" s="330"/>
      <c r="BJ142" s="330"/>
      <c r="BK142" s="330"/>
      <c r="BL142" s="330"/>
      <c r="BM142" s="330"/>
      <c r="BN142" s="330"/>
    </row>
    <row r="143" spans="2:66">
      <c r="B143" s="339" t="s">
        <v>19451</v>
      </c>
      <c r="C143" s="338" t="s">
        <v>19450</v>
      </c>
      <c r="D143" s="337" t="s">
        <v>19479</v>
      </c>
      <c r="E143" s="337" t="s">
        <v>19478</v>
      </c>
      <c r="F143" s="337" t="s">
        <v>19247</v>
      </c>
      <c r="G143" s="337" t="s">
        <v>19150</v>
      </c>
      <c r="H143" s="336" t="s">
        <v>19149</v>
      </c>
      <c r="I143" s="331"/>
      <c r="J143" s="331"/>
      <c r="K143" s="331"/>
      <c r="L143" s="331"/>
      <c r="M143" s="331"/>
      <c r="N143" s="331"/>
      <c r="O143" s="331"/>
      <c r="P143" s="331"/>
      <c r="Q143" s="331"/>
      <c r="R143" s="331"/>
      <c r="S143" s="331"/>
      <c r="T143" s="331"/>
      <c r="U143" s="331"/>
      <c r="V143" s="331"/>
      <c r="W143" s="331"/>
      <c r="X143" s="331"/>
      <c r="Y143" s="331"/>
      <c r="Z143" s="331"/>
      <c r="AA143" s="331">
        <v>25.97</v>
      </c>
      <c r="AB143" s="331">
        <v>-2.77</v>
      </c>
      <c r="AC143" s="331">
        <v>-5.69</v>
      </c>
      <c r="AD143" s="331">
        <v>-9.42</v>
      </c>
      <c r="AE143" s="331">
        <v>-3.14</v>
      </c>
      <c r="AF143" s="331">
        <v>-4.2300000000000004</v>
      </c>
      <c r="AG143" s="331">
        <v>-4.5999999999999996</v>
      </c>
      <c r="AH143" s="331">
        <v>-28.83</v>
      </c>
      <c r="AI143" s="331">
        <v>14.4</v>
      </c>
      <c r="AJ143" s="331">
        <v>-6.25</v>
      </c>
      <c r="AK143" s="331">
        <v>47.74</v>
      </c>
      <c r="AL143" s="331">
        <v>51.5</v>
      </c>
      <c r="AM143" s="331">
        <v>44.1</v>
      </c>
      <c r="AN143" s="331">
        <v>-7.59</v>
      </c>
      <c r="AO143" s="331">
        <v>-2.21</v>
      </c>
      <c r="AP143" s="331">
        <v>-3.45</v>
      </c>
      <c r="AQ143" s="331">
        <v>20.52</v>
      </c>
      <c r="AR143" s="331">
        <v>-2.11</v>
      </c>
      <c r="AS143" s="331">
        <v>-17.940000000000001</v>
      </c>
      <c r="AT143" s="331">
        <v>-17.760000000000002</v>
      </c>
      <c r="AU143" s="331">
        <v>-4.66</v>
      </c>
      <c r="AV143" s="331">
        <v>-1.21</v>
      </c>
      <c r="AW143" s="331">
        <v>1.87</v>
      </c>
      <c r="AX143" s="331">
        <v>-1.1499999999999999</v>
      </c>
      <c r="AY143" s="331">
        <v>-0.81</v>
      </c>
      <c r="AZ143" s="331">
        <v>14.93</v>
      </c>
      <c r="BA143" s="331">
        <v>-5.29</v>
      </c>
      <c r="BB143" s="331">
        <v>2.92</v>
      </c>
      <c r="BC143" s="331">
        <v>-0.65</v>
      </c>
      <c r="BD143" s="330"/>
      <c r="BE143" s="330"/>
      <c r="BF143" s="330"/>
      <c r="BG143" s="330"/>
      <c r="BH143" s="335"/>
      <c r="BI143" s="330"/>
      <c r="BJ143" s="330"/>
      <c r="BK143" s="330"/>
      <c r="BL143" s="330"/>
      <c r="BM143" s="330"/>
      <c r="BN143" s="330"/>
    </row>
    <row r="144" spans="2:66">
      <c r="B144" s="339" t="s">
        <v>19449</v>
      </c>
      <c r="C144" s="338" t="s">
        <v>19448</v>
      </c>
      <c r="D144" s="337" t="s">
        <v>19479</v>
      </c>
      <c r="E144" s="337" t="s">
        <v>19478</v>
      </c>
      <c r="F144" s="337" t="s">
        <v>19151</v>
      </c>
      <c r="G144" s="337" t="s">
        <v>19150</v>
      </c>
      <c r="H144" s="336" t="s">
        <v>19149</v>
      </c>
      <c r="I144" s="331"/>
      <c r="J144" s="331"/>
      <c r="K144" s="331"/>
      <c r="L144" s="331"/>
      <c r="M144" s="331"/>
      <c r="N144" s="331"/>
      <c r="O144" s="331"/>
      <c r="P144" s="331"/>
      <c r="Q144" s="331"/>
      <c r="R144" s="331"/>
      <c r="S144" s="331"/>
      <c r="T144" s="331"/>
      <c r="U144" s="331"/>
      <c r="V144" s="331"/>
      <c r="W144" s="331"/>
      <c r="X144" s="331"/>
      <c r="Y144" s="331"/>
      <c r="Z144" s="331"/>
      <c r="AA144" s="331">
        <v>-394.82</v>
      </c>
      <c r="AB144" s="331">
        <v>1252.9000000000001</v>
      </c>
      <c r="AC144" s="331">
        <v>1453.38</v>
      </c>
      <c r="AD144" s="331">
        <v>243.65</v>
      </c>
      <c r="AE144" s="331">
        <v>656.6</v>
      </c>
      <c r="AF144" s="331">
        <v>1844.99</v>
      </c>
      <c r="AG144" s="331">
        <v>56.74</v>
      </c>
      <c r="AH144" s="331">
        <v>-25.72</v>
      </c>
      <c r="AI144" s="331">
        <v>-1204.3399999999999</v>
      </c>
      <c r="AJ144" s="331">
        <v>-629.38</v>
      </c>
      <c r="AK144" s="331">
        <v>131.24</v>
      </c>
      <c r="AL144" s="331">
        <v>-839.88</v>
      </c>
      <c r="AM144" s="331">
        <v>-115.47</v>
      </c>
      <c r="AN144" s="331">
        <v>-607.82000000000005</v>
      </c>
      <c r="AO144" s="331">
        <v>-378.63</v>
      </c>
      <c r="AP144" s="331">
        <v>308.36</v>
      </c>
      <c r="AQ144" s="331">
        <v>435.56</v>
      </c>
      <c r="AR144" s="331">
        <v>-893.96</v>
      </c>
      <c r="AS144" s="331">
        <v>241.97</v>
      </c>
      <c r="AT144" s="331">
        <v>-418.28</v>
      </c>
      <c r="AU144" s="331">
        <v>-2053.9499999999998</v>
      </c>
      <c r="AV144" s="331">
        <v>-1020.28</v>
      </c>
      <c r="AW144" s="331">
        <v>-49.22</v>
      </c>
      <c r="AX144" s="331">
        <v>-520.24</v>
      </c>
      <c r="AY144" s="331">
        <v>-306.55</v>
      </c>
      <c r="AZ144" s="331">
        <v>-392.04</v>
      </c>
      <c r="BA144" s="331">
        <v>-912.42</v>
      </c>
      <c r="BB144" s="331">
        <v>-92.64</v>
      </c>
      <c r="BC144" s="331">
        <v>-162.97999999999999</v>
      </c>
      <c r="BD144" s="330"/>
      <c r="BE144" s="330"/>
      <c r="BF144" s="330"/>
      <c r="BG144" s="330"/>
      <c r="BH144" s="335"/>
      <c r="BI144" s="330"/>
      <c r="BJ144" s="330"/>
      <c r="BK144" s="330"/>
      <c r="BL144" s="330"/>
      <c r="BM144" s="330"/>
      <c r="BN144" s="330"/>
    </row>
    <row r="145" spans="2:66">
      <c r="B145" s="339" t="s">
        <v>19446</v>
      </c>
      <c r="C145" s="338" t="s">
        <v>19446</v>
      </c>
      <c r="D145" s="337" t="s">
        <v>19479</v>
      </c>
      <c r="E145" s="337" t="s">
        <v>19478</v>
      </c>
      <c r="F145" s="337" t="s">
        <v>19267</v>
      </c>
      <c r="G145" s="337" t="s">
        <v>19150</v>
      </c>
      <c r="H145" s="336" t="s">
        <v>19149</v>
      </c>
      <c r="I145" s="331"/>
      <c r="J145" s="331"/>
      <c r="K145" s="331"/>
      <c r="L145" s="331"/>
      <c r="M145" s="331"/>
      <c r="N145" s="331"/>
      <c r="O145" s="331"/>
      <c r="P145" s="331"/>
      <c r="Q145" s="331"/>
      <c r="R145" s="331"/>
      <c r="S145" s="331"/>
      <c r="T145" s="331"/>
      <c r="U145" s="331"/>
      <c r="V145" s="331"/>
      <c r="W145" s="331"/>
      <c r="X145" s="331"/>
      <c r="Y145" s="331"/>
      <c r="Z145" s="331"/>
      <c r="AA145" s="331">
        <v>0</v>
      </c>
      <c r="AB145" s="331">
        <v>0</v>
      </c>
      <c r="AC145" s="331">
        <v>0</v>
      </c>
      <c r="AD145" s="331">
        <v>0</v>
      </c>
      <c r="AE145" s="331">
        <v>0</v>
      </c>
      <c r="AF145" s="331">
        <v>0</v>
      </c>
      <c r="AG145" s="331">
        <v>0</v>
      </c>
      <c r="AH145" s="331">
        <v>0</v>
      </c>
      <c r="AI145" s="331">
        <v>0</v>
      </c>
      <c r="AJ145" s="331">
        <v>0</v>
      </c>
      <c r="AK145" s="331">
        <v>0</v>
      </c>
      <c r="AL145" s="331">
        <v>0</v>
      </c>
      <c r="AM145" s="331">
        <v>0</v>
      </c>
      <c r="AN145" s="331">
        <v>0</v>
      </c>
      <c r="AO145" s="331">
        <v>0</v>
      </c>
      <c r="AP145" s="331">
        <v>0</v>
      </c>
      <c r="AQ145" s="331">
        <v>0</v>
      </c>
      <c r="AR145" s="331">
        <v>0</v>
      </c>
      <c r="AS145" s="331">
        <v>0</v>
      </c>
      <c r="AT145" s="331">
        <v>0</v>
      </c>
      <c r="AU145" s="331">
        <v>0</v>
      </c>
      <c r="AV145" s="331">
        <v>0</v>
      </c>
      <c r="AW145" s="331">
        <v>0</v>
      </c>
      <c r="AX145" s="331">
        <v>0</v>
      </c>
      <c r="AY145" s="331">
        <v>0</v>
      </c>
      <c r="AZ145" s="331">
        <v>0</v>
      </c>
      <c r="BA145" s="331">
        <v>0</v>
      </c>
      <c r="BB145" s="331">
        <v>0</v>
      </c>
      <c r="BC145" s="331">
        <v>0</v>
      </c>
      <c r="BD145" s="330"/>
      <c r="BE145" s="330"/>
      <c r="BF145" s="330"/>
      <c r="BG145" s="330"/>
      <c r="BH145" s="335"/>
      <c r="BI145" s="330"/>
      <c r="BJ145" s="330"/>
      <c r="BK145" s="330"/>
      <c r="BL145" s="330"/>
      <c r="BM145" s="330"/>
      <c r="BN145" s="330"/>
    </row>
    <row r="146" spans="2:66">
      <c r="B146" s="339" t="s">
        <v>19445</v>
      </c>
      <c r="C146" s="338" t="s">
        <v>19444</v>
      </c>
      <c r="D146" s="337" t="s">
        <v>19479</v>
      </c>
      <c r="E146" s="337" t="s">
        <v>19478</v>
      </c>
      <c r="F146" s="337" t="s">
        <v>19117</v>
      </c>
      <c r="G146" s="337" t="s">
        <v>19150</v>
      </c>
      <c r="H146" s="336" t="s">
        <v>19149</v>
      </c>
      <c r="I146" s="331"/>
      <c r="J146" s="331"/>
      <c r="K146" s="331"/>
      <c r="L146" s="331"/>
      <c r="M146" s="331"/>
      <c r="N146" s="331"/>
      <c r="O146" s="331"/>
      <c r="P146" s="331"/>
      <c r="Q146" s="331"/>
      <c r="R146" s="331"/>
      <c r="S146" s="331"/>
      <c r="T146" s="331"/>
      <c r="U146" s="331"/>
      <c r="V146" s="331"/>
      <c r="W146" s="331"/>
      <c r="X146" s="331"/>
      <c r="Y146" s="331"/>
      <c r="Z146" s="331"/>
      <c r="AA146" s="331">
        <v>667.07</v>
      </c>
      <c r="AB146" s="331">
        <v>-38.049999999999997</v>
      </c>
      <c r="AC146" s="331">
        <v>-13.63</v>
      </c>
      <c r="AD146" s="331">
        <v>-50.61</v>
      </c>
      <c r="AE146" s="331">
        <v>-801.77</v>
      </c>
      <c r="AF146" s="331">
        <v>0</v>
      </c>
      <c r="AG146" s="331">
        <v>0</v>
      </c>
      <c r="AH146" s="331">
        <v>0</v>
      </c>
      <c r="AI146" s="331">
        <v>0</v>
      </c>
      <c r="AJ146" s="331">
        <v>0</v>
      </c>
      <c r="AK146" s="331">
        <v>-7.0000000000000007E-2</v>
      </c>
      <c r="AL146" s="331">
        <v>0</v>
      </c>
      <c r="AM146" s="331">
        <v>0</v>
      </c>
      <c r="AN146" s="331">
        <v>0</v>
      </c>
      <c r="AO146" s="331">
        <v>-0.7</v>
      </c>
      <c r="AP146" s="331">
        <v>-0.03</v>
      </c>
      <c r="AQ146" s="331">
        <v>-0.03</v>
      </c>
      <c r="AR146" s="331">
        <v>0</v>
      </c>
      <c r="AS146" s="331">
        <v>0</v>
      </c>
      <c r="AT146" s="331">
        <v>0</v>
      </c>
      <c r="AU146" s="331">
        <v>-0.03</v>
      </c>
      <c r="AV146" s="331">
        <v>-0.97</v>
      </c>
      <c r="AW146" s="331">
        <v>-7.0000000000000007E-2</v>
      </c>
      <c r="AX146" s="331">
        <v>-0.03</v>
      </c>
      <c r="AY146" s="331">
        <v>-0.17</v>
      </c>
      <c r="AZ146" s="331">
        <v>0</v>
      </c>
      <c r="BA146" s="331">
        <v>0</v>
      </c>
      <c r="BB146" s="331">
        <v>0</v>
      </c>
      <c r="BC146" s="331">
        <v>0.03</v>
      </c>
      <c r="BD146" s="330"/>
      <c r="BE146" s="330"/>
      <c r="BF146" s="330"/>
      <c r="BG146" s="330"/>
      <c r="BH146" s="335"/>
      <c r="BI146" s="330"/>
      <c r="BJ146" s="330"/>
      <c r="BK146" s="330"/>
      <c r="BL146" s="330"/>
      <c r="BM146" s="330"/>
      <c r="BN146" s="330"/>
    </row>
    <row r="147" spans="2:66">
      <c r="B147" s="339" t="s">
        <v>19489</v>
      </c>
      <c r="C147" s="338" t="s">
        <v>19489</v>
      </c>
      <c r="D147" s="337" t="s">
        <v>19479</v>
      </c>
      <c r="E147" s="337" t="s">
        <v>19478</v>
      </c>
      <c r="F147" s="337" t="s">
        <v>19243</v>
      </c>
      <c r="G147" s="337" t="s">
        <v>19150</v>
      </c>
      <c r="H147" s="336" t="s">
        <v>19149</v>
      </c>
      <c r="I147" s="331"/>
      <c r="J147" s="331"/>
      <c r="K147" s="331"/>
      <c r="L147" s="331"/>
      <c r="M147" s="331"/>
      <c r="N147" s="331"/>
      <c r="O147" s="331"/>
      <c r="P147" s="331"/>
      <c r="Q147" s="331"/>
      <c r="R147" s="331"/>
      <c r="S147" s="331"/>
      <c r="T147" s="331"/>
      <c r="U147" s="331"/>
      <c r="V147" s="331"/>
      <c r="W147" s="331"/>
      <c r="X147" s="331"/>
      <c r="Y147" s="331"/>
      <c r="Z147" s="331"/>
      <c r="AA147" s="331">
        <v>-342.55</v>
      </c>
      <c r="AB147" s="331">
        <v>265.27999999999997</v>
      </c>
      <c r="AC147" s="331">
        <v>-91.16</v>
      </c>
      <c r="AD147" s="331">
        <v>181.24</v>
      </c>
      <c r="AE147" s="331">
        <v>-977.11</v>
      </c>
      <c r="AF147" s="331">
        <v>-718.74</v>
      </c>
      <c r="AG147" s="331">
        <v>559.79</v>
      </c>
      <c r="AH147" s="331">
        <v>-371.04</v>
      </c>
      <c r="AI147" s="331">
        <v>-3349.6</v>
      </c>
      <c r="AJ147" s="331">
        <v>71.69</v>
      </c>
      <c r="AK147" s="331">
        <v>-47.82</v>
      </c>
      <c r="AL147" s="331">
        <v>-34.28</v>
      </c>
      <c r="AM147" s="331">
        <v>-333.77</v>
      </c>
      <c r="AN147" s="331">
        <v>319.95</v>
      </c>
      <c r="AO147" s="331">
        <v>85.89</v>
      </c>
      <c r="AP147" s="331">
        <v>227.45</v>
      </c>
      <c r="AQ147" s="331">
        <v>-197.49</v>
      </c>
      <c r="AR147" s="331">
        <v>1723.4</v>
      </c>
      <c r="AS147" s="331">
        <v>2665.26</v>
      </c>
      <c r="AT147" s="331">
        <v>-221.78</v>
      </c>
      <c r="AU147" s="331">
        <v>673.76</v>
      </c>
      <c r="AV147" s="331">
        <v>-387.12</v>
      </c>
      <c r="AW147" s="331">
        <v>-183.92</v>
      </c>
      <c r="AX147" s="331">
        <v>-138.71</v>
      </c>
      <c r="AY147" s="331">
        <v>26.59</v>
      </c>
      <c r="AZ147" s="331">
        <v>-55.51</v>
      </c>
      <c r="BA147" s="331">
        <v>-33.299999999999997</v>
      </c>
      <c r="BB147" s="331">
        <v>-53.1</v>
      </c>
      <c r="BC147" s="331">
        <v>-183.78</v>
      </c>
      <c r="BD147" s="330"/>
      <c r="BE147" s="330"/>
      <c r="BF147" s="330"/>
      <c r="BG147" s="330"/>
      <c r="BH147" s="335"/>
    </row>
    <row r="148" spans="2:66">
      <c r="B148" s="339" t="s">
        <v>19322</v>
      </c>
      <c r="C148" s="338" t="s">
        <v>19321</v>
      </c>
      <c r="D148" s="337" t="s">
        <v>19479</v>
      </c>
      <c r="E148" s="337" t="s">
        <v>19478</v>
      </c>
      <c r="F148" s="337" t="s">
        <v>19113</v>
      </c>
      <c r="G148" s="337" t="s">
        <v>19150</v>
      </c>
      <c r="H148" s="336" t="s">
        <v>19149</v>
      </c>
      <c r="I148" s="331"/>
      <c r="J148" s="331"/>
      <c r="K148" s="331"/>
      <c r="L148" s="331"/>
      <c r="M148" s="331"/>
      <c r="N148" s="331"/>
      <c r="O148" s="331"/>
      <c r="P148" s="331"/>
      <c r="Q148" s="331"/>
      <c r="R148" s="331"/>
      <c r="S148" s="331"/>
      <c r="T148" s="331"/>
      <c r="U148" s="331"/>
      <c r="V148" s="331"/>
      <c r="W148" s="331"/>
      <c r="X148" s="331"/>
      <c r="Y148" s="331"/>
      <c r="Z148" s="331"/>
      <c r="AA148" s="331">
        <v>935.1</v>
      </c>
      <c r="AB148" s="331">
        <v>-138.25</v>
      </c>
      <c r="AC148" s="331">
        <v>-2556.19</v>
      </c>
      <c r="AD148" s="331">
        <v>2072.9</v>
      </c>
      <c r="AE148" s="331">
        <v>-368.96</v>
      </c>
      <c r="AF148" s="331">
        <v>-549.1</v>
      </c>
      <c r="AG148" s="331">
        <v>1006.92</v>
      </c>
      <c r="AH148" s="331">
        <v>-1390.3</v>
      </c>
      <c r="AI148" s="331">
        <v>624.53</v>
      </c>
      <c r="AJ148" s="331">
        <v>-1187.72</v>
      </c>
      <c r="AK148" s="331">
        <v>-637.55999999999995</v>
      </c>
      <c r="AL148" s="331">
        <v>1031.8</v>
      </c>
      <c r="AM148" s="331">
        <v>-572.77</v>
      </c>
      <c r="AN148" s="331">
        <v>454.26</v>
      </c>
      <c r="AO148" s="331">
        <v>-387.69</v>
      </c>
      <c r="AP148" s="331">
        <v>-97.67</v>
      </c>
      <c r="AQ148" s="331">
        <v>2943.87</v>
      </c>
      <c r="AR148" s="331">
        <v>1356</v>
      </c>
      <c r="AS148" s="331">
        <v>-1931.19</v>
      </c>
      <c r="AT148" s="331">
        <v>2361.7600000000002</v>
      </c>
      <c r="AU148" s="331">
        <v>-681.2</v>
      </c>
      <c r="AV148" s="331">
        <v>2502.8000000000002</v>
      </c>
      <c r="AW148" s="331">
        <v>1745.5</v>
      </c>
      <c r="AX148" s="331">
        <v>2087.8200000000002</v>
      </c>
      <c r="AY148" s="331">
        <v>-25.87</v>
      </c>
      <c r="AZ148" s="331">
        <v>253.73</v>
      </c>
      <c r="BA148" s="331">
        <v>-849.67</v>
      </c>
      <c r="BB148" s="331">
        <v>-2039.55</v>
      </c>
      <c r="BC148" s="331">
        <v>-1241.17</v>
      </c>
      <c r="BD148" s="330"/>
      <c r="BE148" s="330"/>
      <c r="BF148" s="330"/>
      <c r="BG148" s="330"/>
      <c r="BH148" s="335"/>
    </row>
    <row r="149" spans="2:66">
      <c r="B149" s="339" t="s">
        <v>19358</v>
      </c>
      <c r="C149" s="338" t="s">
        <v>19357</v>
      </c>
      <c r="D149" s="337" t="s">
        <v>19479</v>
      </c>
      <c r="E149" s="337" t="s">
        <v>19478</v>
      </c>
      <c r="F149" s="337" t="s">
        <v>19110</v>
      </c>
      <c r="G149" s="337" t="s">
        <v>19150</v>
      </c>
      <c r="H149" s="336" t="s">
        <v>19149</v>
      </c>
      <c r="I149" s="331"/>
      <c r="J149" s="331"/>
      <c r="K149" s="331"/>
      <c r="L149" s="331"/>
      <c r="M149" s="331"/>
      <c r="N149" s="331"/>
      <c r="O149" s="331"/>
      <c r="P149" s="331"/>
      <c r="Q149" s="331"/>
      <c r="R149" s="331"/>
      <c r="S149" s="331"/>
      <c r="T149" s="331"/>
      <c r="U149" s="331"/>
      <c r="V149" s="331"/>
      <c r="W149" s="331"/>
      <c r="X149" s="331"/>
      <c r="Y149" s="331"/>
      <c r="Z149" s="331"/>
      <c r="AA149" s="331">
        <v>913.14</v>
      </c>
      <c r="AB149" s="331">
        <v>1751.01</v>
      </c>
      <c r="AC149" s="331">
        <v>2454.0300000000002</v>
      </c>
      <c r="AD149" s="331">
        <v>-152.06</v>
      </c>
      <c r="AE149" s="331">
        <v>-247.42</v>
      </c>
      <c r="AF149" s="331">
        <v>4130.09</v>
      </c>
      <c r="AG149" s="331">
        <v>1482.03</v>
      </c>
      <c r="AH149" s="331">
        <v>261.11</v>
      </c>
      <c r="AI149" s="331">
        <v>-4887.57</v>
      </c>
      <c r="AJ149" s="331">
        <v>400.57</v>
      </c>
      <c r="AK149" s="331">
        <v>1964.61</v>
      </c>
      <c r="AL149" s="331">
        <v>-1310.98</v>
      </c>
      <c r="AM149" s="331">
        <v>-254.14</v>
      </c>
      <c r="AN149" s="331">
        <v>-1176.23</v>
      </c>
      <c r="AO149" s="331">
        <v>-110.15</v>
      </c>
      <c r="AP149" s="331">
        <v>-712.72</v>
      </c>
      <c r="AQ149" s="331">
        <v>214.22</v>
      </c>
      <c r="AR149" s="331">
        <v>3364.95</v>
      </c>
      <c r="AS149" s="331">
        <v>-568.13</v>
      </c>
      <c r="AT149" s="331">
        <v>5031.33</v>
      </c>
      <c r="AU149" s="331">
        <v>1414.82</v>
      </c>
      <c r="AV149" s="331">
        <v>733.79</v>
      </c>
      <c r="AW149" s="331">
        <v>-471.07</v>
      </c>
      <c r="AX149" s="331">
        <v>-1752.3</v>
      </c>
      <c r="AY149" s="331">
        <v>1875.26</v>
      </c>
      <c r="AZ149" s="331">
        <v>454.63</v>
      </c>
      <c r="BA149" s="331">
        <v>464.87</v>
      </c>
      <c r="BB149" s="331">
        <v>855.32</v>
      </c>
      <c r="BC149" s="331">
        <v>466.34</v>
      </c>
      <c r="BD149" s="330"/>
      <c r="BE149" s="330"/>
      <c r="BF149" s="330"/>
      <c r="BG149" s="330"/>
      <c r="BH149" s="335"/>
    </row>
    <row r="150" spans="2:66">
      <c r="B150" s="339" t="s">
        <v>19356</v>
      </c>
      <c r="C150" s="338" t="s">
        <v>19355</v>
      </c>
      <c r="D150" s="337" t="s">
        <v>19479</v>
      </c>
      <c r="E150" s="337" t="s">
        <v>19478</v>
      </c>
      <c r="F150" s="337" t="s">
        <v>19186</v>
      </c>
      <c r="G150" s="337" t="s">
        <v>19150</v>
      </c>
      <c r="H150" s="336" t="s">
        <v>19149</v>
      </c>
      <c r="I150" s="331"/>
      <c r="J150" s="331"/>
      <c r="K150" s="331"/>
      <c r="L150" s="331"/>
      <c r="M150" s="331"/>
      <c r="N150" s="331"/>
      <c r="O150" s="331"/>
      <c r="P150" s="331"/>
      <c r="Q150" s="331"/>
      <c r="R150" s="331"/>
      <c r="S150" s="331"/>
      <c r="T150" s="331"/>
      <c r="U150" s="331"/>
      <c r="V150" s="331"/>
      <c r="W150" s="331"/>
      <c r="X150" s="331"/>
      <c r="Y150" s="331"/>
      <c r="Z150" s="331"/>
      <c r="AA150" s="331">
        <v>0</v>
      </c>
      <c r="AB150" s="331">
        <v>0</v>
      </c>
      <c r="AC150" s="331">
        <v>0</v>
      </c>
      <c r="AD150" s="331">
        <v>0</v>
      </c>
      <c r="AE150" s="331">
        <v>0</v>
      </c>
      <c r="AF150" s="331">
        <v>0</v>
      </c>
      <c r="AG150" s="331">
        <v>0</v>
      </c>
      <c r="AH150" s="331">
        <v>0</v>
      </c>
      <c r="AI150" s="331">
        <v>0</v>
      </c>
      <c r="AJ150" s="331">
        <v>0</v>
      </c>
      <c r="AK150" s="331">
        <v>0</v>
      </c>
      <c r="AL150" s="331">
        <v>0</v>
      </c>
      <c r="AM150" s="331">
        <v>0</v>
      </c>
      <c r="AN150" s="331">
        <v>0</v>
      </c>
      <c r="AO150" s="331">
        <v>0</v>
      </c>
      <c r="AP150" s="331">
        <v>0</v>
      </c>
      <c r="AQ150" s="331">
        <v>0</v>
      </c>
      <c r="AR150" s="331">
        <v>0</v>
      </c>
      <c r="AS150" s="331">
        <v>0</v>
      </c>
      <c r="AT150" s="331">
        <v>0</v>
      </c>
      <c r="AU150" s="331">
        <v>0</v>
      </c>
      <c r="AV150" s="331">
        <v>0</v>
      </c>
      <c r="AW150" s="331">
        <v>0</v>
      </c>
      <c r="AX150" s="331">
        <v>0</v>
      </c>
      <c r="AY150" s="331">
        <v>0</v>
      </c>
      <c r="AZ150" s="331">
        <v>0</v>
      </c>
      <c r="BA150" s="331">
        <v>0</v>
      </c>
      <c r="BB150" s="331">
        <v>0</v>
      </c>
      <c r="BC150" s="331">
        <v>0</v>
      </c>
      <c r="BD150" s="330"/>
      <c r="BE150" s="330"/>
      <c r="BF150" s="330"/>
      <c r="BG150" s="330"/>
      <c r="BH150" s="335"/>
    </row>
    <row r="151" spans="2:66">
      <c r="B151" s="339" t="s">
        <v>19392</v>
      </c>
      <c r="C151" s="338" t="s">
        <v>19391</v>
      </c>
      <c r="D151" s="337" t="s">
        <v>19479</v>
      </c>
      <c r="E151" s="337" t="s">
        <v>19478</v>
      </c>
      <c r="F151" s="337" t="s">
        <v>19107</v>
      </c>
      <c r="G151" s="337" t="s">
        <v>19150</v>
      </c>
      <c r="H151" s="336" t="s">
        <v>19149</v>
      </c>
      <c r="I151" s="331"/>
      <c r="J151" s="331"/>
      <c r="K151" s="331"/>
      <c r="L151" s="331"/>
      <c r="M151" s="331"/>
      <c r="N151" s="331"/>
      <c r="O151" s="331"/>
      <c r="P151" s="331"/>
      <c r="Q151" s="331"/>
      <c r="R151" s="331"/>
      <c r="S151" s="331"/>
      <c r="T151" s="331"/>
      <c r="U151" s="331"/>
      <c r="V151" s="331"/>
      <c r="W151" s="331"/>
      <c r="X151" s="331"/>
      <c r="Y151" s="331"/>
      <c r="Z151" s="331"/>
      <c r="AA151" s="331">
        <v>264.89</v>
      </c>
      <c r="AB151" s="331">
        <v>323.01</v>
      </c>
      <c r="AC151" s="331">
        <v>-28.32</v>
      </c>
      <c r="AD151" s="331">
        <v>-53.99</v>
      </c>
      <c r="AE151" s="331">
        <v>20.88</v>
      </c>
      <c r="AF151" s="331">
        <v>6.13</v>
      </c>
      <c r="AG151" s="331">
        <v>-177.54</v>
      </c>
      <c r="AH151" s="331">
        <v>448.27</v>
      </c>
      <c r="AI151" s="331">
        <v>-51.9</v>
      </c>
      <c r="AJ151" s="331">
        <v>-28.2</v>
      </c>
      <c r="AK151" s="331">
        <v>-54.6</v>
      </c>
      <c r="AL151" s="331">
        <v>-519.04</v>
      </c>
      <c r="AM151" s="331">
        <v>-184.35</v>
      </c>
      <c r="AN151" s="331">
        <v>35.61</v>
      </c>
      <c r="AO151" s="331">
        <v>233.99</v>
      </c>
      <c r="AP151" s="331">
        <v>230.16</v>
      </c>
      <c r="AQ151" s="331">
        <v>-2.61</v>
      </c>
      <c r="AR151" s="331">
        <v>-6.5</v>
      </c>
      <c r="AS151" s="331">
        <v>-32.75</v>
      </c>
      <c r="AT151" s="331">
        <v>12.65</v>
      </c>
      <c r="AU151" s="331">
        <v>-55.04</v>
      </c>
      <c r="AV151" s="331">
        <v>-8.1300000000000008</v>
      </c>
      <c r="AW151" s="331">
        <v>-5.21</v>
      </c>
      <c r="AX151" s="331">
        <v>209.31</v>
      </c>
      <c r="AY151" s="331">
        <v>30.93</v>
      </c>
      <c r="AZ151" s="331">
        <v>0.72</v>
      </c>
      <c r="BA151" s="331">
        <v>-38.81</v>
      </c>
      <c r="BB151" s="331">
        <v>-46.6</v>
      </c>
      <c r="BC151" s="331">
        <v>0</v>
      </c>
      <c r="BD151" s="330"/>
      <c r="BE151" s="330"/>
      <c r="BF151" s="330"/>
      <c r="BG151" s="330"/>
      <c r="BH151" s="335"/>
    </row>
    <row r="152" spans="2:66">
      <c r="B152" s="339" t="s">
        <v>19418</v>
      </c>
      <c r="C152" s="338" t="s">
        <v>19418</v>
      </c>
      <c r="D152" s="337" t="s">
        <v>19479</v>
      </c>
      <c r="E152" s="337" t="s">
        <v>19478</v>
      </c>
      <c r="F152" s="337" t="s">
        <v>19416</v>
      </c>
      <c r="G152" s="337" t="s">
        <v>19150</v>
      </c>
      <c r="H152" s="336" t="s">
        <v>19149</v>
      </c>
      <c r="I152" s="331"/>
      <c r="J152" s="331"/>
      <c r="K152" s="331"/>
      <c r="L152" s="331"/>
      <c r="M152" s="331"/>
      <c r="N152" s="331"/>
      <c r="O152" s="331"/>
      <c r="P152" s="331"/>
      <c r="Q152" s="331"/>
      <c r="R152" s="331"/>
      <c r="S152" s="331"/>
      <c r="T152" s="331"/>
      <c r="U152" s="331"/>
      <c r="V152" s="331"/>
      <c r="W152" s="331"/>
      <c r="X152" s="331"/>
      <c r="Y152" s="331"/>
      <c r="Z152" s="331"/>
      <c r="AA152" s="331">
        <v>0</v>
      </c>
      <c r="AB152" s="331">
        <v>0</v>
      </c>
      <c r="AC152" s="331">
        <v>0</v>
      </c>
      <c r="AD152" s="331">
        <v>0</v>
      </c>
      <c r="AE152" s="331">
        <v>0</v>
      </c>
      <c r="AF152" s="331">
        <v>-55.7</v>
      </c>
      <c r="AG152" s="331">
        <v>-119.2</v>
      </c>
      <c r="AH152" s="331">
        <v>-122.88</v>
      </c>
      <c r="AI152" s="331">
        <v>-124.59</v>
      </c>
      <c r="AJ152" s="331">
        <v>0</v>
      </c>
      <c r="AK152" s="331">
        <v>6.1</v>
      </c>
      <c r="AL152" s="331">
        <v>-0.65</v>
      </c>
      <c r="AM152" s="331">
        <v>63.77</v>
      </c>
      <c r="AN152" s="331">
        <v>0</v>
      </c>
      <c r="AO152" s="331">
        <v>0</v>
      </c>
      <c r="AP152" s="331">
        <v>0</v>
      </c>
      <c r="AQ152" s="331">
        <v>0</v>
      </c>
      <c r="AR152" s="331">
        <v>0</v>
      </c>
      <c r="AS152" s="331">
        <v>0</v>
      </c>
      <c r="AT152" s="331">
        <v>0</v>
      </c>
      <c r="AU152" s="331">
        <v>0</v>
      </c>
      <c r="AV152" s="331">
        <v>0</v>
      </c>
      <c r="AW152" s="331">
        <v>0</v>
      </c>
      <c r="AX152" s="331">
        <v>0</v>
      </c>
      <c r="AY152" s="331">
        <v>0</v>
      </c>
      <c r="AZ152" s="331">
        <v>0</v>
      </c>
      <c r="BA152" s="331">
        <v>0</v>
      </c>
      <c r="BB152" s="331">
        <v>0</v>
      </c>
      <c r="BC152" s="331">
        <v>0</v>
      </c>
      <c r="BD152" s="330"/>
      <c r="BE152" s="330"/>
      <c r="BF152" s="330"/>
      <c r="BG152" s="330"/>
      <c r="BH152" s="335"/>
    </row>
    <row r="153" spans="2:66">
      <c r="B153" s="339" t="s">
        <v>19280</v>
      </c>
      <c r="C153" s="338" t="s">
        <v>19279</v>
      </c>
      <c r="D153" s="337" t="s">
        <v>19479</v>
      </c>
      <c r="E153" s="337" t="s">
        <v>19478</v>
      </c>
      <c r="F153" s="337" t="s">
        <v>19278</v>
      </c>
      <c r="G153" s="337" t="s">
        <v>19150</v>
      </c>
      <c r="H153" s="336" t="s">
        <v>19149</v>
      </c>
      <c r="I153" s="331"/>
      <c r="J153" s="331"/>
      <c r="K153" s="331"/>
      <c r="L153" s="331"/>
      <c r="M153" s="331"/>
      <c r="N153" s="331"/>
      <c r="O153" s="331"/>
      <c r="P153" s="331"/>
      <c r="Q153" s="331"/>
      <c r="R153" s="331"/>
      <c r="S153" s="331"/>
      <c r="T153" s="331"/>
      <c r="U153" s="331"/>
      <c r="V153" s="331"/>
      <c r="W153" s="331"/>
      <c r="X153" s="331"/>
      <c r="Y153" s="331"/>
      <c r="Z153" s="331"/>
      <c r="AA153" s="331">
        <v>-13.62</v>
      </c>
      <c r="AB153" s="331">
        <v>3.31</v>
      </c>
      <c r="AC153" s="331">
        <v>1.44</v>
      </c>
      <c r="AD153" s="331">
        <v>16.920000000000002</v>
      </c>
      <c r="AE153" s="331">
        <v>58.07</v>
      </c>
      <c r="AF153" s="331">
        <v>3.22</v>
      </c>
      <c r="AG153" s="331">
        <v>-9.6999999999999993</v>
      </c>
      <c r="AH153" s="331">
        <v>0</v>
      </c>
      <c r="AI153" s="331">
        <v>0</v>
      </c>
      <c r="AJ153" s="331">
        <v>0</v>
      </c>
      <c r="AK153" s="331">
        <v>0</v>
      </c>
      <c r="AL153" s="331">
        <v>0</v>
      </c>
      <c r="AM153" s="331">
        <v>0</v>
      </c>
      <c r="AN153" s="331">
        <v>0</v>
      </c>
      <c r="AO153" s="331">
        <v>0</v>
      </c>
      <c r="AP153" s="331">
        <v>0</v>
      </c>
      <c r="AQ153" s="331">
        <v>0</v>
      </c>
      <c r="AR153" s="331">
        <v>0</v>
      </c>
      <c r="AS153" s="331">
        <v>0</v>
      </c>
      <c r="AT153" s="331">
        <v>0</v>
      </c>
      <c r="AU153" s="331">
        <v>0</v>
      </c>
      <c r="AV153" s="331">
        <v>0</v>
      </c>
      <c r="AW153" s="331">
        <v>0</v>
      </c>
      <c r="AX153" s="331">
        <v>0</v>
      </c>
      <c r="AY153" s="331">
        <v>0</v>
      </c>
      <c r="AZ153" s="331">
        <v>0</v>
      </c>
      <c r="BA153" s="331">
        <v>0</v>
      </c>
      <c r="BB153" s="331">
        <v>0</v>
      </c>
      <c r="BC153" s="331">
        <v>0</v>
      </c>
      <c r="BD153" s="330"/>
      <c r="BE153" s="330"/>
      <c r="BF153" s="330"/>
      <c r="BG153" s="330"/>
      <c r="BH153" s="335"/>
    </row>
    <row r="154" spans="2:66">
      <c r="B154" s="339" t="s">
        <v>19277</v>
      </c>
      <c r="C154" s="338" t="s">
        <v>19276</v>
      </c>
      <c r="D154" s="337" t="s">
        <v>19479</v>
      </c>
      <c r="E154" s="337" t="s">
        <v>19478</v>
      </c>
      <c r="F154" s="337" t="s">
        <v>19275</v>
      </c>
      <c r="G154" s="337" t="s">
        <v>19150</v>
      </c>
      <c r="H154" s="336" t="s">
        <v>19149</v>
      </c>
      <c r="I154" s="331"/>
      <c r="J154" s="331"/>
      <c r="K154" s="331"/>
      <c r="L154" s="331"/>
      <c r="M154" s="331"/>
      <c r="N154" s="331"/>
      <c r="O154" s="331"/>
      <c r="P154" s="331"/>
      <c r="Q154" s="331"/>
      <c r="R154" s="331"/>
      <c r="S154" s="331"/>
      <c r="T154" s="331"/>
      <c r="U154" s="331"/>
      <c r="V154" s="331"/>
      <c r="W154" s="331"/>
      <c r="X154" s="331"/>
      <c r="Y154" s="331"/>
      <c r="Z154" s="331"/>
      <c r="AA154" s="331">
        <v>313.32</v>
      </c>
      <c r="AB154" s="331">
        <v>289.88</v>
      </c>
      <c r="AC154" s="331">
        <v>242.22</v>
      </c>
      <c r="AD154" s="331">
        <v>126.47</v>
      </c>
      <c r="AE154" s="331">
        <v>60.84</v>
      </c>
      <c r="AF154" s="331">
        <v>197.77</v>
      </c>
      <c r="AG154" s="331">
        <v>41.82</v>
      </c>
      <c r="AH154" s="331">
        <v>128.93</v>
      </c>
      <c r="AI154" s="331">
        <v>29.08</v>
      </c>
      <c r="AJ154" s="331">
        <v>-10.73</v>
      </c>
      <c r="AK154" s="331">
        <v>-61.34</v>
      </c>
      <c r="AL154" s="331">
        <v>-31.38</v>
      </c>
      <c r="AM154" s="331">
        <v>42.57</v>
      </c>
      <c r="AN154" s="331">
        <v>74.67</v>
      </c>
      <c r="AO154" s="331">
        <v>31.72</v>
      </c>
      <c r="AP154" s="331">
        <v>16.47</v>
      </c>
      <c r="AQ154" s="331">
        <v>249.22</v>
      </c>
      <c r="AR154" s="331">
        <v>49.89</v>
      </c>
      <c r="AS154" s="331">
        <v>-28</v>
      </c>
      <c r="AT154" s="331">
        <v>-12.54</v>
      </c>
      <c r="AU154" s="331">
        <v>0</v>
      </c>
      <c r="AV154" s="331">
        <v>0</v>
      </c>
      <c r="AW154" s="331">
        <v>0</v>
      </c>
      <c r="AX154" s="331">
        <v>0</v>
      </c>
      <c r="AY154" s="331">
        <v>0</v>
      </c>
      <c r="AZ154" s="331">
        <v>0</v>
      </c>
      <c r="BA154" s="331">
        <v>0</v>
      </c>
      <c r="BB154" s="331">
        <v>0</v>
      </c>
      <c r="BC154" s="331">
        <v>0</v>
      </c>
      <c r="BD154" s="330"/>
      <c r="BE154" s="330"/>
      <c r="BF154" s="330"/>
      <c r="BG154" s="330"/>
      <c r="BH154" s="335"/>
    </row>
    <row r="155" spans="2:66">
      <c r="B155" s="339" t="s">
        <v>19274</v>
      </c>
      <c r="C155" s="338" t="s">
        <v>19274</v>
      </c>
      <c r="D155" s="337" t="s">
        <v>19479</v>
      </c>
      <c r="E155" s="337" t="s">
        <v>19478</v>
      </c>
      <c r="F155" s="337" t="s">
        <v>19272</v>
      </c>
      <c r="G155" s="337" t="s">
        <v>19150</v>
      </c>
      <c r="H155" s="336" t="s">
        <v>19149</v>
      </c>
      <c r="I155" s="331"/>
      <c r="J155" s="331"/>
      <c r="K155" s="331"/>
      <c r="L155" s="331"/>
      <c r="M155" s="331"/>
      <c r="N155" s="331"/>
      <c r="O155" s="331"/>
      <c r="P155" s="331"/>
      <c r="Q155" s="331"/>
      <c r="R155" s="331"/>
      <c r="S155" s="331"/>
      <c r="T155" s="331"/>
      <c r="U155" s="331"/>
      <c r="V155" s="331"/>
      <c r="W155" s="331"/>
      <c r="X155" s="331"/>
      <c r="Y155" s="331"/>
      <c r="Z155" s="331"/>
      <c r="AA155" s="331">
        <v>20.94</v>
      </c>
      <c r="AB155" s="331">
        <v>19.54</v>
      </c>
      <c r="AC155" s="331">
        <v>18.18</v>
      </c>
      <c r="AD155" s="331">
        <v>-27.18</v>
      </c>
      <c r="AE155" s="331">
        <v>144.51</v>
      </c>
      <c r="AF155" s="331">
        <v>29.73</v>
      </c>
      <c r="AG155" s="331">
        <v>556.4</v>
      </c>
      <c r="AH155" s="331">
        <v>681.14</v>
      </c>
      <c r="AI155" s="331">
        <v>156.49</v>
      </c>
      <c r="AJ155" s="331">
        <v>369.5</v>
      </c>
      <c r="AK155" s="331">
        <v>259.22000000000003</v>
      </c>
      <c r="AL155" s="331">
        <v>716.16</v>
      </c>
      <c r="AM155" s="331">
        <v>470.2</v>
      </c>
      <c r="AN155" s="331">
        <v>-28.06</v>
      </c>
      <c r="AO155" s="331">
        <v>525.67999999999995</v>
      </c>
      <c r="AP155" s="331">
        <v>126.88</v>
      </c>
      <c r="AQ155" s="331">
        <v>128.71</v>
      </c>
      <c r="AR155" s="331">
        <v>62.92</v>
      </c>
      <c r="AS155" s="331">
        <v>34.9</v>
      </c>
      <c r="AT155" s="331">
        <v>-187.62</v>
      </c>
      <c r="AU155" s="331">
        <v>-11.22</v>
      </c>
      <c r="AV155" s="331">
        <v>-0.52</v>
      </c>
      <c r="AW155" s="331">
        <v>10.51</v>
      </c>
      <c r="AX155" s="331">
        <v>212.17</v>
      </c>
      <c r="AY155" s="331">
        <v>49.12</v>
      </c>
      <c r="AZ155" s="331">
        <v>-8.68</v>
      </c>
      <c r="BA155" s="331">
        <v>7.44</v>
      </c>
      <c r="BB155" s="331">
        <v>12.5</v>
      </c>
      <c r="BC155" s="331">
        <v>6.89</v>
      </c>
      <c r="BD155" s="330"/>
      <c r="BE155" s="330"/>
      <c r="BF155" s="330"/>
      <c r="BG155" s="330"/>
      <c r="BH155" s="335"/>
    </row>
    <row r="156" spans="2:66">
      <c r="B156" s="339" t="s">
        <v>19298</v>
      </c>
      <c r="C156" s="338" t="s">
        <v>19297</v>
      </c>
      <c r="D156" s="337" t="s">
        <v>19479</v>
      </c>
      <c r="E156" s="337" t="s">
        <v>19478</v>
      </c>
      <c r="F156" s="337" t="s">
        <v>19104</v>
      </c>
      <c r="G156" s="337" t="s">
        <v>19150</v>
      </c>
      <c r="H156" s="336" t="s">
        <v>19149</v>
      </c>
      <c r="I156" s="331"/>
      <c r="J156" s="331"/>
      <c r="K156" s="331"/>
      <c r="L156" s="331"/>
      <c r="M156" s="331"/>
      <c r="N156" s="331"/>
      <c r="O156" s="331"/>
      <c r="P156" s="331"/>
      <c r="Q156" s="331"/>
      <c r="R156" s="331"/>
      <c r="S156" s="331"/>
      <c r="T156" s="331"/>
      <c r="U156" s="331"/>
      <c r="V156" s="331"/>
      <c r="W156" s="331"/>
      <c r="X156" s="331"/>
      <c r="Y156" s="331"/>
      <c r="Z156" s="331"/>
      <c r="AA156" s="331">
        <v>0</v>
      </c>
      <c r="AB156" s="331">
        <v>0</v>
      </c>
      <c r="AC156" s="331">
        <v>0</v>
      </c>
      <c r="AD156" s="331">
        <v>0</v>
      </c>
      <c r="AE156" s="331">
        <v>0</v>
      </c>
      <c r="AF156" s="331">
        <v>0</v>
      </c>
      <c r="AG156" s="331">
        <v>0</v>
      </c>
      <c r="AH156" s="331">
        <v>0</v>
      </c>
      <c r="AI156" s="331">
        <v>0</v>
      </c>
      <c r="AJ156" s="331">
        <v>0</v>
      </c>
      <c r="AK156" s="331">
        <v>0</v>
      </c>
      <c r="AL156" s="331">
        <v>0</v>
      </c>
      <c r="AM156" s="331">
        <v>6.27</v>
      </c>
      <c r="AN156" s="331">
        <v>938.82</v>
      </c>
      <c r="AO156" s="331">
        <v>1207.28</v>
      </c>
      <c r="AP156" s="331">
        <v>3347.74</v>
      </c>
      <c r="AQ156" s="331">
        <v>1270.07</v>
      </c>
      <c r="AR156" s="331">
        <v>1059.98</v>
      </c>
      <c r="AS156" s="331">
        <v>1507.23</v>
      </c>
      <c r="AT156" s="331">
        <v>1903.84</v>
      </c>
      <c r="AU156" s="331">
        <v>-164.94</v>
      </c>
      <c r="AV156" s="331">
        <v>972.93</v>
      </c>
      <c r="AW156" s="331">
        <v>606.48</v>
      </c>
      <c r="AX156" s="331">
        <v>-739.51</v>
      </c>
      <c r="AY156" s="331">
        <v>1456.31</v>
      </c>
      <c r="AZ156" s="331">
        <v>650.5</v>
      </c>
      <c r="BA156" s="331">
        <v>1181.6099999999999</v>
      </c>
      <c r="BB156" s="331">
        <v>1032.22</v>
      </c>
      <c r="BC156" s="331">
        <v>853.43</v>
      </c>
      <c r="BD156" s="330"/>
      <c r="BE156" s="330"/>
      <c r="BF156" s="330"/>
      <c r="BG156" s="330"/>
      <c r="BH156" s="335"/>
    </row>
    <row r="157" spans="2:66">
      <c r="B157" s="339" t="s">
        <v>19390</v>
      </c>
      <c r="C157" s="338" t="s">
        <v>19389</v>
      </c>
      <c r="D157" s="337" t="s">
        <v>19479</v>
      </c>
      <c r="E157" s="337" t="s">
        <v>19478</v>
      </c>
      <c r="F157" s="337" t="s">
        <v>19388</v>
      </c>
      <c r="G157" s="337" t="s">
        <v>19150</v>
      </c>
      <c r="H157" s="336" t="s">
        <v>19149</v>
      </c>
      <c r="I157" s="331"/>
      <c r="J157" s="331"/>
      <c r="K157" s="331"/>
      <c r="L157" s="331"/>
      <c r="M157" s="331"/>
      <c r="N157" s="331"/>
      <c r="O157" s="331"/>
      <c r="P157" s="331"/>
      <c r="Q157" s="331"/>
      <c r="R157" s="331"/>
      <c r="S157" s="331"/>
      <c r="T157" s="331"/>
      <c r="U157" s="331"/>
      <c r="V157" s="331"/>
      <c r="W157" s="331"/>
      <c r="X157" s="331"/>
      <c r="Y157" s="331"/>
      <c r="Z157" s="331"/>
      <c r="AA157" s="331">
        <v>79.11</v>
      </c>
      <c r="AB157" s="331">
        <v>395.58</v>
      </c>
      <c r="AC157" s="331">
        <v>391.44</v>
      </c>
      <c r="AD157" s="331">
        <v>2132.39</v>
      </c>
      <c r="AE157" s="331">
        <v>3704.75</v>
      </c>
      <c r="AF157" s="331">
        <v>-1210.9000000000001</v>
      </c>
      <c r="AG157" s="331">
        <v>1748.86</v>
      </c>
      <c r="AH157" s="331">
        <v>-803.15</v>
      </c>
      <c r="AI157" s="331">
        <v>454.75</v>
      </c>
      <c r="AJ157" s="331">
        <v>5705.65</v>
      </c>
      <c r="AK157" s="331">
        <v>2805.32</v>
      </c>
      <c r="AL157" s="331">
        <v>2533.85</v>
      </c>
      <c r="AM157" s="331">
        <v>3255</v>
      </c>
      <c r="AN157" s="331">
        <v>3078.98</v>
      </c>
      <c r="AO157" s="331">
        <v>4091.62</v>
      </c>
      <c r="AP157" s="331">
        <v>1406.74</v>
      </c>
      <c r="AQ157" s="331">
        <v>5840.85</v>
      </c>
      <c r="AR157" s="331">
        <v>2106.0300000000002</v>
      </c>
      <c r="AS157" s="331">
        <v>5629.32</v>
      </c>
      <c r="AT157" s="331">
        <v>1734.63</v>
      </c>
      <c r="AU157" s="331">
        <v>4208.47</v>
      </c>
      <c r="AV157" s="331">
        <v>745.26</v>
      </c>
      <c r="AW157" s="331">
        <v>2195.1799999999998</v>
      </c>
      <c r="AX157" s="331">
        <v>2426.56</v>
      </c>
      <c r="AY157" s="331">
        <v>1446.72</v>
      </c>
      <c r="AZ157" s="331">
        <v>577.37</v>
      </c>
      <c r="BA157" s="331">
        <v>6023.48</v>
      </c>
      <c r="BB157" s="331">
        <v>1043.49</v>
      </c>
      <c r="BC157" s="331">
        <v>1661.89</v>
      </c>
      <c r="BD157" s="330"/>
      <c r="BE157" s="330"/>
      <c r="BF157" s="330"/>
      <c r="BG157" s="330"/>
      <c r="BH157" s="335"/>
    </row>
    <row r="158" spans="2:66">
      <c r="B158" s="339" t="s">
        <v>19320</v>
      </c>
      <c r="C158" s="338" t="s">
        <v>19319</v>
      </c>
      <c r="D158" s="337" t="s">
        <v>19479</v>
      </c>
      <c r="E158" s="337" t="s">
        <v>19478</v>
      </c>
      <c r="F158" s="337" t="s">
        <v>19101</v>
      </c>
      <c r="G158" s="337" t="s">
        <v>19150</v>
      </c>
      <c r="H158" s="336" t="s">
        <v>19149</v>
      </c>
      <c r="I158" s="331"/>
      <c r="J158" s="331"/>
      <c r="K158" s="331"/>
      <c r="L158" s="331"/>
      <c r="M158" s="331"/>
      <c r="N158" s="331"/>
      <c r="O158" s="331"/>
      <c r="P158" s="331"/>
      <c r="Q158" s="331"/>
      <c r="R158" s="331"/>
      <c r="S158" s="331"/>
      <c r="T158" s="331"/>
      <c r="U158" s="331"/>
      <c r="V158" s="331"/>
      <c r="W158" s="331"/>
      <c r="X158" s="331"/>
      <c r="Y158" s="331"/>
      <c r="Z158" s="331"/>
      <c r="AA158" s="331">
        <v>-128.5</v>
      </c>
      <c r="AB158" s="331">
        <v>-410.63</v>
      </c>
      <c r="AC158" s="331">
        <v>998.27</v>
      </c>
      <c r="AD158" s="331">
        <v>5.73</v>
      </c>
      <c r="AE158" s="331">
        <v>536.28</v>
      </c>
      <c r="AF158" s="331">
        <v>749.78</v>
      </c>
      <c r="AG158" s="331">
        <v>-1679</v>
      </c>
      <c r="AH158" s="331">
        <v>-1904.5</v>
      </c>
      <c r="AI158" s="331">
        <v>-2061.89</v>
      </c>
      <c r="AJ158" s="331">
        <v>-1782.84</v>
      </c>
      <c r="AK158" s="331">
        <v>-3773.21</v>
      </c>
      <c r="AL158" s="331">
        <v>-3101.96</v>
      </c>
      <c r="AM158" s="331">
        <v>-2832.01</v>
      </c>
      <c r="AN158" s="331">
        <v>-450.42</v>
      </c>
      <c r="AO158" s="331">
        <v>-2826.93</v>
      </c>
      <c r="AP158" s="331">
        <v>-1905.4</v>
      </c>
      <c r="AQ158" s="331">
        <v>-2057.54</v>
      </c>
      <c r="AR158" s="331">
        <v>-1720.53</v>
      </c>
      <c r="AS158" s="331">
        <v>-1808.9</v>
      </c>
      <c r="AT158" s="331">
        <v>-854.87</v>
      </c>
      <c r="AU158" s="331">
        <v>33.880000000000003</v>
      </c>
      <c r="AV158" s="331">
        <v>82.4</v>
      </c>
      <c r="AW158" s="331">
        <v>1267.44</v>
      </c>
      <c r="AX158" s="331">
        <v>328.76</v>
      </c>
      <c r="AY158" s="331">
        <v>77.05</v>
      </c>
      <c r="AZ158" s="331">
        <v>-221.02</v>
      </c>
      <c r="BA158" s="331">
        <v>-509.81</v>
      </c>
      <c r="BB158" s="331">
        <v>-212.55</v>
      </c>
      <c r="BC158" s="331">
        <v>284.57</v>
      </c>
      <c r="BD158" s="330"/>
      <c r="BE158" s="330"/>
      <c r="BF158" s="330"/>
      <c r="BG158" s="330"/>
      <c r="BH158" s="335"/>
    </row>
    <row r="159" spans="2:66">
      <c r="B159" s="339" t="s">
        <v>19488</v>
      </c>
      <c r="C159" s="338" t="s">
        <v>19315</v>
      </c>
      <c r="D159" s="337" t="s">
        <v>19479</v>
      </c>
      <c r="E159" s="337" t="s">
        <v>19478</v>
      </c>
      <c r="F159" s="337" t="s">
        <v>19097</v>
      </c>
      <c r="G159" s="337" t="s">
        <v>19150</v>
      </c>
      <c r="H159" s="336" t="s">
        <v>19149</v>
      </c>
      <c r="I159" s="331"/>
      <c r="J159" s="331"/>
      <c r="K159" s="331"/>
      <c r="L159" s="331"/>
      <c r="M159" s="331"/>
      <c r="N159" s="331"/>
      <c r="O159" s="331"/>
      <c r="P159" s="331"/>
      <c r="Q159" s="331"/>
      <c r="R159" s="331"/>
      <c r="S159" s="331"/>
      <c r="T159" s="331"/>
      <c r="U159" s="331"/>
      <c r="V159" s="331"/>
      <c r="W159" s="331"/>
      <c r="X159" s="331"/>
      <c r="Y159" s="331"/>
      <c r="Z159" s="331"/>
      <c r="AA159" s="331">
        <v>-0.99</v>
      </c>
      <c r="AB159" s="331">
        <v>26.87</v>
      </c>
      <c r="AC159" s="331">
        <v>0.67</v>
      </c>
      <c r="AD159" s="331">
        <v>4.3899999999999997</v>
      </c>
      <c r="AE159" s="331">
        <v>6.04</v>
      </c>
      <c r="AF159" s="331">
        <v>14.71</v>
      </c>
      <c r="AG159" s="331">
        <v>-16.5</v>
      </c>
      <c r="AH159" s="331">
        <v>10.99</v>
      </c>
      <c r="AI159" s="331">
        <v>6.97</v>
      </c>
      <c r="AJ159" s="331">
        <v>3.57</v>
      </c>
      <c r="AK159" s="331">
        <v>0.09</v>
      </c>
      <c r="AL159" s="331">
        <v>1.38</v>
      </c>
      <c r="AM159" s="331">
        <v>1.61</v>
      </c>
      <c r="AN159" s="331">
        <v>121.95</v>
      </c>
      <c r="AO159" s="331">
        <v>-186.93</v>
      </c>
      <c r="AP159" s="331">
        <v>-22.36</v>
      </c>
      <c r="AQ159" s="331">
        <v>-1.26</v>
      </c>
      <c r="AR159" s="331">
        <v>2.9</v>
      </c>
      <c r="AS159" s="331">
        <v>-3.14</v>
      </c>
      <c r="AT159" s="331">
        <v>0.35</v>
      </c>
      <c r="AU159" s="331">
        <v>-18.46</v>
      </c>
      <c r="AV159" s="331">
        <v>3.72</v>
      </c>
      <c r="AW159" s="331">
        <v>7.35</v>
      </c>
      <c r="AX159" s="331">
        <v>28.22</v>
      </c>
      <c r="AY159" s="331">
        <v>-92.82</v>
      </c>
      <c r="AZ159" s="331">
        <v>-0.03</v>
      </c>
      <c r="BA159" s="331">
        <v>-37.159999999999997</v>
      </c>
      <c r="BB159" s="331">
        <v>-30.6</v>
      </c>
      <c r="BC159" s="331">
        <v>-6.63</v>
      </c>
      <c r="BD159" s="330"/>
      <c r="BE159" s="330"/>
      <c r="BF159" s="330"/>
      <c r="BG159" s="330"/>
      <c r="BH159" s="335"/>
    </row>
    <row r="160" spans="2:66">
      <c r="B160" s="339" t="s">
        <v>19487</v>
      </c>
      <c r="C160" s="338" t="s">
        <v>19486</v>
      </c>
      <c r="D160" s="337" t="s">
        <v>19479</v>
      </c>
      <c r="E160" s="337" t="s">
        <v>19478</v>
      </c>
      <c r="F160" s="337" t="s">
        <v>19094</v>
      </c>
      <c r="G160" s="337" t="s">
        <v>19150</v>
      </c>
      <c r="H160" s="336" t="s">
        <v>19149</v>
      </c>
      <c r="I160" s="331"/>
      <c r="J160" s="331"/>
      <c r="K160" s="331"/>
      <c r="L160" s="331"/>
      <c r="M160" s="331"/>
      <c r="N160" s="331"/>
      <c r="O160" s="331"/>
      <c r="P160" s="331"/>
      <c r="Q160" s="331"/>
      <c r="R160" s="331"/>
      <c r="S160" s="331"/>
      <c r="T160" s="331"/>
      <c r="U160" s="331"/>
      <c r="V160" s="331"/>
      <c r="W160" s="331"/>
      <c r="X160" s="331"/>
      <c r="Y160" s="331"/>
      <c r="Z160" s="331"/>
      <c r="AA160" s="331">
        <v>7.1</v>
      </c>
      <c r="AB160" s="331">
        <v>80.14</v>
      </c>
      <c r="AC160" s="331">
        <v>15.13</v>
      </c>
      <c r="AD160" s="331">
        <v>68.39</v>
      </c>
      <c r="AE160" s="331">
        <v>25.67</v>
      </c>
      <c r="AF160" s="331">
        <v>14.15</v>
      </c>
      <c r="AG160" s="331">
        <v>15.83</v>
      </c>
      <c r="AH160" s="331">
        <v>8.2899999999999991</v>
      </c>
      <c r="AI160" s="331">
        <v>9.5299999999999994</v>
      </c>
      <c r="AJ160" s="331">
        <v>11.14</v>
      </c>
      <c r="AK160" s="331">
        <v>15.7</v>
      </c>
      <c r="AL160" s="331">
        <v>26.99</v>
      </c>
      <c r="AM160" s="331">
        <v>-3.24</v>
      </c>
      <c r="AN160" s="331">
        <v>3.06</v>
      </c>
      <c r="AO160" s="331">
        <v>0.24</v>
      </c>
      <c r="AP160" s="331">
        <v>5.76</v>
      </c>
      <c r="AQ160" s="331">
        <v>0.13</v>
      </c>
      <c r="AR160" s="331">
        <v>0.85</v>
      </c>
      <c r="AS160" s="331">
        <v>0</v>
      </c>
      <c r="AT160" s="331">
        <v>0</v>
      </c>
      <c r="AU160" s="331">
        <v>0</v>
      </c>
      <c r="AV160" s="331">
        <v>0</v>
      </c>
      <c r="AW160" s="331">
        <v>0</v>
      </c>
      <c r="AX160" s="331">
        <v>0</v>
      </c>
      <c r="AY160" s="331">
        <v>0</v>
      </c>
      <c r="AZ160" s="331">
        <v>0.56999999999999995</v>
      </c>
      <c r="BA160" s="331">
        <v>0</v>
      </c>
      <c r="BB160" s="331">
        <v>0</v>
      </c>
      <c r="BC160" s="331">
        <v>0.16</v>
      </c>
      <c r="BD160" s="330"/>
      <c r="BE160" s="330"/>
      <c r="BF160" s="330"/>
      <c r="BG160" s="330"/>
      <c r="BH160" s="335"/>
    </row>
    <row r="161" spans="2:66">
      <c r="B161" s="339" t="s">
        <v>19378</v>
      </c>
      <c r="C161" s="338" t="s">
        <v>19377</v>
      </c>
      <c r="D161" s="337" t="s">
        <v>19479</v>
      </c>
      <c r="E161" s="337" t="s">
        <v>19478</v>
      </c>
      <c r="F161" s="337" t="s">
        <v>19090</v>
      </c>
      <c r="G161" s="337" t="s">
        <v>19150</v>
      </c>
      <c r="H161" s="336" t="s">
        <v>19149</v>
      </c>
      <c r="I161" s="331"/>
      <c r="J161" s="331"/>
      <c r="K161" s="331"/>
      <c r="L161" s="331"/>
      <c r="M161" s="331"/>
      <c r="N161" s="331"/>
      <c r="O161" s="331"/>
      <c r="P161" s="331"/>
      <c r="Q161" s="331"/>
      <c r="R161" s="331"/>
      <c r="S161" s="331"/>
      <c r="T161" s="331"/>
      <c r="U161" s="331"/>
      <c r="V161" s="331"/>
      <c r="W161" s="331"/>
      <c r="X161" s="331"/>
      <c r="Y161" s="331"/>
      <c r="Z161" s="331"/>
      <c r="AA161" s="331">
        <v>0</v>
      </c>
      <c r="AB161" s="331">
        <v>0</v>
      </c>
      <c r="AC161" s="331">
        <v>0</v>
      </c>
      <c r="AD161" s="331">
        <v>0</v>
      </c>
      <c r="AE161" s="331">
        <v>0</v>
      </c>
      <c r="AF161" s="331">
        <v>0</v>
      </c>
      <c r="AG161" s="331">
        <v>0</v>
      </c>
      <c r="AH161" s="331">
        <v>0</v>
      </c>
      <c r="AI161" s="331">
        <v>0</v>
      </c>
      <c r="AJ161" s="331">
        <v>0</v>
      </c>
      <c r="AK161" s="331">
        <v>0</v>
      </c>
      <c r="AL161" s="331">
        <v>0</v>
      </c>
      <c r="AM161" s="331">
        <v>0</v>
      </c>
      <c r="AN161" s="331">
        <v>0</v>
      </c>
      <c r="AO161" s="331">
        <v>0</v>
      </c>
      <c r="AP161" s="331">
        <v>0</v>
      </c>
      <c r="AQ161" s="331">
        <v>0</v>
      </c>
      <c r="AR161" s="331">
        <v>0</v>
      </c>
      <c r="AS161" s="331">
        <v>0</v>
      </c>
      <c r="AT161" s="331">
        <v>0</v>
      </c>
      <c r="AU161" s="331">
        <v>0</v>
      </c>
      <c r="AV161" s="331">
        <v>0</v>
      </c>
      <c r="AW161" s="331">
        <v>0</v>
      </c>
      <c r="AX161" s="331">
        <v>0</v>
      </c>
      <c r="AY161" s="331">
        <v>0</v>
      </c>
      <c r="AZ161" s="331">
        <v>0</v>
      </c>
      <c r="BA161" s="331">
        <v>0</v>
      </c>
      <c r="BB161" s="331">
        <v>0</v>
      </c>
      <c r="BC161" s="331">
        <v>0</v>
      </c>
      <c r="BD161" s="330"/>
      <c r="BE161" s="330"/>
      <c r="BF161" s="330"/>
      <c r="BG161" s="330"/>
      <c r="BH161" s="374"/>
    </row>
    <row r="162" spans="2:66">
      <c r="B162" s="339" t="s">
        <v>19405</v>
      </c>
      <c r="C162" s="338" t="s">
        <v>19404</v>
      </c>
      <c r="D162" s="337" t="s">
        <v>19479</v>
      </c>
      <c r="E162" s="337" t="s">
        <v>19478</v>
      </c>
      <c r="F162" s="337" t="s">
        <v>19403</v>
      </c>
      <c r="G162" s="337" t="s">
        <v>19150</v>
      </c>
      <c r="H162" s="336" t="s">
        <v>19149</v>
      </c>
      <c r="I162" s="331"/>
      <c r="J162" s="331"/>
      <c r="K162" s="331"/>
      <c r="L162" s="331"/>
      <c r="M162" s="331"/>
      <c r="N162" s="331"/>
      <c r="O162" s="331"/>
      <c r="P162" s="331"/>
      <c r="Q162" s="331"/>
      <c r="R162" s="331"/>
      <c r="S162" s="331"/>
      <c r="T162" s="331"/>
      <c r="U162" s="331"/>
      <c r="V162" s="331"/>
      <c r="W162" s="331"/>
      <c r="X162" s="331"/>
      <c r="Y162" s="331"/>
      <c r="Z162" s="331"/>
      <c r="AA162" s="331">
        <v>0</v>
      </c>
      <c r="AB162" s="331">
        <v>0</v>
      </c>
      <c r="AC162" s="331">
        <v>0</v>
      </c>
      <c r="AD162" s="331">
        <v>0</v>
      </c>
      <c r="AE162" s="331">
        <v>0</v>
      </c>
      <c r="AF162" s="331">
        <v>0</v>
      </c>
      <c r="AG162" s="331">
        <v>0</v>
      </c>
      <c r="AH162" s="331">
        <v>0</v>
      </c>
      <c r="AI162" s="331">
        <v>0</v>
      </c>
      <c r="AJ162" s="331">
        <v>0</v>
      </c>
      <c r="AK162" s="331">
        <v>0</v>
      </c>
      <c r="AL162" s="331">
        <v>0</v>
      </c>
      <c r="AM162" s="331">
        <v>0</v>
      </c>
      <c r="AN162" s="331">
        <v>0</v>
      </c>
      <c r="AO162" s="331">
        <v>0</v>
      </c>
      <c r="AP162" s="331">
        <v>0</v>
      </c>
      <c r="AQ162" s="331">
        <v>0</v>
      </c>
      <c r="AR162" s="331">
        <v>0</v>
      </c>
      <c r="AS162" s="331">
        <v>0</v>
      </c>
      <c r="AT162" s="331">
        <v>0</v>
      </c>
      <c r="AU162" s="331">
        <v>0</v>
      </c>
      <c r="AV162" s="331">
        <v>0</v>
      </c>
      <c r="AW162" s="331">
        <v>0</v>
      </c>
      <c r="AX162" s="331">
        <v>0</v>
      </c>
      <c r="AY162" s="331">
        <v>0</v>
      </c>
      <c r="AZ162" s="331">
        <v>0</v>
      </c>
      <c r="BA162" s="331">
        <v>0</v>
      </c>
      <c r="BB162" s="331">
        <v>0</v>
      </c>
      <c r="BC162" s="331">
        <v>0</v>
      </c>
      <c r="BD162" s="330"/>
      <c r="BE162" s="330"/>
      <c r="BF162" s="330"/>
      <c r="BG162" s="330"/>
      <c r="BH162" s="374"/>
    </row>
    <row r="163" spans="2:66">
      <c r="B163" s="339" t="s">
        <v>19398</v>
      </c>
      <c r="C163" s="338" t="s">
        <v>19397</v>
      </c>
      <c r="D163" s="337" t="s">
        <v>19479</v>
      </c>
      <c r="E163" s="337" t="s">
        <v>19478</v>
      </c>
      <c r="F163" s="337" t="s">
        <v>19396</v>
      </c>
      <c r="G163" s="337" t="s">
        <v>19150</v>
      </c>
      <c r="H163" s="336" t="s">
        <v>19149</v>
      </c>
      <c r="I163" s="331"/>
      <c r="J163" s="331"/>
      <c r="K163" s="331"/>
      <c r="L163" s="331"/>
      <c r="M163" s="331"/>
      <c r="N163" s="331"/>
      <c r="O163" s="331"/>
      <c r="P163" s="331"/>
      <c r="Q163" s="331"/>
      <c r="R163" s="331"/>
      <c r="S163" s="331"/>
      <c r="T163" s="331"/>
      <c r="U163" s="331"/>
      <c r="V163" s="331"/>
      <c r="W163" s="331"/>
      <c r="X163" s="331"/>
      <c r="Y163" s="331"/>
      <c r="Z163" s="331"/>
      <c r="AA163" s="331">
        <v>0</v>
      </c>
      <c r="AB163" s="331">
        <v>0</v>
      </c>
      <c r="AC163" s="331">
        <v>0</v>
      </c>
      <c r="AD163" s="331">
        <v>0</v>
      </c>
      <c r="AE163" s="331">
        <v>0</v>
      </c>
      <c r="AF163" s="331">
        <v>0</v>
      </c>
      <c r="AG163" s="331">
        <v>0</v>
      </c>
      <c r="AH163" s="331">
        <v>0</v>
      </c>
      <c r="AI163" s="331">
        <v>0</v>
      </c>
      <c r="AJ163" s="331">
        <v>0</v>
      </c>
      <c r="AK163" s="331">
        <v>0</v>
      </c>
      <c r="AL163" s="331">
        <v>0</v>
      </c>
      <c r="AM163" s="331">
        <v>0</v>
      </c>
      <c r="AN163" s="331">
        <v>0</v>
      </c>
      <c r="AO163" s="331">
        <v>0</v>
      </c>
      <c r="AP163" s="331">
        <v>0</v>
      </c>
      <c r="AQ163" s="331">
        <v>0</v>
      </c>
      <c r="AR163" s="331">
        <v>0</v>
      </c>
      <c r="AS163" s="331">
        <v>0</v>
      </c>
      <c r="AT163" s="331">
        <v>0</v>
      </c>
      <c r="AU163" s="331">
        <v>0</v>
      </c>
      <c r="AV163" s="331">
        <v>0</v>
      </c>
      <c r="AW163" s="331">
        <v>0</v>
      </c>
      <c r="AX163" s="331">
        <v>0</v>
      </c>
      <c r="AY163" s="331">
        <v>0</v>
      </c>
      <c r="AZ163" s="331">
        <v>0</v>
      </c>
      <c r="BA163" s="331">
        <v>0</v>
      </c>
      <c r="BB163" s="331">
        <v>0</v>
      </c>
      <c r="BC163" s="331">
        <v>0</v>
      </c>
      <c r="BD163" s="330"/>
      <c r="BE163" s="330"/>
      <c r="BF163" s="330"/>
      <c r="BG163" s="330"/>
      <c r="BH163" s="374"/>
      <c r="BI163" s="330"/>
      <c r="BJ163" s="330"/>
      <c r="BK163" s="330"/>
      <c r="BL163" s="330"/>
      <c r="BM163" s="330"/>
      <c r="BN163" s="330"/>
    </row>
    <row r="164" spans="2:66">
      <c r="B164" s="339" t="s">
        <v>19387</v>
      </c>
      <c r="C164" s="338" t="s">
        <v>19386</v>
      </c>
      <c r="D164" s="337" t="s">
        <v>19479</v>
      </c>
      <c r="E164" s="337" t="s">
        <v>19478</v>
      </c>
      <c r="F164" s="337" t="s">
        <v>19385</v>
      </c>
      <c r="G164" s="337" t="s">
        <v>19150</v>
      </c>
      <c r="H164" s="336" t="s">
        <v>19149</v>
      </c>
      <c r="I164" s="331"/>
      <c r="J164" s="331"/>
      <c r="K164" s="331"/>
      <c r="L164" s="331"/>
      <c r="M164" s="331"/>
      <c r="N164" s="331"/>
      <c r="O164" s="331"/>
      <c r="P164" s="331"/>
      <c r="Q164" s="331"/>
      <c r="R164" s="331"/>
      <c r="S164" s="331"/>
      <c r="T164" s="331"/>
      <c r="U164" s="331"/>
      <c r="V164" s="331"/>
      <c r="W164" s="331"/>
      <c r="X164" s="331"/>
      <c r="Y164" s="331"/>
      <c r="Z164" s="331"/>
      <c r="AA164" s="331">
        <v>0</v>
      </c>
      <c r="AB164" s="331">
        <v>0</v>
      </c>
      <c r="AC164" s="331">
        <v>0</v>
      </c>
      <c r="AD164" s="331">
        <v>0</v>
      </c>
      <c r="AE164" s="331">
        <v>0</v>
      </c>
      <c r="AF164" s="331">
        <v>0</v>
      </c>
      <c r="AG164" s="331">
        <v>0</v>
      </c>
      <c r="AH164" s="331">
        <v>0</v>
      </c>
      <c r="AI164" s="331">
        <v>0</v>
      </c>
      <c r="AJ164" s="331">
        <v>0</v>
      </c>
      <c r="AK164" s="331">
        <v>0</v>
      </c>
      <c r="AL164" s="331">
        <v>0</v>
      </c>
      <c r="AM164" s="331">
        <v>0</v>
      </c>
      <c r="AN164" s="331">
        <v>0</v>
      </c>
      <c r="AO164" s="331">
        <v>0</v>
      </c>
      <c r="AP164" s="331">
        <v>0</v>
      </c>
      <c r="AQ164" s="331">
        <v>0</v>
      </c>
      <c r="AR164" s="331">
        <v>0</v>
      </c>
      <c r="AS164" s="331">
        <v>0</v>
      </c>
      <c r="AT164" s="331">
        <v>0</v>
      </c>
      <c r="AU164" s="331">
        <v>0</v>
      </c>
      <c r="AV164" s="331">
        <v>0</v>
      </c>
      <c r="AW164" s="331">
        <v>0</v>
      </c>
      <c r="AX164" s="331">
        <v>0</v>
      </c>
      <c r="AY164" s="331">
        <v>0</v>
      </c>
      <c r="AZ164" s="331">
        <v>0</v>
      </c>
      <c r="BA164" s="331">
        <v>0</v>
      </c>
      <c r="BB164" s="331">
        <v>0</v>
      </c>
      <c r="BC164" s="331">
        <v>0</v>
      </c>
      <c r="BD164" s="330"/>
      <c r="BE164" s="330"/>
      <c r="BF164" s="330"/>
      <c r="BG164" s="330"/>
      <c r="BH164" s="374"/>
      <c r="BI164" s="330"/>
      <c r="BJ164" s="330"/>
      <c r="BK164" s="330"/>
      <c r="BL164" s="330"/>
      <c r="BM164" s="330"/>
      <c r="BN164" s="330"/>
    </row>
    <row r="165" spans="2:66">
      <c r="B165" s="339" t="s">
        <v>19354</v>
      </c>
      <c r="C165" s="338" t="s">
        <v>19353</v>
      </c>
      <c r="D165" s="337" t="s">
        <v>19479</v>
      </c>
      <c r="E165" s="337" t="s">
        <v>19478</v>
      </c>
      <c r="F165" s="337" t="s">
        <v>19145</v>
      </c>
      <c r="G165" s="337" t="s">
        <v>19150</v>
      </c>
      <c r="H165" s="336" t="s">
        <v>19149</v>
      </c>
      <c r="I165" s="331"/>
      <c r="J165" s="331"/>
      <c r="K165" s="331"/>
      <c r="L165" s="331"/>
      <c r="M165" s="331"/>
      <c r="N165" s="331"/>
      <c r="O165" s="331"/>
      <c r="P165" s="331"/>
      <c r="Q165" s="331"/>
      <c r="R165" s="331"/>
      <c r="S165" s="331"/>
      <c r="T165" s="331"/>
      <c r="U165" s="331"/>
      <c r="V165" s="331"/>
      <c r="W165" s="331"/>
      <c r="X165" s="331"/>
      <c r="Y165" s="331"/>
      <c r="Z165" s="331"/>
      <c r="AA165" s="331">
        <v>0</v>
      </c>
      <c r="AB165" s="331">
        <v>0</v>
      </c>
      <c r="AC165" s="331">
        <v>0</v>
      </c>
      <c r="AD165" s="331">
        <v>0</v>
      </c>
      <c r="AE165" s="331">
        <v>5.8</v>
      </c>
      <c r="AF165" s="331">
        <v>3.09</v>
      </c>
      <c r="AG165" s="331">
        <v>0</v>
      </c>
      <c r="AH165" s="331">
        <v>0</v>
      </c>
      <c r="AI165" s="331">
        <v>0.45</v>
      </c>
      <c r="AJ165" s="331">
        <v>0.45</v>
      </c>
      <c r="AK165" s="331">
        <v>0.39</v>
      </c>
      <c r="AL165" s="331">
        <v>0.09</v>
      </c>
      <c r="AM165" s="331">
        <v>0</v>
      </c>
      <c r="AN165" s="331">
        <v>0</v>
      </c>
      <c r="AO165" s="331">
        <v>0</v>
      </c>
      <c r="AP165" s="331">
        <v>0</v>
      </c>
      <c r="AQ165" s="331">
        <v>0</v>
      </c>
      <c r="AR165" s="331">
        <v>0</v>
      </c>
      <c r="AS165" s="331">
        <v>0</v>
      </c>
      <c r="AT165" s="331">
        <v>0</v>
      </c>
      <c r="AU165" s="331">
        <v>0</v>
      </c>
      <c r="AV165" s="331">
        <v>0</v>
      </c>
      <c r="AW165" s="331">
        <v>0</v>
      </c>
      <c r="AX165" s="331">
        <v>0</v>
      </c>
      <c r="AY165" s="331">
        <v>0</v>
      </c>
      <c r="AZ165" s="331">
        <v>0</v>
      </c>
      <c r="BA165" s="331">
        <v>0</v>
      </c>
      <c r="BB165" s="331">
        <v>0</v>
      </c>
      <c r="BC165" s="331">
        <v>0</v>
      </c>
      <c r="BD165" s="330"/>
      <c r="BE165" s="330"/>
      <c r="BF165" s="330"/>
      <c r="BG165" s="330"/>
      <c r="BH165" s="374"/>
      <c r="BI165" s="330"/>
      <c r="BJ165" s="330"/>
      <c r="BK165" s="330"/>
      <c r="BL165" s="330"/>
      <c r="BM165" s="330"/>
      <c r="BN165" s="330"/>
    </row>
    <row r="166" spans="2:66">
      <c r="B166" s="339" t="s">
        <v>19352</v>
      </c>
      <c r="C166" s="338" t="s">
        <v>19351</v>
      </c>
      <c r="D166" s="337" t="s">
        <v>19479</v>
      </c>
      <c r="E166" s="337" t="s">
        <v>19478</v>
      </c>
      <c r="F166" s="337" t="s">
        <v>19138</v>
      </c>
      <c r="G166" s="337" t="s">
        <v>19150</v>
      </c>
      <c r="H166" s="336" t="s">
        <v>19149</v>
      </c>
      <c r="I166" s="331"/>
      <c r="J166" s="331"/>
      <c r="K166" s="331"/>
      <c r="L166" s="331"/>
      <c r="M166" s="331"/>
      <c r="N166" s="331"/>
      <c r="O166" s="331"/>
      <c r="P166" s="331"/>
      <c r="Q166" s="331"/>
      <c r="R166" s="331"/>
      <c r="S166" s="331"/>
      <c r="T166" s="331"/>
      <c r="U166" s="331"/>
      <c r="V166" s="331"/>
      <c r="W166" s="331"/>
      <c r="X166" s="331"/>
      <c r="Y166" s="331"/>
      <c r="Z166" s="331"/>
      <c r="AA166" s="331">
        <v>0</v>
      </c>
      <c r="AB166" s="331">
        <v>0</v>
      </c>
      <c r="AC166" s="331">
        <v>0</v>
      </c>
      <c r="AD166" s="331">
        <v>0</v>
      </c>
      <c r="AE166" s="331">
        <v>0</v>
      </c>
      <c r="AF166" s="331">
        <v>0</v>
      </c>
      <c r="AG166" s="331">
        <v>0</v>
      </c>
      <c r="AH166" s="331">
        <v>0</v>
      </c>
      <c r="AI166" s="331">
        <v>0</v>
      </c>
      <c r="AJ166" s="331">
        <v>0</v>
      </c>
      <c r="AK166" s="331">
        <v>0</v>
      </c>
      <c r="AL166" s="331">
        <v>0</v>
      </c>
      <c r="AM166" s="331">
        <v>0</v>
      </c>
      <c r="AN166" s="331">
        <v>0</v>
      </c>
      <c r="AO166" s="331">
        <v>0</v>
      </c>
      <c r="AP166" s="331">
        <v>0</v>
      </c>
      <c r="AQ166" s="331">
        <v>0</v>
      </c>
      <c r="AR166" s="331">
        <v>0</v>
      </c>
      <c r="AS166" s="331">
        <v>0</v>
      </c>
      <c r="AT166" s="331">
        <v>0</v>
      </c>
      <c r="AU166" s="331">
        <v>0</v>
      </c>
      <c r="AV166" s="331">
        <v>0</v>
      </c>
      <c r="AW166" s="331">
        <v>0</v>
      </c>
      <c r="AX166" s="331">
        <v>0</v>
      </c>
      <c r="AY166" s="331">
        <v>0</v>
      </c>
      <c r="AZ166" s="331">
        <v>0</v>
      </c>
      <c r="BA166" s="331">
        <v>0</v>
      </c>
      <c r="BB166" s="331">
        <v>-5.64</v>
      </c>
      <c r="BC166" s="331">
        <v>-49.13</v>
      </c>
      <c r="BD166" s="330"/>
      <c r="BE166" s="330"/>
      <c r="BF166" s="330"/>
      <c r="BG166" s="330"/>
      <c r="BH166" s="374"/>
      <c r="BI166" s="330"/>
      <c r="BJ166" s="330"/>
      <c r="BK166" s="330"/>
      <c r="BL166" s="330"/>
      <c r="BM166" s="330"/>
      <c r="BN166" s="330"/>
    </row>
    <row r="167" spans="2:66">
      <c r="B167" s="339" t="s">
        <v>19485</v>
      </c>
      <c r="C167" s="338" t="s">
        <v>19484</v>
      </c>
      <c r="D167" s="337" t="s">
        <v>19479</v>
      </c>
      <c r="E167" s="337" t="s">
        <v>19478</v>
      </c>
      <c r="F167" s="337" t="s">
        <v>19142</v>
      </c>
      <c r="G167" s="337" t="s">
        <v>19150</v>
      </c>
      <c r="H167" s="336" t="s">
        <v>19149</v>
      </c>
      <c r="I167" s="331"/>
      <c r="J167" s="331"/>
      <c r="K167" s="331"/>
      <c r="L167" s="331"/>
      <c r="M167" s="331"/>
      <c r="N167" s="331"/>
      <c r="O167" s="331"/>
      <c r="P167" s="331"/>
      <c r="Q167" s="331"/>
      <c r="R167" s="331"/>
      <c r="S167" s="331"/>
      <c r="T167" s="331"/>
      <c r="U167" s="331"/>
      <c r="V167" s="331"/>
      <c r="W167" s="331"/>
      <c r="X167" s="331"/>
      <c r="Y167" s="331"/>
      <c r="Z167" s="331"/>
      <c r="AA167" s="331">
        <v>0</v>
      </c>
      <c r="AB167" s="331">
        <v>0</v>
      </c>
      <c r="AC167" s="331">
        <v>0</v>
      </c>
      <c r="AD167" s="331">
        <v>0</v>
      </c>
      <c r="AE167" s="331">
        <v>0</v>
      </c>
      <c r="AF167" s="331">
        <v>0</v>
      </c>
      <c r="AG167" s="331">
        <v>0</v>
      </c>
      <c r="AH167" s="331">
        <v>0</v>
      </c>
      <c r="AI167" s="331">
        <v>0</v>
      </c>
      <c r="AJ167" s="331">
        <v>0</v>
      </c>
      <c r="AK167" s="331">
        <v>0</v>
      </c>
      <c r="AL167" s="331">
        <v>0</v>
      </c>
      <c r="AM167" s="331">
        <v>0</v>
      </c>
      <c r="AN167" s="331">
        <v>0</v>
      </c>
      <c r="AO167" s="331">
        <v>0</v>
      </c>
      <c r="AP167" s="331">
        <v>0</v>
      </c>
      <c r="AQ167" s="331">
        <v>0</v>
      </c>
      <c r="AR167" s="331">
        <v>0</v>
      </c>
      <c r="AS167" s="331">
        <v>0</v>
      </c>
      <c r="AT167" s="331">
        <v>0</v>
      </c>
      <c r="AU167" s="331">
        <v>0</v>
      </c>
      <c r="AV167" s="331">
        <v>0</v>
      </c>
      <c r="AW167" s="331">
        <v>0</v>
      </c>
      <c r="AX167" s="331">
        <v>0</v>
      </c>
      <c r="AY167" s="331">
        <v>0</v>
      </c>
      <c r="AZ167" s="331">
        <v>0</v>
      </c>
      <c r="BA167" s="331">
        <v>0</v>
      </c>
      <c r="BB167" s="331">
        <v>0</v>
      </c>
      <c r="BC167" s="331">
        <v>0</v>
      </c>
      <c r="BD167" s="330"/>
      <c r="BE167" s="330"/>
      <c r="BF167" s="330"/>
      <c r="BG167" s="330"/>
      <c r="BH167" s="374"/>
      <c r="BI167" s="330"/>
      <c r="BJ167" s="330"/>
      <c r="BK167" s="330"/>
      <c r="BL167" s="330"/>
      <c r="BM167" s="330"/>
      <c r="BN167" s="330"/>
    </row>
    <row r="168" spans="2:66">
      <c r="B168" s="339" t="s">
        <v>19350</v>
      </c>
      <c r="C168" s="338" t="s">
        <v>19349</v>
      </c>
      <c r="D168" s="337" t="s">
        <v>19479</v>
      </c>
      <c r="E168" s="337" t="s">
        <v>19478</v>
      </c>
      <c r="F168" s="337" t="s">
        <v>19135</v>
      </c>
      <c r="G168" s="337" t="s">
        <v>19150</v>
      </c>
      <c r="H168" s="336" t="s">
        <v>19149</v>
      </c>
      <c r="I168" s="331"/>
      <c r="J168" s="331"/>
      <c r="K168" s="331"/>
      <c r="L168" s="331"/>
      <c r="M168" s="331"/>
      <c r="N168" s="331"/>
      <c r="O168" s="331"/>
      <c r="P168" s="331"/>
      <c r="Q168" s="331"/>
      <c r="R168" s="331"/>
      <c r="S168" s="331"/>
      <c r="T168" s="331"/>
      <c r="U168" s="331"/>
      <c r="V168" s="331"/>
      <c r="W168" s="331"/>
      <c r="X168" s="331"/>
      <c r="Y168" s="331"/>
      <c r="Z168" s="331"/>
      <c r="AA168" s="331">
        <v>0</v>
      </c>
      <c r="AB168" s="331">
        <v>0</v>
      </c>
      <c r="AC168" s="331">
        <v>0</v>
      </c>
      <c r="AD168" s="331">
        <v>0</v>
      </c>
      <c r="AE168" s="331">
        <v>0</v>
      </c>
      <c r="AF168" s="331">
        <v>0</v>
      </c>
      <c r="AG168" s="331">
        <v>0</v>
      </c>
      <c r="AH168" s="331">
        <v>0</v>
      </c>
      <c r="AI168" s="331">
        <v>0</v>
      </c>
      <c r="AJ168" s="331">
        <v>0</v>
      </c>
      <c r="AK168" s="331">
        <v>0</v>
      </c>
      <c r="AL168" s="331">
        <v>0.1</v>
      </c>
      <c r="AM168" s="331">
        <v>0</v>
      </c>
      <c r="AN168" s="331">
        <v>0</v>
      </c>
      <c r="AO168" s="331">
        <v>0</v>
      </c>
      <c r="AP168" s="331">
        <v>0</v>
      </c>
      <c r="AQ168" s="331">
        <v>0</v>
      </c>
      <c r="AR168" s="331">
        <v>0</v>
      </c>
      <c r="AS168" s="331">
        <v>0</v>
      </c>
      <c r="AT168" s="331">
        <v>0</v>
      </c>
      <c r="AU168" s="331">
        <v>0.36</v>
      </c>
      <c r="AV168" s="331">
        <v>0.88</v>
      </c>
      <c r="AW168" s="331">
        <v>1.48</v>
      </c>
      <c r="AX168" s="331">
        <v>0.64</v>
      </c>
      <c r="AY168" s="331">
        <v>0</v>
      </c>
      <c r="AZ168" s="331">
        <v>0</v>
      </c>
      <c r="BA168" s="331">
        <v>0</v>
      </c>
      <c r="BB168" s="331">
        <v>0</v>
      </c>
      <c r="BC168" s="331">
        <v>0</v>
      </c>
      <c r="BD168" s="330"/>
      <c r="BE168" s="330"/>
      <c r="BF168" s="330"/>
      <c r="BG168" s="330"/>
      <c r="BH168" s="374"/>
      <c r="BI168" s="330"/>
      <c r="BJ168" s="330"/>
      <c r="BK168" s="330"/>
      <c r="BL168" s="330"/>
      <c r="BM168" s="330"/>
      <c r="BN168" s="330"/>
    </row>
    <row r="169" spans="2:66">
      <c r="B169" s="339" t="s">
        <v>19348</v>
      </c>
      <c r="C169" s="338" t="s">
        <v>19347</v>
      </c>
      <c r="D169" s="337" t="s">
        <v>19479</v>
      </c>
      <c r="E169" s="337" t="s">
        <v>19478</v>
      </c>
      <c r="F169" s="337" t="s">
        <v>19183</v>
      </c>
      <c r="G169" s="337" t="s">
        <v>19150</v>
      </c>
      <c r="H169" s="336" t="s">
        <v>19149</v>
      </c>
      <c r="I169" s="331"/>
      <c r="J169" s="331"/>
      <c r="K169" s="331"/>
      <c r="L169" s="331"/>
      <c r="M169" s="331"/>
      <c r="N169" s="331"/>
      <c r="O169" s="331"/>
      <c r="P169" s="331"/>
      <c r="Q169" s="331"/>
      <c r="R169" s="331"/>
      <c r="S169" s="331"/>
      <c r="T169" s="331"/>
      <c r="U169" s="331"/>
      <c r="V169" s="331"/>
      <c r="W169" s="331"/>
      <c r="X169" s="331"/>
      <c r="Y169" s="331"/>
      <c r="Z169" s="331"/>
      <c r="AA169" s="331">
        <v>0</v>
      </c>
      <c r="AB169" s="331">
        <v>0</v>
      </c>
      <c r="AC169" s="331">
        <v>0</v>
      </c>
      <c r="AD169" s="331">
        <v>0</v>
      </c>
      <c r="AE169" s="331">
        <v>0</v>
      </c>
      <c r="AF169" s="331">
        <v>0</v>
      </c>
      <c r="AG169" s="331">
        <v>0</v>
      </c>
      <c r="AH169" s="331">
        <v>0</v>
      </c>
      <c r="AI169" s="331">
        <v>1.49</v>
      </c>
      <c r="AJ169" s="331">
        <v>29.75</v>
      </c>
      <c r="AK169" s="331">
        <v>0.59</v>
      </c>
      <c r="AL169" s="331">
        <v>1.2</v>
      </c>
      <c r="AM169" s="331">
        <v>0</v>
      </c>
      <c r="AN169" s="331">
        <v>0</v>
      </c>
      <c r="AO169" s="331">
        <v>0</v>
      </c>
      <c r="AP169" s="331">
        <v>0</v>
      </c>
      <c r="AQ169" s="331">
        <v>0</v>
      </c>
      <c r="AR169" s="331">
        <v>0</v>
      </c>
      <c r="AS169" s="331">
        <v>0</v>
      </c>
      <c r="AT169" s="331">
        <v>0</v>
      </c>
      <c r="AU169" s="331">
        <v>0</v>
      </c>
      <c r="AV169" s="331">
        <v>0</v>
      </c>
      <c r="AW169" s="331">
        <v>0</v>
      </c>
      <c r="AX169" s="331">
        <v>0</v>
      </c>
      <c r="AY169" s="331">
        <v>0</v>
      </c>
      <c r="AZ169" s="331">
        <v>0</v>
      </c>
      <c r="BA169" s="331">
        <v>0</v>
      </c>
      <c r="BB169" s="331">
        <v>0</v>
      </c>
      <c r="BC169" s="331">
        <v>0</v>
      </c>
      <c r="BD169" s="330"/>
      <c r="BE169" s="330"/>
      <c r="BF169" s="350"/>
      <c r="BG169" s="350"/>
      <c r="BH169" s="374"/>
      <c r="BI169" s="350"/>
      <c r="BJ169" s="350"/>
      <c r="BK169" s="350"/>
      <c r="BL169" s="350"/>
      <c r="BM169" s="350"/>
      <c r="BN169" s="350"/>
    </row>
    <row r="170" spans="2:66">
      <c r="B170" s="339" t="s">
        <v>19346</v>
      </c>
      <c r="C170" s="338" t="s">
        <v>19345</v>
      </c>
      <c r="D170" s="337" t="s">
        <v>19479</v>
      </c>
      <c r="E170" s="337" t="s">
        <v>19478</v>
      </c>
      <c r="F170" s="337" t="s">
        <v>19180</v>
      </c>
      <c r="G170" s="337" t="s">
        <v>19150</v>
      </c>
      <c r="H170" s="336" t="s">
        <v>19149</v>
      </c>
      <c r="I170" s="331"/>
      <c r="J170" s="331"/>
      <c r="K170" s="331"/>
      <c r="L170" s="331"/>
      <c r="M170" s="331"/>
      <c r="N170" s="331"/>
      <c r="O170" s="331"/>
      <c r="P170" s="331"/>
      <c r="Q170" s="331"/>
      <c r="R170" s="331"/>
      <c r="S170" s="331"/>
      <c r="T170" s="331"/>
      <c r="U170" s="331"/>
      <c r="V170" s="331"/>
      <c r="W170" s="331"/>
      <c r="X170" s="331"/>
      <c r="Y170" s="331"/>
      <c r="Z170" s="331"/>
      <c r="AA170" s="331">
        <v>0</v>
      </c>
      <c r="AB170" s="331">
        <v>0</v>
      </c>
      <c r="AC170" s="331">
        <v>0</v>
      </c>
      <c r="AD170" s="331">
        <v>0</v>
      </c>
      <c r="AE170" s="331">
        <v>0</v>
      </c>
      <c r="AF170" s="331">
        <v>0</v>
      </c>
      <c r="AG170" s="331">
        <v>0</v>
      </c>
      <c r="AH170" s="331">
        <v>0</v>
      </c>
      <c r="AI170" s="331">
        <v>0</v>
      </c>
      <c r="AJ170" s="331">
        <v>0</v>
      </c>
      <c r="AK170" s="331">
        <v>0</v>
      </c>
      <c r="AL170" s="331">
        <v>0</v>
      </c>
      <c r="AM170" s="331">
        <v>0</v>
      </c>
      <c r="AN170" s="331">
        <v>0</v>
      </c>
      <c r="AO170" s="331">
        <v>0</v>
      </c>
      <c r="AP170" s="331">
        <v>0</v>
      </c>
      <c r="AQ170" s="331">
        <v>0</v>
      </c>
      <c r="AR170" s="331">
        <v>0</v>
      </c>
      <c r="AS170" s="331">
        <v>0</v>
      </c>
      <c r="AT170" s="331">
        <v>0</v>
      </c>
      <c r="AU170" s="331">
        <v>0</v>
      </c>
      <c r="AV170" s="331">
        <v>0</v>
      </c>
      <c r="AW170" s="331">
        <v>0</v>
      </c>
      <c r="AX170" s="331">
        <v>0</v>
      </c>
      <c r="AY170" s="331">
        <v>0</v>
      </c>
      <c r="AZ170" s="331">
        <v>0</v>
      </c>
      <c r="BA170" s="331">
        <v>0</v>
      </c>
      <c r="BB170" s="331">
        <v>0</v>
      </c>
      <c r="BC170" s="331">
        <v>0</v>
      </c>
      <c r="BD170" s="330"/>
      <c r="BE170" s="330"/>
      <c r="BF170" s="330"/>
      <c r="BG170" s="330"/>
      <c r="BH170" s="374"/>
      <c r="BI170" s="330"/>
      <c r="BJ170" s="330"/>
      <c r="BK170" s="330"/>
      <c r="BL170" s="330"/>
      <c r="BM170" s="330"/>
      <c r="BN170" s="330"/>
    </row>
    <row r="171" spans="2:66">
      <c r="B171" s="339" t="s">
        <v>19344</v>
      </c>
      <c r="C171" s="338" t="s">
        <v>19343</v>
      </c>
      <c r="D171" s="337" t="s">
        <v>19479</v>
      </c>
      <c r="E171" s="337" t="s">
        <v>19478</v>
      </c>
      <c r="F171" s="337" t="s">
        <v>19177</v>
      </c>
      <c r="G171" s="337" t="s">
        <v>19150</v>
      </c>
      <c r="H171" s="336" t="s">
        <v>19149</v>
      </c>
      <c r="I171" s="331"/>
      <c r="J171" s="331"/>
      <c r="K171" s="331"/>
      <c r="L171" s="331"/>
      <c r="M171" s="331"/>
      <c r="N171" s="331"/>
      <c r="O171" s="331"/>
      <c r="P171" s="331"/>
      <c r="Q171" s="331"/>
      <c r="R171" s="331"/>
      <c r="S171" s="331"/>
      <c r="T171" s="331"/>
      <c r="U171" s="331"/>
      <c r="V171" s="331"/>
      <c r="W171" s="331"/>
      <c r="X171" s="331"/>
      <c r="Y171" s="331"/>
      <c r="Z171" s="331"/>
      <c r="AA171" s="331">
        <v>0</v>
      </c>
      <c r="AB171" s="331">
        <v>0</v>
      </c>
      <c r="AC171" s="331">
        <v>0</v>
      </c>
      <c r="AD171" s="331">
        <v>0</v>
      </c>
      <c r="AE171" s="331">
        <v>0</v>
      </c>
      <c r="AF171" s="331">
        <v>0</v>
      </c>
      <c r="AG171" s="331">
        <v>0</v>
      </c>
      <c r="AH171" s="331">
        <v>0</v>
      </c>
      <c r="AI171" s="331">
        <v>0</v>
      </c>
      <c r="AJ171" s="331">
        <v>0</v>
      </c>
      <c r="AK171" s="331">
        <v>0</v>
      </c>
      <c r="AL171" s="331">
        <v>0</v>
      </c>
      <c r="AM171" s="331">
        <v>0</v>
      </c>
      <c r="AN171" s="331">
        <v>0</v>
      </c>
      <c r="AO171" s="331">
        <v>0</v>
      </c>
      <c r="AP171" s="331">
        <v>0</v>
      </c>
      <c r="AQ171" s="331">
        <v>0</v>
      </c>
      <c r="AR171" s="331">
        <v>0</v>
      </c>
      <c r="AS171" s="331">
        <v>0</v>
      </c>
      <c r="AT171" s="331">
        <v>0</v>
      </c>
      <c r="AU171" s="331">
        <v>0</v>
      </c>
      <c r="AV171" s="331">
        <v>0</v>
      </c>
      <c r="AW171" s="331">
        <v>0</v>
      </c>
      <c r="AX171" s="331">
        <v>0</v>
      </c>
      <c r="AY171" s="331">
        <v>0</v>
      </c>
      <c r="AZ171" s="331">
        <v>0</v>
      </c>
      <c r="BA171" s="331">
        <v>0</v>
      </c>
      <c r="BB171" s="331">
        <v>0</v>
      </c>
      <c r="BC171" s="331">
        <v>0</v>
      </c>
      <c r="BD171" s="330"/>
      <c r="BE171" s="330"/>
      <c r="BF171" s="330"/>
      <c r="BG171" s="330"/>
      <c r="BH171" s="374"/>
      <c r="BI171" s="330"/>
      <c r="BJ171" s="330"/>
      <c r="BK171" s="330"/>
      <c r="BL171" s="330"/>
      <c r="BM171" s="330"/>
      <c r="BN171" s="330"/>
    </row>
    <row r="172" spans="2:66">
      <c r="B172" s="339" t="s">
        <v>19290</v>
      </c>
      <c r="C172" s="338" t="s">
        <v>19289</v>
      </c>
      <c r="D172" s="337" t="s">
        <v>19479</v>
      </c>
      <c r="E172" s="337" t="s">
        <v>19478</v>
      </c>
      <c r="F172" s="337" t="s">
        <v>19174</v>
      </c>
      <c r="G172" s="337" t="s">
        <v>19150</v>
      </c>
      <c r="H172" s="336" t="s">
        <v>19149</v>
      </c>
      <c r="I172" s="331"/>
      <c r="J172" s="331"/>
      <c r="K172" s="331"/>
      <c r="L172" s="331"/>
      <c r="M172" s="331"/>
      <c r="N172" s="331"/>
      <c r="O172" s="331"/>
      <c r="P172" s="331"/>
      <c r="Q172" s="331"/>
      <c r="R172" s="331"/>
      <c r="S172" s="331"/>
      <c r="T172" s="331"/>
      <c r="U172" s="331"/>
      <c r="V172" s="331"/>
      <c r="W172" s="331"/>
      <c r="X172" s="331"/>
      <c r="Y172" s="331"/>
      <c r="Z172" s="331"/>
      <c r="AA172" s="331">
        <v>0</v>
      </c>
      <c r="AB172" s="331">
        <v>0</v>
      </c>
      <c r="AC172" s="331">
        <v>0</v>
      </c>
      <c r="AD172" s="331">
        <v>0</v>
      </c>
      <c r="AE172" s="331">
        <v>0</v>
      </c>
      <c r="AF172" s="331">
        <v>0</v>
      </c>
      <c r="AG172" s="331">
        <v>0</v>
      </c>
      <c r="AH172" s="331">
        <v>0</v>
      </c>
      <c r="AI172" s="331">
        <v>0</v>
      </c>
      <c r="AJ172" s="331">
        <v>0</v>
      </c>
      <c r="AK172" s="331">
        <v>0</v>
      </c>
      <c r="AL172" s="331">
        <v>0</v>
      </c>
      <c r="AM172" s="331">
        <v>0</v>
      </c>
      <c r="AN172" s="331">
        <v>0</v>
      </c>
      <c r="AO172" s="331">
        <v>0</v>
      </c>
      <c r="AP172" s="331">
        <v>0</v>
      </c>
      <c r="AQ172" s="331">
        <v>0</v>
      </c>
      <c r="AR172" s="331">
        <v>0</v>
      </c>
      <c r="AS172" s="331">
        <v>0</v>
      </c>
      <c r="AT172" s="331">
        <v>0</v>
      </c>
      <c r="AU172" s="331">
        <v>0</v>
      </c>
      <c r="AV172" s="331">
        <v>0</v>
      </c>
      <c r="AW172" s="331">
        <v>0</v>
      </c>
      <c r="AX172" s="331">
        <v>0</v>
      </c>
      <c r="AY172" s="331">
        <v>0</v>
      </c>
      <c r="AZ172" s="331">
        <v>0</v>
      </c>
      <c r="BA172" s="331">
        <v>0</v>
      </c>
      <c r="BB172" s="331">
        <v>0</v>
      </c>
      <c r="BC172" s="331">
        <v>0</v>
      </c>
      <c r="BD172" s="330"/>
      <c r="BE172" s="330"/>
      <c r="BF172" s="330"/>
      <c r="BG172" s="330"/>
      <c r="BH172" s="374"/>
      <c r="BI172" s="330"/>
      <c r="BJ172" s="330"/>
      <c r="BK172" s="330"/>
      <c r="BL172" s="330"/>
      <c r="BM172" s="330"/>
      <c r="BN172" s="330"/>
    </row>
    <row r="173" spans="2:66">
      <c r="B173" s="339" t="s">
        <v>19288</v>
      </c>
      <c r="C173" s="340" t="s">
        <v>19287</v>
      </c>
      <c r="D173" s="337" t="s">
        <v>19479</v>
      </c>
      <c r="E173" s="337" t="s">
        <v>19478</v>
      </c>
      <c r="F173" s="337" t="s">
        <v>19085</v>
      </c>
      <c r="G173" s="337" t="s">
        <v>19150</v>
      </c>
      <c r="H173" s="336" t="s">
        <v>19149</v>
      </c>
      <c r="I173" s="331"/>
      <c r="J173" s="331"/>
      <c r="K173" s="331"/>
      <c r="L173" s="331"/>
      <c r="M173" s="331"/>
      <c r="N173" s="331"/>
      <c r="O173" s="331"/>
      <c r="P173" s="331"/>
      <c r="Q173" s="331"/>
      <c r="R173" s="331"/>
      <c r="S173" s="331"/>
      <c r="T173" s="331"/>
      <c r="U173" s="331"/>
      <c r="V173" s="331"/>
      <c r="W173" s="331"/>
      <c r="X173" s="331"/>
      <c r="Y173" s="331"/>
      <c r="Z173" s="331"/>
      <c r="AA173" s="331" t="s">
        <v>843</v>
      </c>
      <c r="AB173" s="331" t="s">
        <v>843</v>
      </c>
      <c r="AC173" s="331" t="s">
        <v>843</v>
      </c>
      <c r="AD173" s="331" t="s">
        <v>843</v>
      </c>
      <c r="AE173" s="331" t="s">
        <v>843</v>
      </c>
      <c r="AF173" s="331" t="s">
        <v>843</v>
      </c>
      <c r="AG173" s="331" t="s">
        <v>843</v>
      </c>
      <c r="AH173" s="331" t="s">
        <v>843</v>
      </c>
      <c r="AI173" s="331" t="s">
        <v>843</v>
      </c>
      <c r="AJ173" s="331" t="s">
        <v>843</v>
      </c>
      <c r="AK173" s="331" t="s">
        <v>843</v>
      </c>
      <c r="AL173" s="331" t="s">
        <v>843</v>
      </c>
      <c r="AM173" s="331" t="s">
        <v>843</v>
      </c>
      <c r="AN173" s="331" t="s">
        <v>843</v>
      </c>
      <c r="AO173" s="331" t="s">
        <v>843</v>
      </c>
      <c r="AP173" s="331" t="s">
        <v>843</v>
      </c>
      <c r="AQ173" s="331" t="s">
        <v>843</v>
      </c>
      <c r="AR173" s="331" t="s">
        <v>843</v>
      </c>
      <c r="AS173" s="331" t="s">
        <v>843</v>
      </c>
      <c r="AT173" s="331" t="s">
        <v>843</v>
      </c>
      <c r="AU173" s="331" t="s">
        <v>843</v>
      </c>
      <c r="AV173" s="331" t="s">
        <v>843</v>
      </c>
      <c r="AW173" s="331" t="s">
        <v>843</v>
      </c>
      <c r="AX173" s="331" t="s">
        <v>843</v>
      </c>
      <c r="AY173" s="331">
        <v>0</v>
      </c>
      <c r="AZ173" s="331">
        <v>-0.01</v>
      </c>
      <c r="BA173" s="331">
        <v>0</v>
      </c>
      <c r="BB173" s="331">
        <v>0</v>
      </c>
      <c r="BC173" s="331">
        <v>0</v>
      </c>
      <c r="BD173" s="330"/>
      <c r="BE173" s="330"/>
      <c r="BF173" s="330"/>
      <c r="BG173" s="330"/>
      <c r="BH173" s="374"/>
      <c r="BI173" s="330"/>
      <c r="BJ173" s="330"/>
      <c r="BK173" s="330"/>
      <c r="BL173" s="330"/>
      <c r="BM173" s="330"/>
      <c r="BN173" s="330"/>
    </row>
    <row r="174" spans="2:66">
      <c r="B174" s="339" t="s">
        <v>19342</v>
      </c>
      <c r="C174" s="338" t="s">
        <v>19483</v>
      </c>
      <c r="D174" s="337" t="s">
        <v>19479</v>
      </c>
      <c r="E174" s="337" t="s">
        <v>19478</v>
      </c>
      <c r="F174" s="337" t="s">
        <v>19169</v>
      </c>
      <c r="G174" s="337" t="s">
        <v>19150</v>
      </c>
      <c r="H174" s="336" t="s">
        <v>19149</v>
      </c>
      <c r="I174" s="331"/>
      <c r="J174" s="331"/>
      <c r="K174" s="331"/>
      <c r="L174" s="331"/>
      <c r="M174" s="331"/>
      <c r="N174" s="331"/>
      <c r="O174" s="331"/>
      <c r="P174" s="331"/>
      <c r="Q174" s="331"/>
      <c r="R174" s="331"/>
      <c r="S174" s="331"/>
      <c r="T174" s="331"/>
      <c r="U174" s="331"/>
      <c r="V174" s="331"/>
      <c r="W174" s="331"/>
      <c r="X174" s="331"/>
      <c r="Y174" s="331"/>
      <c r="Z174" s="331"/>
      <c r="AA174" s="331">
        <v>0</v>
      </c>
      <c r="AB174" s="331">
        <v>0</v>
      </c>
      <c r="AC174" s="331">
        <v>0</v>
      </c>
      <c r="AD174" s="331">
        <v>0</v>
      </c>
      <c r="AE174" s="331">
        <v>0</v>
      </c>
      <c r="AF174" s="331">
        <v>0</v>
      </c>
      <c r="AG174" s="331">
        <v>0</v>
      </c>
      <c r="AH174" s="331">
        <v>0</v>
      </c>
      <c r="AI174" s="331">
        <v>0</v>
      </c>
      <c r="AJ174" s="331">
        <v>0</v>
      </c>
      <c r="AK174" s="331">
        <v>0</v>
      </c>
      <c r="AL174" s="331">
        <v>0</v>
      </c>
      <c r="AM174" s="331">
        <v>0</v>
      </c>
      <c r="AN174" s="331">
        <v>0</v>
      </c>
      <c r="AO174" s="331">
        <v>0</v>
      </c>
      <c r="AP174" s="331">
        <v>0</v>
      </c>
      <c r="AQ174" s="331">
        <v>0</v>
      </c>
      <c r="AR174" s="331">
        <v>0</v>
      </c>
      <c r="AS174" s="331">
        <v>0</v>
      </c>
      <c r="AT174" s="331">
        <v>0</v>
      </c>
      <c r="AU174" s="331">
        <v>0</v>
      </c>
      <c r="AV174" s="331">
        <v>0</v>
      </c>
      <c r="AW174" s="331">
        <v>0</v>
      </c>
      <c r="AX174" s="331">
        <v>0</v>
      </c>
      <c r="AY174" s="331">
        <v>0</v>
      </c>
      <c r="AZ174" s="331">
        <v>0</v>
      </c>
      <c r="BA174" s="331">
        <v>0</v>
      </c>
      <c r="BB174" s="331">
        <v>0</v>
      </c>
      <c r="BC174" s="331">
        <v>0</v>
      </c>
      <c r="BD174" s="330"/>
      <c r="BE174" s="330"/>
      <c r="BF174" s="330"/>
      <c r="BG174" s="330"/>
      <c r="BH174" s="374"/>
      <c r="BI174" s="330"/>
      <c r="BJ174" s="330"/>
      <c r="BK174" s="330"/>
      <c r="BL174" s="330"/>
      <c r="BM174" s="330"/>
      <c r="BN174" s="330"/>
    </row>
    <row r="175" spans="2:66">
      <c r="B175" s="339" t="s">
        <v>19340</v>
      </c>
      <c r="C175" s="338" t="s">
        <v>19339</v>
      </c>
      <c r="D175" s="337" t="s">
        <v>19479</v>
      </c>
      <c r="E175" s="337" t="s">
        <v>19478</v>
      </c>
      <c r="F175" s="337" t="s">
        <v>19166</v>
      </c>
      <c r="G175" s="337" t="s">
        <v>19150</v>
      </c>
      <c r="H175" s="336" t="s">
        <v>19149</v>
      </c>
      <c r="I175" s="331"/>
      <c r="J175" s="331"/>
      <c r="K175" s="331"/>
      <c r="L175" s="331"/>
      <c r="M175" s="331"/>
      <c r="N175" s="331"/>
      <c r="O175" s="331"/>
      <c r="P175" s="331"/>
      <c r="Q175" s="331"/>
      <c r="R175" s="331"/>
      <c r="S175" s="331"/>
      <c r="T175" s="331"/>
      <c r="U175" s="331"/>
      <c r="V175" s="331"/>
      <c r="W175" s="331"/>
      <c r="X175" s="331"/>
      <c r="Y175" s="331"/>
      <c r="Z175" s="331"/>
      <c r="AA175" s="331">
        <v>0</v>
      </c>
      <c r="AB175" s="331">
        <v>0</v>
      </c>
      <c r="AC175" s="331">
        <v>0</v>
      </c>
      <c r="AD175" s="331">
        <v>0</v>
      </c>
      <c r="AE175" s="331">
        <v>0</v>
      </c>
      <c r="AF175" s="331">
        <v>0</v>
      </c>
      <c r="AG175" s="331">
        <v>0</v>
      </c>
      <c r="AH175" s="331">
        <v>0</v>
      </c>
      <c r="AI175" s="331">
        <v>0</v>
      </c>
      <c r="AJ175" s="331">
        <v>0</v>
      </c>
      <c r="AK175" s="331">
        <v>0</v>
      </c>
      <c r="AL175" s="331">
        <v>0</v>
      </c>
      <c r="AM175" s="331">
        <v>0</v>
      </c>
      <c r="AN175" s="331">
        <v>0</v>
      </c>
      <c r="AO175" s="331">
        <v>0</v>
      </c>
      <c r="AP175" s="331">
        <v>0</v>
      </c>
      <c r="AQ175" s="331">
        <v>0</v>
      </c>
      <c r="AR175" s="331">
        <v>0</v>
      </c>
      <c r="AS175" s="331">
        <v>0</v>
      </c>
      <c r="AT175" s="331">
        <v>0</v>
      </c>
      <c r="AU175" s="331">
        <v>0</v>
      </c>
      <c r="AV175" s="331">
        <v>0</v>
      </c>
      <c r="AW175" s="331">
        <v>0</v>
      </c>
      <c r="AX175" s="331">
        <v>0</v>
      </c>
      <c r="AY175" s="331">
        <v>0</v>
      </c>
      <c r="AZ175" s="331">
        <v>0</v>
      </c>
      <c r="BA175" s="331">
        <v>0</v>
      </c>
      <c r="BB175" s="331">
        <v>0</v>
      </c>
      <c r="BC175" s="331">
        <v>0</v>
      </c>
      <c r="BD175" s="330"/>
      <c r="BE175" s="330"/>
      <c r="BF175" s="330"/>
      <c r="BG175" s="330"/>
      <c r="BH175" s="374"/>
      <c r="BI175" s="330"/>
      <c r="BJ175" s="330"/>
      <c r="BK175" s="330"/>
      <c r="BL175" s="330"/>
      <c r="BM175" s="330"/>
      <c r="BN175" s="330"/>
    </row>
    <row r="176" spans="2:66">
      <c r="B176" s="339" t="s">
        <v>19482</v>
      </c>
      <c r="C176" s="338" t="s">
        <v>19482</v>
      </c>
      <c r="D176" s="337" t="s">
        <v>19479</v>
      </c>
      <c r="E176" s="337" t="s">
        <v>19478</v>
      </c>
      <c r="F176" s="337" t="s">
        <v>19262</v>
      </c>
      <c r="G176" s="337" t="s">
        <v>19150</v>
      </c>
      <c r="H176" s="336" t="s">
        <v>19149</v>
      </c>
      <c r="I176" s="331"/>
      <c r="J176" s="331"/>
      <c r="K176" s="331"/>
      <c r="L176" s="331"/>
      <c r="M176" s="331"/>
      <c r="N176" s="331"/>
      <c r="O176" s="331"/>
      <c r="P176" s="331"/>
      <c r="Q176" s="331"/>
      <c r="R176" s="331"/>
      <c r="S176" s="331"/>
      <c r="T176" s="331"/>
      <c r="U176" s="331"/>
      <c r="V176" s="331"/>
      <c r="W176" s="331"/>
      <c r="X176" s="331"/>
      <c r="Y176" s="331"/>
      <c r="Z176" s="331"/>
      <c r="AA176" s="331">
        <v>0</v>
      </c>
      <c r="AB176" s="331">
        <v>0</v>
      </c>
      <c r="AC176" s="331">
        <v>0</v>
      </c>
      <c r="AD176" s="331">
        <v>0</v>
      </c>
      <c r="AE176" s="331">
        <v>0</v>
      </c>
      <c r="AF176" s="331">
        <v>0</v>
      </c>
      <c r="AG176" s="331">
        <v>0</v>
      </c>
      <c r="AH176" s="331">
        <v>0</v>
      </c>
      <c r="AI176" s="331">
        <v>0</v>
      </c>
      <c r="AJ176" s="331">
        <v>0</v>
      </c>
      <c r="AK176" s="331">
        <v>0</v>
      </c>
      <c r="AL176" s="331">
        <v>0</v>
      </c>
      <c r="AM176" s="331">
        <v>0</v>
      </c>
      <c r="AN176" s="331">
        <v>0</v>
      </c>
      <c r="AO176" s="331">
        <v>0</v>
      </c>
      <c r="AP176" s="331">
        <v>0</v>
      </c>
      <c r="AQ176" s="331">
        <v>0</v>
      </c>
      <c r="AR176" s="331">
        <v>0</v>
      </c>
      <c r="AS176" s="331">
        <v>0</v>
      </c>
      <c r="AT176" s="331">
        <v>0</v>
      </c>
      <c r="AU176" s="331">
        <v>0</v>
      </c>
      <c r="AV176" s="331">
        <v>-3.93</v>
      </c>
      <c r="AW176" s="331">
        <v>-32.75</v>
      </c>
      <c r="AX176" s="331">
        <v>-3.08</v>
      </c>
      <c r="AY176" s="331">
        <v>-3.48</v>
      </c>
      <c r="AZ176" s="331">
        <v>-39.840000000000003</v>
      </c>
      <c r="BA176" s="331">
        <v>-55.76</v>
      </c>
      <c r="BB176" s="331">
        <v>-41.78</v>
      </c>
      <c r="BC176" s="331">
        <v>-121.7</v>
      </c>
      <c r="BD176" s="330"/>
      <c r="BE176" s="330"/>
      <c r="BF176" s="330"/>
      <c r="BG176" s="330"/>
      <c r="BH176" s="374"/>
      <c r="BI176" s="330"/>
      <c r="BJ176" s="330"/>
      <c r="BK176" s="330"/>
      <c r="BL176" s="330"/>
      <c r="BM176" s="330"/>
      <c r="BN176" s="330"/>
    </row>
    <row r="177" spans="2:66">
      <c r="B177" s="339" t="s">
        <v>19442</v>
      </c>
      <c r="C177" s="338" t="s">
        <v>19442</v>
      </c>
      <c r="D177" s="337" t="s">
        <v>19479</v>
      </c>
      <c r="E177" s="337" t="s">
        <v>19478</v>
      </c>
      <c r="F177" s="337" t="s">
        <v>19132</v>
      </c>
      <c r="G177" s="337" t="s">
        <v>19150</v>
      </c>
      <c r="H177" s="336" t="s">
        <v>19149</v>
      </c>
      <c r="I177" s="331"/>
      <c r="J177" s="331"/>
      <c r="K177" s="331"/>
      <c r="L177" s="331"/>
      <c r="M177" s="331"/>
      <c r="N177" s="331"/>
      <c r="O177" s="331"/>
      <c r="P177" s="331"/>
      <c r="Q177" s="331"/>
      <c r="R177" s="331"/>
      <c r="S177" s="331"/>
      <c r="T177" s="331"/>
      <c r="U177" s="331"/>
      <c r="V177" s="331"/>
      <c r="W177" s="331"/>
      <c r="X177" s="331"/>
      <c r="Y177" s="331"/>
      <c r="Z177" s="331"/>
      <c r="AA177" s="331">
        <v>0</v>
      </c>
      <c r="AB177" s="331">
        <v>0</v>
      </c>
      <c r="AC177" s="331">
        <v>0</v>
      </c>
      <c r="AD177" s="331">
        <v>0</v>
      </c>
      <c r="AE177" s="331">
        <v>0</v>
      </c>
      <c r="AF177" s="331">
        <v>0</v>
      </c>
      <c r="AG177" s="331">
        <v>0</v>
      </c>
      <c r="AH177" s="331">
        <v>0</v>
      </c>
      <c r="AI177" s="331">
        <v>0</v>
      </c>
      <c r="AJ177" s="331">
        <v>0</v>
      </c>
      <c r="AK177" s="331">
        <v>0</v>
      </c>
      <c r="AL177" s="331">
        <v>0</v>
      </c>
      <c r="AM177" s="331">
        <v>0</v>
      </c>
      <c r="AN177" s="331">
        <v>0</v>
      </c>
      <c r="AO177" s="331">
        <v>0</v>
      </c>
      <c r="AP177" s="331">
        <v>0</v>
      </c>
      <c r="AQ177" s="331">
        <v>0</v>
      </c>
      <c r="AR177" s="331">
        <v>0</v>
      </c>
      <c r="AS177" s="331">
        <v>0</v>
      </c>
      <c r="AT177" s="331">
        <v>0</v>
      </c>
      <c r="AU177" s="331">
        <v>0</v>
      </c>
      <c r="AV177" s="331">
        <v>88.35</v>
      </c>
      <c r="AW177" s="331">
        <v>142.66</v>
      </c>
      <c r="AX177" s="331">
        <v>-2.91</v>
      </c>
      <c r="AY177" s="331">
        <v>-356.05</v>
      </c>
      <c r="AZ177" s="331">
        <v>33.42</v>
      </c>
      <c r="BA177" s="331">
        <v>-105.73</v>
      </c>
      <c r="BB177" s="331">
        <v>71.41</v>
      </c>
      <c r="BC177" s="331">
        <v>-39.31</v>
      </c>
      <c r="BD177" s="330"/>
      <c r="BE177" s="330"/>
      <c r="BF177" s="330"/>
      <c r="BG177" s="330"/>
      <c r="BH177" s="374"/>
      <c r="BI177" s="330"/>
      <c r="BJ177" s="330"/>
      <c r="BK177" s="330"/>
      <c r="BL177" s="330"/>
      <c r="BM177" s="330"/>
      <c r="BN177" s="330"/>
    </row>
    <row r="178" spans="2:66">
      <c r="B178" s="339" t="s">
        <v>19370</v>
      </c>
      <c r="C178" s="338" t="s">
        <v>19371</v>
      </c>
      <c r="D178" s="337" t="s">
        <v>19479</v>
      </c>
      <c r="E178" s="337" t="s">
        <v>19478</v>
      </c>
      <c r="F178" s="337" t="s">
        <v>19369</v>
      </c>
      <c r="G178" s="337" t="s">
        <v>19150</v>
      </c>
      <c r="H178" s="336" t="s">
        <v>19149</v>
      </c>
      <c r="I178" s="331"/>
      <c r="J178" s="331"/>
      <c r="K178" s="331"/>
      <c r="L178" s="331"/>
      <c r="M178" s="331"/>
      <c r="N178" s="331"/>
      <c r="O178" s="331"/>
      <c r="P178" s="331"/>
      <c r="Q178" s="331"/>
      <c r="R178" s="331"/>
      <c r="S178" s="331"/>
      <c r="T178" s="331"/>
      <c r="U178" s="331"/>
      <c r="V178" s="331"/>
      <c r="W178" s="331"/>
      <c r="X178" s="331"/>
      <c r="Y178" s="331"/>
      <c r="Z178" s="331"/>
      <c r="AA178" s="331">
        <v>0</v>
      </c>
      <c r="AB178" s="331">
        <v>0</v>
      </c>
      <c r="AC178" s="331">
        <v>0</v>
      </c>
      <c r="AD178" s="331">
        <v>0</v>
      </c>
      <c r="AE178" s="331">
        <v>0</v>
      </c>
      <c r="AF178" s="331">
        <v>0</v>
      </c>
      <c r="AG178" s="331">
        <v>0</v>
      </c>
      <c r="AH178" s="331">
        <v>0</v>
      </c>
      <c r="AI178" s="331">
        <v>0</v>
      </c>
      <c r="AJ178" s="331">
        <v>0</v>
      </c>
      <c r="AK178" s="331">
        <v>0.15</v>
      </c>
      <c r="AL178" s="331">
        <v>0.66</v>
      </c>
      <c r="AM178" s="331">
        <v>0.44</v>
      </c>
      <c r="AN178" s="331">
        <v>0.24</v>
      </c>
      <c r="AO178" s="331">
        <v>0.26</v>
      </c>
      <c r="AP178" s="331">
        <v>0.19</v>
      </c>
      <c r="AQ178" s="331">
        <v>0</v>
      </c>
      <c r="AR178" s="331">
        <v>0</v>
      </c>
      <c r="AS178" s="331">
        <v>0</v>
      </c>
      <c r="AT178" s="331">
        <v>0</v>
      </c>
      <c r="AU178" s="331">
        <v>0</v>
      </c>
      <c r="AV178" s="331">
        <v>0</v>
      </c>
      <c r="AW178" s="331">
        <v>0</v>
      </c>
      <c r="AX178" s="331">
        <v>0</v>
      </c>
      <c r="AY178" s="331">
        <v>0</v>
      </c>
      <c r="AZ178" s="331">
        <v>0</v>
      </c>
      <c r="BA178" s="331">
        <v>0</v>
      </c>
      <c r="BB178" s="331">
        <v>0</v>
      </c>
      <c r="BC178" s="331">
        <v>0</v>
      </c>
      <c r="BD178" s="330"/>
      <c r="BE178" s="330"/>
      <c r="BF178" s="330"/>
      <c r="BG178" s="330"/>
      <c r="BH178" s="374"/>
      <c r="BI178" s="330"/>
      <c r="BJ178" s="330"/>
      <c r="BK178" s="330"/>
      <c r="BL178" s="330"/>
      <c r="BM178" s="330"/>
      <c r="BN178" s="330"/>
    </row>
    <row r="179" spans="2:66">
      <c r="B179" s="339" t="s">
        <v>19481</v>
      </c>
      <c r="C179" s="338" t="s">
        <v>19480</v>
      </c>
      <c r="D179" s="337" t="s">
        <v>19479</v>
      </c>
      <c r="E179" s="337" t="s">
        <v>19478</v>
      </c>
      <c r="F179" s="337" t="s">
        <v>19129</v>
      </c>
      <c r="G179" s="337" t="s">
        <v>19150</v>
      </c>
      <c r="H179" s="336" t="s">
        <v>19149</v>
      </c>
      <c r="I179" s="331"/>
      <c r="J179" s="331"/>
      <c r="K179" s="331"/>
      <c r="L179" s="331"/>
      <c r="M179" s="331"/>
      <c r="N179" s="331"/>
      <c r="O179" s="331"/>
      <c r="P179" s="331"/>
      <c r="Q179" s="331"/>
      <c r="R179" s="331"/>
      <c r="S179" s="331"/>
      <c r="T179" s="331"/>
      <c r="U179" s="331"/>
      <c r="V179" s="331"/>
      <c r="W179" s="331"/>
      <c r="X179" s="331"/>
      <c r="Y179" s="331"/>
      <c r="Z179" s="331"/>
      <c r="AA179" s="331">
        <v>0</v>
      </c>
      <c r="AB179" s="331">
        <v>0</v>
      </c>
      <c r="AC179" s="331">
        <v>0</v>
      </c>
      <c r="AD179" s="331">
        <v>0</v>
      </c>
      <c r="AE179" s="331">
        <v>0</v>
      </c>
      <c r="AF179" s="331">
        <v>0</v>
      </c>
      <c r="AG179" s="331">
        <v>0</v>
      </c>
      <c r="AH179" s="331">
        <v>0</v>
      </c>
      <c r="AI179" s="331">
        <v>0</v>
      </c>
      <c r="AJ179" s="331">
        <v>0</v>
      </c>
      <c r="AK179" s="331">
        <v>0</v>
      </c>
      <c r="AL179" s="331">
        <v>0</v>
      </c>
      <c r="AM179" s="331">
        <v>0</v>
      </c>
      <c r="AN179" s="331">
        <v>0</v>
      </c>
      <c r="AO179" s="331">
        <v>0</v>
      </c>
      <c r="AP179" s="331">
        <v>0</v>
      </c>
      <c r="AQ179" s="331">
        <v>0</v>
      </c>
      <c r="AR179" s="331">
        <v>0</v>
      </c>
      <c r="AS179" s="331">
        <v>0</v>
      </c>
      <c r="AT179" s="331">
        <v>0</v>
      </c>
      <c r="AU179" s="331">
        <v>0</v>
      </c>
      <c r="AV179" s="331">
        <v>0</v>
      </c>
      <c r="AW179" s="331">
        <v>0</v>
      </c>
      <c r="AX179" s="331">
        <v>0</v>
      </c>
      <c r="AY179" s="331">
        <v>0</v>
      </c>
      <c r="AZ179" s="331">
        <v>0</v>
      </c>
      <c r="BA179" s="331">
        <v>0</v>
      </c>
      <c r="BB179" s="331">
        <v>0</v>
      </c>
      <c r="BC179" s="331">
        <v>0</v>
      </c>
      <c r="BD179" s="330"/>
      <c r="BE179" s="330"/>
      <c r="BF179" s="330"/>
      <c r="BG179" s="330"/>
      <c r="BH179" s="374"/>
      <c r="BI179" s="330"/>
      <c r="BJ179" s="330"/>
      <c r="BK179" s="330"/>
      <c r="BL179" s="330"/>
      <c r="BM179" s="330"/>
      <c r="BN179" s="330"/>
    </row>
    <row r="180" spans="2:66">
      <c r="B180" s="339" t="s">
        <v>19296</v>
      </c>
      <c r="C180" s="338" t="s">
        <v>19295</v>
      </c>
      <c r="D180" s="337" t="s">
        <v>19479</v>
      </c>
      <c r="E180" s="337" t="s">
        <v>19478</v>
      </c>
      <c r="F180" s="337" t="s">
        <v>19081</v>
      </c>
      <c r="G180" s="337" t="s">
        <v>19150</v>
      </c>
      <c r="H180" s="336" t="s">
        <v>19149</v>
      </c>
      <c r="I180" s="331"/>
      <c r="J180" s="331"/>
      <c r="K180" s="331"/>
      <c r="L180" s="331"/>
      <c r="M180" s="331"/>
      <c r="N180" s="331"/>
      <c r="O180" s="331"/>
      <c r="P180" s="331"/>
      <c r="Q180" s="331"/>
      <c r="R180" s="331"/>
      <c r="S180" s="331"/>
      <c r="T180" s="331"/>
      <c r="U180" s="331"/>
      <c r="V180" s="331"/>
      <c r="W180" s="331"/>
      <c r="X180" s="331"/>
      <c r="Y180" s="331"/>
      <c r="Z180" s="331"/>
      <c r="AA180" s="331">
        <v>0</v>
      </c>
      <c r="AB180" s="331">
        <v>0</v>
      </c>
      <c r="AC180" s="331">
        <v>0</v>
      </c>
      <c r="AD180" s="331">
        <v>0</v>
      </c>
      <c r="AE180" s="331">
        <v>0</v>
      </c>
      <c r="AF180" s="331">
        <v>0</v>
      </c>
      <c r="AG180" s="331">
        <v>0</v>
      </c>
      <c r="AH180" s="331">
        <v>0</v>
      </c>
      <c r="AI180" s="331">
        <v>0</v>
      </c>
      <c r="AJ180" s="331">
        <v>0</v>
      </c>
      <c r="AK180" s="331">
        <v>0</v>
      </c>
      <c r="AL180" s="331">
        <v>0</v>
      </c>
      <c r="AM180" s="331">
        <v>0</v>
      </c>
      <c r="AN180" s="331">
        <v>0</v>
      </c>
      <c r="AO180" s="331">
        <v>0</v>
      </c>
      <c r="AP180" s="331">
        <v>0</v>
      </c>
      <c r="AQ180" s="331">
        <v>0</v>
      </c>
      <c r="AR180" s="331">
        <v>0</v>
      </c>
      <c r="AS180" s="331">
        <v>0</v>
      </c>
      <c r="AT180" s="331">
        <v>0</v>
      </c>
      <c r="AU180" s="331">
        <v>0</v>
      </c>
      <c r="AV180" s="331">
        <v>0</v>
      </c>
      <c r="AW180" s="331">
        <v>0</v>
      </c>
      <c r="AX180" s="331">
        <v>0</v>
      </c>
      <c r="AY180" s="331">
        <v>0</v>
      </c>
      <c r="AZ180" s="331">
        <v>0</v>
      </c>
      <c r="BA180" s="331">
        <v>0</v>
      </c>
      <c r="BB180" s="331">
        <v>0</v>
      </c>
      <c r="BC180" s="331">
        <v>0</v>
      </c>
      <c r="BD180" s="330"/>
      <c r="BE180" s="330"/>
      <c r="BF180" s="330"/>
      <c r="BG180" s="330"/>
      <c r="BH180" s="335"/>
      <c r="BI180" s="330"/>
      <c r="BJ180" s="330"/>
      <c r="BK180" s="330"/>
      <c r="BL180" s="330"/>
      <c r="BM180" s="330"/>
      <c r="BN180" s="330"/>
    </row>
    <row r="181" spans="2:66">
      <c r="B181" s="339" t="s">
        <v>19294</v>
      </c>
      <c r="C181" s="338" t="s">
        <v>19293</v>
      </c>
      <c r="D181" s="337" t="s">
        <v>19479</v>
      </c>
      <c r="E181" s="337" t="s">
        <v>19478</v>
      </c>
      <c r="F181" s="337" t="s">
        <v>19076</v>
      </c>
      <c r="G181" s="337" t="s">
        <v>19150</v>
      </c>
      <c r="H181" s="336" t="s">
        <v>19149</v>
      </c>
      <c r="I181" s="331"/>
      <c r="J181" s="331"/>
      <c r="K181" s="331"/>
      <c r="L181" s="331"/>
      <c r="M181" s="331"/>
      <c r="N181" s="331"/>
      <c r="O181" s="331"/>
      <c r="P181" s="331"/>
      <c r="Q181" s="331"/>
      <c r="R181" s="331"/>
      <c r="S181" s="331"/>
      <c r="T181" s="331"/>
      <c r="U181" s="331"/>
      <c r="V181" s="331"/>
      <c r="W181" s="331"/>
      <c r="X181" s="331"/>
      <c r="Y181" s="331"/>
      <c r="Z181" s="331"/>
      <c r="AA181" s="331">
        <v>0</v>
      </c>
      <c r="AB181" s="331">
        <v>0</v>
      </c>
      <c r="AC181" s="331">
        <v>0</v>
      </c>
      <c r="AD181" s="331">
        <v>0</v>
      </c>
      <c r="AE181" s="331">
        <v>0</v>
      </c>
      <c r="AF181" s="331">
        <v>0</v>
      </c>
      <c r="AG181" s="331">
        <v>0</v>
      </c>
      <c r="AH181" s="331">
        <v>0</v>
      </c>
      <c r="AI181" s="331">
        <v>0</v>
      </c>
      <c r="AJ181" s="331">
        <v>0</v>
      </c>
      <c r="AK181" s="331">
        <v>0</v>
      </c>
      <c r="AL181" s="331">
        <v>0</v>
      </c>
      <c r="AM181" s="331">
        <v>0</v>
      </c>
      <c r="AN181" s="331">
        <v>0</v>
      </c>
      <c r="AO181" s="331">
        <v>0</v>
      </c>
      <c r="AP181" s="331">
        <v>0.08</v>
      </c>
      <c r="AQ181" s="331">
        <v>0</v>
      </c>
      <c r="AR181" s="331">
        <v>0</v>
      </c>
      <c r="AS181" s="331">
        <v>0</v>
      </c>
      <c r="AT181" s="331">
        <v>0</v>
      </c>
      <c r="AU181" s="331">
        <v>0</v>
      </c>
      <c r="AV181" s="331">
        <v>0</v>
      </c>
      <c r="AW181" s="331">
        <v>0</v>
      </c>
      <c r="AX181" s="331">
        <v>0</v>
      </c>
      <c r="AY181" s="331">
        <v>0</v>
      </c>
      <c r="AZ181" s="331">
        <v>0</v>
      </c>
      <c r="BA181" s="331">
        <v>0</v>
      </c>
      <c r="BB181" s="331">
        <v>0</v>
      </c>
      <c r="BC181" s="331">
        <v>0</v>
      </c>
      <c r="BD181" s="330"/>
      <c r="BE181" s="330"/>
      <c r="BF181" s="330"/>
      <c r="BG181" s="330"/>
      <c r="BH181" s="335"/>
      <c r="BI181" s="330"/>
      <c r="BJ181" s="330"/>
      <c r="BK181" s="330"/>
      <c r="BL181" s="330"/>
      <c r="BM181" s="330"/>
      <c r="BN181" s="330"/>
    </row>
    <row r="182" spans="2:66">
      <c r="B182" s="339" t="s">
        <v>19292</v>
      </c>
      <c r="C182" s="338" t="s">
        <v>19317</v>
      </c>
      <c r="D182" s="337" t="s">
        <v>19479</v>
      </c>
      <c r="E182" s="337" t="s">
        <v>19478</v>
      </c>
      <c r="F182" s="337" t="s">
        <v>19069</v>
      </c>
      <c r="G182" s="337" t="s">
        <v>19150</v>
      </c>
      <c r="H182" s="336" t="s">
        <v>19149</v>
      </c>
      <c r="I182" s="331"/>
      <c r="J182" s="331"/>
      <c r="K182" s="331"/>
      <c r="L182" s="331"/>
      <c r="M182" s="331"/>
      <c r="N182" s="331"/>
      <c r="O182" s="331"/>
      <c r="P182" s="331"/>
      <c r="Q182" s="331"/>
      <c r="R182" s="331"/>
      <c r="S182" s="331"/>
      <c r="T182" s="331"/>
      <c r="U182" s="331"/>
      <c r="V182" s="331"/>
      <c r="W182" s="331"/>
      <c r="X182" s="331"/>
      <c r="Y182" s="331"/>
      <c r="Z182" s="331"/>
      <c r="AA182" s="331">
        <v>0</v>
      </c>
      <c r="AB182" s="331">
        <v>0</v>
      </c>
      <c r="AC182" s="331">
        <v>0</v>
      </c>
      <c r="AD182" s="331">
        <v>0</v>
      </c>
      <c r="AE182" s="331">
        <v>0</v>
      </c>
      <c r="AF182" s="331">
        <v>0</v>
      </c>
      <c r="AG182" s="331">
        <v>0</v>
      </c>
      <c r="AH182" s="331">
        <v>0</v>
      </c>
      <c r="AI182" s="331">
        <v>0</v>
      </c>
      <c r="AJ182" s="331">
        <v>0</v>
      </c>
      <c r="AK182" s="331">
        <v>0</v>
      </c>
      <c r="AL182" s="331">
        <v>0</v>
      </c>
      <c r="AM182" s="331">
        <v>0</v>
      </c>
      <c r="AN182" s="331">
        <v>0</v>
      </c>
      <c r="AO182" s="331">
        <v>0</v>
      </c>
      <c r="AP182" s="331">
        <v>0</v>
      </c>
      <c r="AQ182" s="331">
        <v>0</v>
      </c>
      <c r="AR182" s="331">
        <v>0</v>
      </c>
      <c r="AS182" s="331">
        <v>0</v>
      </c>
      <c r="AT182" s="331">
        <v>0</v>
      </c>
      <c r="AU182" s="331">
        <v>0</v>
      </c>
      <c r="AV182" s="331">
        <v>0</v>
      </c>
      <c r="AW182" s="331">
        <v>0</v>
      </c>
      <c r="AX182" s="331">
        <v>0</v>
      </c>
      <c r="AY182" s="331">
        <v>0</v>
      </c>
      <c r="AZ182" s="331">
        <v>0</v>
      </c>
      <c r="BA182" s="331">
        <v>0</v>
      </c>
      <c r="BB182" s="331">
        <v>0</v>
      </c>
      <c r="BC182" s="331">
        <v>0</v>
      </c>
      <c r="BD182" s="330"/>
      <c r="BE182" s="330"/>
      <c r="BF182" s="330"/>
      <c r="BG182" s="330"/>
      <c r="BH182" s="335"/>
      <c r="BI182" s="330"/>
      <c r="BJ182" s="330"/>
      <c r="BK182" s="330"/>
      <c r="BL182" s="330"/>
      <c r="BM182" s="330"/>
      <c r="BN182" s="330"/>
    </row>
    <row r="183" spans="2:66" ht="15.6">
      <c r="B183" s="382" t="s">
        <v>19477</v>
      </c>
      <c r="C183" s="381" t="s">
        <v>19476</v>
      </c>
      <c r="D183" s="380"/>
      <c r="E183" s="380"/>
      <c r="F183" s="380"/>
      <c r="G183" s="380"/>
      <c r="H183" s="366"/>
      <c r="I183" s="365"/>
      <c r="J183" s="365"/>
      <c r="K183" s="365"/>
      <c r="L183" s="365"/>
      <c r="M183" s="365"/>
      <c r="N183" s="365"/>
      <c r="O183" s="365"/>
      <c r="P183" s="365"/>
      <c r="Q183" s="365"/>
      <c r="R183" s="365"/>
      <c r="S183" s="365"/>
      <c r="T183" s="365"/>
      <c r="U183" s="365"/>
      <c r="V183" s="365"/>
      <c r="W183" s="365"/>
      <c r="X183" s="365"/>
      <c r="Y183" s="365"/>
      <c r="Z183" s="365"/>
      <c r="AA183" s="365" t="s">
        <v>843</v>
      </c>
      <c r="AB183" s="365" t="s">
        <v>843</v>
      </c>
      <c r="AC183" s="365" t="s">
        <v>843</v>
      </c>
      <c r="AD183" s="365" t="s">
        <v>843</v>
      </c>
      <c r="AE183" s="365" t="s">
        <v>843</v>
      </c>
      <c r="AF183" s="365" t="s">
        <v>843</v>
      </c>
      <c r="AG183" s="365" t="s">
        <v>843</v>
      </c>
      <c r="AH183" s="365" t="s">
        <v>843</v>
      </c>
      <c r="AI183" s="365" t="s">
        <v>843</v>
      </c>
      <c r="AJ183" s="365" t="s">
        <v>843</v>
      </c>
      <c r="AK183" s="365" t="s">
        <v>843</v>
      </c>
      <c r="AL183" s="365" t="s">
        <v>843</v>
      </c>
      <c r="AM183" s="365" t="s">
        <v>843</v>
      </c>
      <c r="AN183" s="365" t="s">
        <v>843</v>
      </c>
      <c r="AO183" s="365" t="s">
        <v>843</v>
      </c>
      <c r="AP183" s="365" t="s">
        <v>843</v>
      </c>
      <c r="AQ183" s="365" t="s">
        <v>843</v>
      </c>
      <c r="AR183" s="365" t="s">
        <v>843</v>
      </c>
      <c r="AS183" s="365" t="s">
        <v>843</v>
      </c>
      <c r="AT183" s="365" t="s">
        <v>843</v>
      </c>
      <c r="AU183" s="365" t="s">
        <v>843</v>
      </c>
      <c r="AV183" s="365" t="s">
        <v>843</v>
      </c>
      <c r="AW183" s="365" t="s">
        <v>843</v>
      </c>
      <c r="AX183" s="365" t="s">
        <v>843</v>
      </c>
      <c r="AY183" s="365" t="s">
        <v>843</v>
      </c>
      <c r="AZ183" s="365" t="s">
        <v>843</v>
      </c>
      <c r="BA183" s="365" t="s">
        <v>843</v>
      </c>
      <c r="BB183" s="365" t="s">
        <v>843</v>
      </c>
      <c r="BC183" s="365" t="s">
        <v>843</v>
      </c>
      <c r="BD183" s="330"/>
      <c r="BE183" s="330"/>
      <c r="BF183" s="330"/>
      <c r="BG183" s="330"/>
      <c r="BH183" s="364"/>
      <c r="BI183" s="330"/>
      <c r="BJ183" s="330"/>
      <c r="BK183" s="330"/>
      <c r="BL183" s="330"/>
      <c r="BM183" s="330"/>
      <c r="BN183" s="330"/>
    </row>
    <row r="184" spans="2:66">
      <c r="B184" s="346" t="s">
        <v>19475</v>
      </c>
      <c r="C184" s="345" t="s">
        <v>19474</v>
      </c>
      <c r="D184" s="360"/>
      <c r="E184" s="360"/>
      <c r="F184" s="360"/>
      <c r="G184" s="360"/>
      <c r="H184" s="336"/>
      <c r="I184" s="331"/>
      <c r="J184" s="331"/>
      <c r="K184" s="331"/>
      <c r="L184" s="331"/>
      <c r="M184" s="331"/>
      <c r="N184" s="331"/>
      <c r="O184" s="331"/>
      <c r="P184" s="331"/>
      <c r="Q184" s="331"/>
      <c r="R184" s="331"/>
      <c r="S184" s="331"/>
      <c r="T184" s="331"/>
      <c r="U184" s="331"/>
      <c r="V184" s="331"/>
      <c r="W184" s="331"/>
      <c r="X184" s="331"/>
      <c r="Y184" s="331"/>
      <c r="Z184" s="331"/>
      <c r="AA184" s="331" t="s">
        <v>843</v>
      </c>
      <c r="AB184" s="331" t="s">
        <v>843</v>
      </c>
      <c r="AC184" s="331" t="s">
        <v>843</v>
      </c>
      <c r="AD184" s="331" t="s">
        <v>843</v>
      </c>
      <c r="AE184" s="331" t="s">
        <v>843</v>
      </c>
      <c r="AF184" s="331" t="s">
        <v>843</v>
      </c>
      <c r="AG184" s="331" t="s">
        <v>843</v>
      </c>
      <c r="AH184" s="331" t="s">
        <v>843</v>
      </c>
      <c r="AI184" s="331" t="s">
        <v>843</v>
      </c>
      <c r="AJ184" s="331" t="s">
        <v>843</v>
      </c>
      <c r="AK184" s="331" t="s">
        <v>843</v>
      </c>
      <c r="AL184" s="331" t="s">
        <v>843</v>
      </c>
      <c r="AM184" s="331" t="s">
        <v>843</v>
      </c>
      <c r="AN184" s="331" t="s">
        <v>843</v>
      </c>
      <c r="AO184" s="331" t="s">
        <v>843</v>
      </c>
      <c r="AP184" s="331" t="s">
        <v>843</v>
      </c>
      <c r="AQ184" s="331" t="s">
        <v>843</v>
      </c>
      <c r="AR184" s="331" t="s">
        <v>843</v>
      </c>
      <c r="AS184" s="331" t="s">
        <v>843</v>
      </c>
      <c r="AT184" s="331" t="s">
        <v>843</v>
      </c>
      <c r="AU184" s="331" t="s">
        <v>843</v>
      </c>
      <c r="AV184" s="331" t="s">
        <v>843</v>
      </c>
      <c r="AW184" s="331" t="s">
        <v>843</v>
      </c>
      <c r="AX184" s="331" t="s">
        <v>843</v>
      </c>
      <c r="AY184" s="331" t="s">
        <v>843</v>
      </c>
      <c r="AZ184" s="331" t="s">
        <v>843</v>
      </c>
      <c r="BA184" s="331" t="s">
        <v>843</v>
      </c>
      <c r="BB184" s="331" t="s">
        <v>843</v>
      </c>
      <c r="BC184" s="331" t="s">
        <v>843</v>
      </c>
      <c r="BD184" s="330"/>
      <c r="BE184" s="330"/>
      <c r="BF184" s="330"/>
      <c r="BG184" s="330"/>
      <c r="BH184" s="342"/>
      <c r="BI184" s="330"/>
      <c r="BJ184" s="330"/>
      <c r="BK184" s="330"/>
      <c r="BL184" s="330"/>
      <c r="BM184" s="330"/>
      <c r="BN184" s="330"/>
    </row>
    <row r="185" spans="2:66">
      <c r="B185" s="362" t="s">
        <v>19473</v>
      </c>
      <c r="C185" s="338" t="s">
        <v>19472</v>
      </c>
      <c r="D185" s="360"/>
      <c r="E185" s="360"/>
      <c r="F185" s="360"/>
      <c r="G185" s="360"/>
      <c r="H185" s="336"/>
      <c r="I185" s="331"/>
      <c r="J185" s="331"/>
      <c r="K185" s="331"/>
      <c r="L185" s="331"/>
      <c r="M185" s="331"/>
      <c r="N185" s="331"/>
      <c r="O185" s="331"/>
      <c r="P185" s="331"/>
      <c r="Q185" s="331"/>
      <c r="R185" s="331"/>
      <c r="S185" s="331"/>
      <c r="T185" s="331"/>
      <c r="U185" s="331"/>
      <c r="V185" s="331"/>
      <c r="W185" s="331"/>
      <c r="X185" s="331"/>
      <c r="Y185" s="331"/>
      <c r="Z185" s="331"/>
      <c r="AA185" s="331" t="s">
        <v>843</v>
      </c>
      <c r="AB185" s="331" t="s">
        <v>843</v>
      </c>
      <c r="AC185" s="331" t="s">
        <v>843</v>
      </c>
      <c r="AD185" s="331" t="s">
        <v>843</v>
      </c>
      <c r="AE185" s="331" t="s">
        <v>843</v>
      </c>
      <c r="AF185" s="331" t="s">
        <v>843</v>
      </c>
      <c r="AG185" s="331" t="s">
        <v>843</v>
      </c>
      <c r="AH185" s="331" t="s">
        <v>843</v>
      </c>
      <c r="AI185" s="331" t="s">
        <v>843</v>
      </c>
      <c r="AJ185" s="331" t="s">
        <v>843</v>
      </c>
      <c r="AK185" s="331" t="s">
        <v>843</v>
      </c>
      <c r="AL185" s="331" t="s">
        <v>843</v>
      </c>
      <c r="AM185" s="331" t="s">
        <v>843</v>
      </c>
      <c r="AN185" s="331" t="s">
        <v>843</v>
      </c>
      <c r="AO185" s="331" t="s">
        <v>843</v>
      </c>
      <c r="AP185" s="331" t="s">
        <v>843</v>
      </c>
      <c r="AQ185" s="331" t="s">
        <v>843</v>
      </c>
      <c r="AR185" s="331" t="s">
        <v>843</v>
      </c>
      <c r="AS185" s="331" t="s">
        <v>843</v>
      </c>
      <c r="AT185" s="331" t="s">
        <v>843</v>
      </c>
      <c r="AU185" s="331" t="s">
        <v>843</v>
      </c>
      <c r="AV185" s="331" t="s">
        <v>843</v>
      </c>
      <c r="AW185" s="331" t="s">
        <v>843</v>
      </c>
      <c r="AX185" s="331" t="s">
        <v>843</v>
      </c>
      <c r="AY185" s="331" t="s">
        <v>843</v>
      </c>
      <c r="AZ185" s="331" t="s">
        <v>843</v>
      </c>
      <c r="BA185" s="331" t="s">
        <v>843</v>
      </c>
      <c r="BB185" s="331" t="s">
        <v>843</v>
      </c>
      <c r="BC185" s="331" t="s">
        <v>843</v>
      </c>
      <c r="BD185" s="330"/>
      <c r="BE185" s="330"/>
      <c r="BF185" s="330"/>
      <c r="BG185" s="330"/>
      <c r="BH185" s="335"/>
      <c r="BI185" s="330"/>
      <c r="BJ185" s="330"/>
      <c r="BK185" s="330"/>
      <c r="BL185" s="330"/>
      <c r="BM185" s="330"/>
      <c r="BN185" s="330"/>
    </row>
    <row r="186" spans="2:66">
      <c r="B186" s="339" t="s">
        <v>19298</v>
      </c>
      <c r="C186" s="338" t="s">
        <v>19297</v>
      </c>
      <c r="D186" s="337" t="s">
        <v>19471</v>
      </c>
      <c r="E186" s="337" t="s">
        <v>19470</v>
      </c>
      <c r="F186" s="337" t="s">
        <v>19104</v>
      </c>
      <c r="G186" s="337" t="s">
        <v>19150</v>
      </c>
      <c r="H186" s="336" t="s">
        <v>19149</v>
      </c>
      <c r="I186" s="331"/>
      <c r="J186" s="331"/>
      <c r="K186" s="331"/>
      <c r="L186" s="331"/>
      <c r="M186" s="331"/>
      <c r="N186" s="331"/>
      <c r="O186" s="331"/>
      <c r="P186" s="331"/>
      <c r="Q186" s="331"/>
      <c r="R186" s="331"/>
      <c r="S186" s="331"/>
      <c r="T186" s="331"/>
      <c r="U186" s="331"/>
      <c r="V186" s="331"/>
      <c r="W186" s="331"/>
      <c r="X186" s="331"/>
      <c r="Y186" s="331"/>
      <c r="Z186" s="331"/>
      <c r="AA186" s="331">
        <v>-9132.51</v>
      </c>
      <c r="AB186" s="331">
        <v>-9353.2999999999993</v>
      </c>
      <c r="AC186" s="331">
        <v>-10768.93</v>
      </c>
      <c r="AD186" s="331">
        <v>-10885.71</v>
      </c>
      <c r="AE186" s="331">
        <v>-11995.02</v>
      </c>
      <c r="AF186" s="331">
        <v>-12583.48</v>
      </c>
      <c r="AG186" s="331">
        <v>-14986.76</v>
      </c>
      <c r="AH186" s="331">
        <v>-19580.05</v>
      </c>
      <c r="AI186" s="331">
        <v>-21762.33</v>
      </c>
      <c r="AJ186" s="331">
        <v>-23696.39</v>
      </c>
      <c r="AK186" s="331">
        <v>-25191.77</v>
      </c>
      <c r="AL186" s="331">
        <v>-24533.05</v>
      </c>
      <c r="AM186" s="331">
        <v>-26312.98</v>
      </c>
      <c r="AN186" s="331">
        <v>-26350.67</v>
      </c>
      <c r="AO186" s="331">
        <v>-27171.7</v>
      </c>
      <c r="AP186" s="331">
        <v>-27959.52</v>
      </c>
      <c r="AQ186" s="331">
        <v>-28493.21</v>
      </c>
      <c r="AR186" s="331">
        <v>-28243.43</v>
      </c>
      <c r="AS186" s="331">
        <v>-27999.65</v>
      </c>
      <c r="AT186" s="331">
        <v>-26380.25</v>
      </c>
      <c r="AU186" s="331">
        <v>-25963.22</v>
      </c>
      <c r="AV186" s="331">
        <v>-24691.22</v>
      </c>
      <c r="AW186" s="331">
        <v>-25019.919999999998</v>
      </c>
      <c r="AX186" s="331">
        <v>-23416.67</v>
      </c>
      <c r="AY186" s="331">
        <v>-23023.02</v>
      </c>
      <c r="AZ186" s="331">
        <v>-24081.83</v>
      </c>
      <c r="BA186" s="331">
        <v>-21932.83</v>
      </c>
      <c r="BB186" s="331">
        <v>-22768.799999999999</v>
      </c>
      <c r="BC186" s="331">
        <v>-20987.38</v>
      </c>
      <c r="BD186" s="330"/>
      <c r="BE186" s="330"/>
      <c r="BF186" s="350"/>
      <c r="BG186" s="350"/>
      <c r="BH186" s="335"/>
      <c r="BI186" s="350"/>
      <c r="BJ186" s="350"/>
      <c r="BK186" s="350"/>
      <c r="BL186" s="350"/>
      <c r="BM186" s="350"/>
      <c r="BN186" s="350"/>
    </row>
    <row r="187" spans="2:66">
      <c r="B187" s="362" t="s">
        <v>19469</v>
      </c>
      <c r="C187" s="338" t="s">
        <v>19468</v>
      </c>
      <c r="D187" s="360"/>
      <c r="E187" s="360"/>
      <c r="F187" s="360"/>
      <c r="G187" s="360"/>
      <c r="H187" s="336"/>
      <c r="I187" s="331"/>
      <c r="J187" s="331"/>
      <c r="K187" s="331"/>
      <c r="L187" s="331"/>
      <c r="M187" s="331"/>
      <c r="N187" s="331"/>
      <c r="O187" s="331"/>
      <c r="P187" s="331"/>
      <c r="Q187" s="331"/>
      <c r="R187" s="331"/>
      <c r="S187" s="331"/>
      <c r="T187" s="331"/>
      <c r="U187" s="331"/>
      <c r="V187" s="331"/>
      <c r="W187" s="331"/>
      <c r="X187" s="331"/>
      <c r="Y187" s="331"/>
      <c r="Z187" s="331"/>
      <c r="AA187" s="331" t="s">
        <v>843</v>
      </c>
      <c r="AB187" s="331" t="s">
        <v>843</v>
      </c>
      <c r="AC187" s="331" t="s">
        <v>843</v>
      </c>
      <c r="AD187" s="331" t="s">
        <v>843</v>
      </c>
      <c r="AE187" s="331" t="s">
        <v>843</v>
      </c>
      <c r="AF187" s="331" t="s">
        <v>843</v>
      </c>
      <c r="AG187" s="331" t="s">
        <v>843</v>
      </c>
      <c r="AH187" s="331" t="s">
        <v>843</v>
      </c>
      <c r="AI187" s="331" t="s">
        <v>843</v>
      </c>
      <c r="AJ187" s="331" t="s">
        <v>843</v>
      </c>
      <c r="AK187" s="331" t="s">
        <v>843</v>
      </c>
      <c r="AL187" s="331" t="s">
        <v>843</v>
      </c>
      <c r="AM187" s="331" t="s">
        <v>843</v>
      </c>
      <c r="AN187" s="331" t="s">
        <v>843</v>
      </c>
      <c r="AO187" s="331" t="s">
        <v>843</v>
      </c>
      <c r="AP187" s="331" t="s">
        <v>843</v>
      </c>
      <c r="AQ187" s="331" t="s">
        <v>843</v>
      </c>
      <c r="AR187" s="331" t="s">
        <v>843</v>
      </c>
      <c r="AS187" s="331" t="s">
        <v>843</v>
      </c>
      <c r="AT187" s="331" t="s">
        <v>843</v>
      </c>
      <c r="AU187" s="331" t="s">
        <v>843</v>
      </c>
      <c r="AV187" s="331" t="s">
        <v>843</v>
      </c>
      <c r="AW187" s="331" t="s">
        <v>843</v>
      </c>
      <c r="AX187" s="331" t="s">
        <v>843</v>
      </c>
      <c r="AY187" s="331" t="s">
        <v>843</v>
      </c>
      <c r="AZ187" s="331" t="s">
        <v>843</v>
      </c>
      <c r="BA187" s="331" t="s">
        <v>843</v>
      </c>
      <c r="BB187" s="331" t="s">
        <v>843</v>
      </c>
      <c r="BC187" s="331" t="s">
        <v>843</v>
      </c>
      <c r="BD187" s="330"/>
      <c r="BE187" s="330"/>
      <c r="BF187" s="330"/>
      <c r="BG187" s="330"/>
      <c r="BH187" s="335"/>
      <c r="BI187" s="330"/>
      <c r="BJ187" s="330"/>
      <c r="BK187" s="330"/>
      <c r="BL187" s="330"/>
      <c r="BM187" s="330"/>
      <c r="BN187" s="330"/>
    </row>
    <row r="188" spans="2:66">
      <c r="B188" s="339" t="s">
        <v>19467</v>
      </c>
      <c r="C188" s="338" t="s">
        <v>19345</v>
      </c>
      <c r="D188" s="337" t="s">
        <v>19465</v>
      </c>
      <c r="E188" s="337" t="s">
        <v>19464</v>
      </c>
      <c r="F188" s="337" t="s">
        <v>19180</v>
      </c>
      <c r="G188" s="337" t="s">
        <v>19150</v>
      </c>
      <c r="H188" s="336" t="s">
        <v>19149</v>
      </c>
      <c r="I188" s="331"/>
      <c r="J188" s="331"/>
      <c r="K188" s="331"/>
      <c r="L188" s="331"/>
      <c r="M188" s="331"/>
      <c r="N188" s="331"/>
      <c r="O188" s="331"/>
      <c r="P188" s="331"/>
      <c r="Q188" s="331"/>
      <c r="R188" s="331"/>
      <c r="S188" s="331"/>
      <c r="T188" s="331"/>
      <c r="U188" s="331"/>
      <c r="V188" s="331"/>
      <c r="W188" s="331"/>
      <c r="X188" s="331"/>
      <c r="Y188" s="331"/>
      <c r="Z188" s="331"/>
      <c r="AA188" s="331">
        <v>0</v>
      </c>
      <c r="AB188" s="331">
        <v>0</v>
      </c>
      <c r="AC188" s="331">
        <v>0</v>
      </c>
      <c r="AD188" s="331">
        <v>0</v>
      </c>
      <c r="AE188" s="331">
        <v>0</v>
      </c>
      <c r="AF188" s="331">
        <v>0</v>
      </c>
      <c r="AG188" s="331">
        <v>-4.2300000000000004</v>
      </c>
      <c r="AH188" s="331">
        <v>0</v>
      </c>
      <c r="AI188" s="331">
        <v>-25.5</v>
      </c>
      <c r="AJ188" s="331">
        <v>-41.45</v>
      </c>
      <c r="AK188" s="331">
        <v>-36.840000000000003</v>
      </c>
      <c r="AL188" s="331">
        <v>-21.63</v>
      </c>
      <c r="AM188" s="331">
        <v>-23.94</v>
      </c>
      <c r="AN188" s="331">
        <v>-5.12</v>
      </c>
      <c r="AO188" s="331">
        <v>-0.86</v>
      </c>
      <c r="AP188" s="331">
        <v>0</v>
      </c>
      <c r="AQ188" s="331">
        <v>0</v>
      </c>
      <c r="AR188" s="331">
        <v>0</v>
      </c>
      <c r="AS188" s="331">
        <v>0</v>
      </c>
      <c r="AT188" s="331">
        <v>0</v>
      </c>
      <c r="AU188" s="331">
        <v>0</v>
      </c>
      <c r="AV188" s="331">
        <v>0</v>
      </c>
      <c r="AW188" s="331">
        <v>0</v>
      </c>
      <c r="AX188" s="331">
        <v>0</v>
      </c>
      <c r="AY188" s="331">
        <v>0</v>
      </c>
      <c r="AZ188" s="331">
        <v>0</v>
      </c>
      <c r="BA188" s="331">
        <v>0</v>
      </c>
      <c r="BB188" s="331">
        <v>0</v>
      </c>
      <c r="BC188" s="331">
        <v>0</v>
      </c>
      <c r="BD188" s="330"/>
      <c r="BE188" s="330"/>
      <c r="BF188" s="330"/>
      <c r="BG188" s="330"/>
      <c r="BH188" s="335"/>
      <c r="BI188" s="330"/>
      <c r="BJ188" s="330"/>
      <c r="BK188" s="330"/>
      <c r="BL188" s="330"/>
      <c r="BM188" s="330"/>
      <c r="BN188" s="330"/>
    </row>
    <row r="189" spans="2:66">
      <c r="B189" s="339" t="s">
        <v>19466</v>
      </c>
      <c r="C189" s="338" t="s">
        <v>19289</v>
      </c>
      <c r="D189" s="337" t="s">
        <v>19465</v>
      </c>
      <c r="E189" s="337" t="s">
        <v>19464</v>
      </c>
      <c r="F189" s="337" t="s">
        <v>19174</v>
      </c>
      <c r="G189" s="337" t="s">
        <v>19150</v>
      </c>
      <c r="H189" s="336" t="s">
        <v>19149</v>
      </c>
      <c r="I189" s="331"/>
      <c r="J189" s="331"/>
      <c r="K189" s="331"/>
      <c r="L189" s="331"/>
      <c r="M189" s="331"/>
      <c r="N189" s="331"/>
      <c r="O189" s="331"/>
      <c r="P189" s="331"/>
      <c r="Q189" s="331"/>
      <c r="R189" s="331"/>
      <c r="S189" s="331"/>
      <c r="T189" s="331"/>
      <c r="U189" s="331"/>
      <c r="V189" s="331"/>
      <c r="W189" s="331"/>
      <c r="X189" s="331"/>
      <c r="Y189" s="331"/>
      <c r="Z189" s="331"/>
      <c r="AA189" s="331">
        <v>0</v>
      </c>
      <c r="AB189" s="331">
        <v>0</v>
      </c>
      <c r="AC189" s="331">
        <v>0</v>
      </c>
      <c r="AD189" s="331">
        <v>0</v>
      </c>
      <c r="AE189" s="331">
        <v>-0.86</v>
      </c>
      <c r="AF189" s="331">
        <v>-4.71</v>
      </c>
      <c r="AG189" s="331">
        <v>-0.27</v>
      </c>
      <c r="AH189" s="331">
        <v>-4.45</v>
      </c>
      <c r="AI189" s="331">
        <v>-9.92</v>
      </c>
      <c r="AJ189" s="331">
        <v>-2.23</v>
      </c>
      <c r="AK189" s="331">
        <v>-4.1500000000000004</v>
      </c>
      <c r="AL189" s="331">
        <v>-5.64</v>
      </c>
      <c r="AM189" s="331">
        <v>-6.63</v>
      </c>
      <c r="AN189" s="331">
        <v>-30.42</v>
      </c>
      <c r="AO189" s="331">
        <v>-27.88</v>
      </c>
      <c r="AP189" s="331">
        <v>0</v>
      </c>
      <c r="AQ189" s="331">
        <v>0</v>
      </c>
      <c r="AR189" s="331">
        <v>0</v>
      </c>
      <c r="AS189" s="331">
        <v>0</v>
      </c>
      <c r="AT189" s="331">
        <v>0</v>
      </c>
      <c r="AU189" s="331">
        <v>0</v>
      </c>
      <c r="AV189" s="331">
        <v>0</v>
      </c>
      <c r="AW189" s="331">
        <v>0</v>
      </c>
      <c r="AX189" s="331">
        <v>0</v>
      </c>
      <c r="AY189" s="331">
        <v>0</v>
      </c>
      <c r="AZ189" s="331">
        <v>0</v>
      </c>
      <c r="BA189" s="331">
        <v>0</v>
      </c>
      <c r="BB189" s="331">
        <v>0</v>
      </c>
      <c r="BC189" s="331">
        <v>0</v>
      </c>
      <c r="BD189" s="330"/>
      <c r="BE189" s="330"/>
      <c r="BF189" s="330"/>
      <c r="BG189" s="330"/>
      <c r="BH189" s="335"/>
      <c r="BI189" s="330"/>
      <c r="BJ189" s="330"/>
      <c r="BK189" s="330"/>
      <c r="BL189" s="330"/>
      <c r="BM189" s="330"/>
      <c r="BN189" s="330"/>
    </row>
    <row r="190" spans="2:66">
      <c r="B190" s="339" t="s">
        <v>19296</v>
      </c>
      <c r="C190" s="338" t="s">
        <v>19295</v>
      </c>
      <c r="D190" s="337" t="s">
        <v>19465</v>
      </c>
      <c r="E190" s="337" t="s">
        <v>19464</v>
      </c>
      <c r="F190" s="337" t="s">
        <v>19081</v>
      </c>
      <c r="G190" s="337" t="s">
        <v>19150</v>
      </c>
      <c r="H190" s="336" t="s">
        <v>19149</v>
      </c>
      <c r="I190" s="331"/>
      <c r="J190" s="331"/>
      <c r="K190" s="331"/>
      <c r="L190" s="331"/>
      <c r="M190" s="331"/>
      <c r="N190" s="331"/>
      <c r="O190" s="331"/>
      <c r="P190" s="331"/>
      <c r="Q190" s="331"/>
      <c r="R190" s="331"/>
      <c r="S190" s="331"/>
      <c r="T190" s="331"/>
      <c r="U190" s="331"/>
      <c r="V190" s="331"/>
      <c r="W190" s="331"/>
      <c r="X190" s="331"/>
      <c r="Y190" s="331"/>
      <c r="Z190" s="331"/>
      <c r="AA190" s="331">
        <v>0</v>
      </c>
      <c r="AB190" s="331">
        <v>0</v>
      </c>
      <c r="AC190" s="331">
        <v>0</v>
      </c>
      <c r="AD190" s="331">
        <v>0</v>
      </c>
      <c r="AE190" s="331">
        <v>0</v>
      </c>
      <c r="AF190" s="331">
        <v>-0.13</v>
      </c>
      <c r="AG190" s="331">
        <v>0</v>
      </c>
      <c r="AH190" s="331">
        <v>-0.13</v>
      </c>
      <c r="AI190" s="331">
        <v>-0.04</v>
      </c>
      <c r="AJ190" s="331">
        <v>0</v>
      </c>
      <c r="AK190" s="331">
        <v>-0.57999999999999996</v>
      </c>
      <c r="AL190" s="331">
        <v>-0.6</v>
      </c>
      <c r="AM190" s="331">
        <v>-0.04</v>
      </c>
      <c r="AN190" s="331">
        <v>-1.72</v>
      </c>
      <c r="AO190" s="331">
        <v>-0.84</v>
      </c>
      <c r="AP190" s="331">
        <v>-0.12</v>
      </c>
      <c r="AQ190" s="331">
        <v>-7.0000000000000007E-2</v>
      </c>
      <c r="AR190" s="331">
        <v>0</v>
      </c>
      <c r="AS190" s="331">
        <v>0</v>
      </c>
      <c r="AT190" s="331">
        <v>0</v>
      </c>
      <c r="AU190" s="331">
        <v>0</v>
      </c>
      <c r="AV190" s="331">
        <v>0</v>
      </c>
      <c r="AW190" s="331">
        <v>0</v>
      </c>
      <c r="AX190" s="331">
        <v>0</v>
      </c>
      <c r="AY190" s="331">
        <v>0</v>
      </c>
      <c r="AZ190" s="331">
        <v>0</v>
      </c>
      <c r="BA190" s="331">
        <v>0</v>
      </c>
      <c r="BB190" s="331">
        <v>0</v>
      </c>
      <c r="BC190" s="331">
        <v>0</v>
      </c>
      <c r="BD190" s="330"/>
      <c r="BE190" s="330"/>
      <c r="BF190" s="330"/>
      <c r="BG190" s="330"/>
      <c r="BH190" s="335"/>
      <c r="BI190" s="330"/>
      <c r="BJ190" s="330"/>
      <c r="BK190" s="330"/>
      <c r="BL190" s="330"/>
      <c r="BM190" s="330"/>
      <c r="BN190" s="330"/>
    </row>
    <row r="191" spans="2:66">
      <c r="B191" s="346" t="s">
        <v>19463</v>
      </c>
      <c r="C191" s="345" t="s">
        <v>19462</v>
      </c>
      <c r="D191" s="360"/>
      <c r="E191" s="360"/>
      <c r="F191" s="360"/>
      <c r="G191" s="360"/>
      <c r="H191" s="336"/>
      <c r="I191" s="331"/>
      <c r="J191" s="331"/>
      <c r="K191" s="331"/>
      <c r="L191" s="331"/>
      <c r="M191" s="331"/>
      <c r="N191" s="331"/>
      <c r="O191" s="331"/>
      <c r="P191" s="331"/>
      <c r="Q191" s="331"/>
      <c r="R191" s="331"/>
      <c r="S191" s="331"/>
      <c r="T191" s="331"/>
      <c r="U191" s="331"/>
      <c r="V191" s="331"/>
      <c r="W191" s="331"/>
      <c r="X191" s="331"/>
      <c r="Y191" s="331"/>
      <c r="Z191" s="331"/>
      <c r="AA191" s="331" t="s">
        <v>843</v>
      </c>
      <c r="AB191" s="331" t="s">
        <v>843</v>
      </c>
      <c r="AC191" s="331" t="s">
        <v>843</v>
      </c>
      <c r="AD191" s="331" t="s">
        <v>843</v>
      </c>
      <c r="AE191" s="331" t="s">
        <v>843</v>
      </c>
      <c r="AF191" s="331" t="s">
        <v>843</v>
      </c>
      <c r="AG191" s="331" t="s">
        <v>843</v>
      </c>
      <c r="AH191" s="331" t="s">
        <v>843</v>
      </c>
      <c r="AI191" s="331" t="s">
        <v>843</v>
      </c>
      <c r="AJ191" s="331" t="s">
        <v>843</v>
      </c>
      <c r="AK191" s="331" t="s">
        <v>843</v>
      </c>
      <c r="AL191" s="331" t="s">
        <v>843</v>
      </c>
      <c r="AM191" s="331" t="s">
        <v>843</v>
      </c>
      <c r="AN191" s="331" t="s">
        <v>843</v>
      </c>
      <c r="AO191" s="331" t="s">
        <v>843</v>
      </c>
      <c r="AP191" s="331" t="s">
        <v>843</v>
      </c>
      <c r="AQ191" s="331" t="s">
        <v>843</v>
      </c>
      <c r="AR191" s="331" t="s">
        <v>843</v>
      </c>
      <c r="AS191" s="331" t="s">
        <v>843</v>
      </c>
      <c r="AT191" s="331" t="s">
        <v>843</v>
      </c>
      <c r="AU191" s="331" t="s">
        <v>843</v>
      </c>
      <c r="AV191" s="331" t="s">
        <v>843</v>
      </c>
      <c r="AW191" s="331" t="s">
        <v>843</v>
      </c>
      <c r="AX191" s="331" t="s">
        <v>843</v>
      </c>
      <c r="AY191" s="331" t="s">
        <v>843</v>
      </c>
      <c r="AZ191" s="331" t="s">
        <v>843</v>
      </c>
      <c r="BA191" s="331" t="s">
        <v>843</v>
      </c>
      <c r="BB191" s="331" t="s">
        <v>843</v>
      </c>
      <c r="BC191" s="331" t="s">
        <v>843</v>
      </c>
      <c r="BD191" s="330"/>
      <c r="BE191" s="330"/>
      <c r="BF191" s="330"/>
      <c r="BG191" s="330"/>
      <c r="BH191" s="342"/>
      <c r="BI191" s="330"/>
      <c r="BJ191" s="330"/>
      <c r="BK191" s="330"/>
      <c r="BL191" s="330"/>
      <c r="BM191" s="330"/>
      <c r="BN191" s="330"/>
    </row>
    <row r="192" spans="2:66">
      <c r="B192" s="362" t="s">
        <v>19461</v>
      </c>
      <c r="C192" s="338" t="s">
        <v>19460</v>
      </c>
      <c r="D192" s="337"/>
      <c r="E192" s="337"/>
      <c r="F192" s="337"/>
      <c r="G192" s="337"/>
      <c r="H192" s="336"/>
      <c r="I192" s="331"/>
      <c r="J192" s="331"/>
      <c r="K192" s="331"/>
      <c r="L192" s="331"/>
      <c r="M192" s="331"/>
      <c r="N192" s="331"/>
      <c r="O192" s="331"/>
      <c r="P192" s="331"/>
      <c r="Q192" s="331"/>
      <c r="R192" s="331"/>
      <c r="S192" s="331"/>
      <c r="T192" s="331"/>
      <c r="U192" s="331"/>
      <c r="V192" s="331"/>
      <c r="W192" s="331"/>
      <c r="X192" s="331"/>
      <c r="Y192" s="331"/>
      <c r="Z192" s="331"/>
      <c r="AA192" s="331" t="s">
        <v>843</v>
      </c>
      <c r="AB192" s="331" t="s">
        <v>843</v>
      </c>
      <c r="AC192" s="331" t="s">
        <v>843</v>
      </c>
      <c r="AD192" s="331" t="s">
        <v>843</v>
      </c>
      <c r="AE192" s="331">
        <v>-1558.87</v>
      </c>
      <c r="AF192" s="331">
        <v>-2184.91</v>
      </c>
      <c r="AG192" s="331">
        <v>138.55000000000001</v>
      </c>
      <c r="AH192" s="331">
        <v>-923.62</v>
      </c>
      <c r="AI192" s="331">
        <v>-901.88</v>
      </c>
      <c r="AJ192" s="331">
        <v>-783.49</v>
      </c>
      <c r="AK192" s="331">
        <v>-2154.71</v>
      </c>
      <c r="AL192" s="331">
        <v>-3565.74</v>
      </c>
      <c r="AM192" s="331">
        <v>-953.46</v>
      </c>
      <c r="AN192" s="331">
        <v>-3357.31</v>
      </c>
      <c r="AO192" s="331">
        <v>-3433.71</v>
      </c>
      <c r="AP192" s="331">
        <v>-6566.87</v>
      </c>
      <c r="AQ192" s="331">
        <v>-1103.48</v>
      </c>
      <c r="AR192" s="331">
        <v>-2027.05</v>
      </c>
      <c r="AS192" s="331">
        <v>-5809.48</v>
      </c>
      <c r="AT192" s="331">
        <v>-312.99</v>
      </c>
      <c r="AU192" s="331">
        <v>-3974.03</v>
      </c>
      <c r="AV192" s="331">
        <v>-2678.4</v>
      </c>
      <c r="AW192" s="331">
        <v>-2158.36</v>
      </c>
      <c r="AX192" s="331">
        <v>405.26</v>
      </c>
      <c r="AY192" s="331">
        <v>1261.0899999999999</v>
      </c>
      <c r="AZ192" s="331">
        <v>570.99</v>
      </c>
      <c r="BA192" s="331">
        <v>2650.54</v>
      </c>
      <c r="BB192" s="331">
        <v>278.79000000000002</v>
      </c>
      <c r="BC192" s="331">
        <v>1111.3</v>
      </c>
      <c r="BD192" s="330"/>
      <c r="BE192" s="330"/>
      <c r="BF192" s="350"/>
      <c r="BG192" s="350"/>
      <c r="BH192" s="335"/>
      <c r="BI192" s="350"/>
      <c r="BJ192" s="350"/>
      <c r="BK192" s="350"/>
      <c r="BL192" s="350"/>
      <c r="BM192" s="350"/>
      <c r="BN192" s="350"/>
    </row>
    <row r="193" spans="2:66">
      <c r="B193" s="339" t="s">
        <v>19459</v>
      </c>
      <c r="C193" s="338" t="s">
        <v>19458</v>
      </c>
      <c r="D193" s="337" t="s">
        <v>19440</v>
      </c>
      <c r="E193" s="337" t="s">
        <v>19453</v>
      </c>
      <c r="F193" s="337" t="s">
        <v>19457</v>
      </c>
      <c r="G193" s="337" t="s">
        <v>19150</v>
      </c>
      <c r="H193" s="336" t="s">
        <v>19149</v>
      </c>
      <c r="I193" s="331"/>
      <c r="J193" s="331"/>
      <c r="K193" s="331"/>
      <c r="L193" s="331"/>
      <c r="M193" s="331"/>
      <c r="N193" s="331"/>
      <c r="O193" s="331"/>
      <c r="P193" s="331"/>
      <c r="Q193" s="331"/>
      <c r="R193" s="331"/>
      <c r="S193" s="331"/>
      <c r="T193" s="331"/>
      <c r="U193" s="331"/>
      <c r="V193" s="331"/>
      <c r="W193" s="331"/>
      <c r="X193" s="331"/>
      <c r="Y193" s="331"/>
      <c r="Z193" s="331"/>
      <c r="AA193" s="331">
        <v>-308682.01</v>
      </c>
      <c r="AB193" s="331">
        <v>-331394.77</v>
      </c>
      <c r="AC193" s="331">
        <v>-353758.91</v>
      </c>
      <c r="AD193" s="331">
        <v>-356795</v>
      </c>
      <c r="AE193" s="331">
        <v>-365698</v>
      </c>
      <c r="AF193" s="331">
        <v>-415310</v>
      </c>
      <c r="AG193" s="331">
        <v>-450046</v>
      </c>
      <c r="AH193" s="331">
        <v>-370680.51</v>
      </c>
      <c r="AI193" s="331">
        <v>-333864.59999999998</v>
      </c>
      <c r="AJ193" s="331">
        <v>-339203.14</v>
      </c>
      <c r="AK193" s="331">
        <v>-346270.01</v>
      </c>
      <c r="AL193" s="331">
        <v>-342194.82</v>
      </c>
      <c r="AM193" s="331">
        <v>-332020.07</v>
      </c>
      <c r="AN193" s="331">
        <v>-352220.91</v>
      </c>
      <c r="AO193" s="331">
        <v>-346371.75</v>
      </c>
      <c r="AP193" s="331">
        <v>-332180.84999999998</v>
      </c>
      <c r="AQ193" s="331">
        <v>-341037.52</v>
      </c>
      <c r="AR193" s="331">
        <v>-335321.57</v>
      </c>
      <c r="AS193" s="331">
        <v>-334639.33</v>
      </c>
      <c r="AT193" s="331">
        <v>-335634.78</v>
      </c>
      <c r="AU193" s="331">
        <v>-311588.19</v>
      </c>
      <c r="AV193" s="331">
        <v>-292886.28999999998</v>
      </c>
      <c r="AW193" s="331">
        <v>-327986.53999999998</v>
      </c>
      <c r="AX193" s="331">
        <v>-308451.69</v>
      </c>
      <c r="AY193" s="331">
        <v>-297115.42</v>
      </c>
      <c r="AZ193" s="331">
        <v>-315464.64</v>
      </c>
      <c r="BA193" s="331">
        <v>-300757.39</v>
      </c>
      <c r="BB193" s="331">
        <v>-322911.64</v>
      </c>
      <c r="BC193" s="331">
        <v>-325700.49</v>
      </c>
      <c r="BD193" s="330"/>
      <c r="BE193" s="330"/>
      <c r="BF193" s="330"/>
      <c r="BG193" s="330"/>
      <c r="BH193" s="335"/>
      <c r="BI193" s="330"/>
      <c r="BJ193" s="330"/>
      <c r="BK193" s="330"/>
      <c r="BL193" s="330"/>
      <c r="BM193" s="330"/>
      <c r="BN193" s="330"/>
    </row>
    <row r="194" spans="2:66">
      <c r="B194" s="339" t="s">
        <v>19456</v>
      </c>
      <c r="C194" s="338" t="s">
        <v>19455</v>
      </c>
      <c r="D194" s="337" t="s">
        <v>19440</v>
      </c>
      <c r="E194" s="337" t="s">
        <v>19453</v>
      </c>
      <c r="F194" s="337" t="s">
        <v>19454</v>
      </c>
      <c r="G194" s="337" t="s">
        <v>19150</v>
      </c>
      <c r="H194" s="336" t="s">
        <v>19149</v>
      </c>
      <c r="I194" s="331"/>
      <c r="J194" s="331"/>
      <c r="K194" s="331"/>
      <c r="L194" s="331"/>
      <c r="M194" s="331"/>
      <c r="N194" s="331"/>
      <c r="O194" s="331"/>
      <c r="P194" s="331"/>
      <c r="Q194" s="331"/>
      <c r="R194" s="331"/>
      <c r="S194" s="331"/>
      <c r="T194" s="331"/>
      <c r="U194" s="331"/>
      <c r="V194" s="331"/>
      <c r="W194" s="331"/>
      <c r="X194" s="331"/>
      <c r="Y194" s="331"/>
      <c r="Z194" s="331"/>
      <c r="AA194" s="331">
        <v>-27418.06</v>
      </c>
      <c r="AB194" s="331">
        <v>-16944.55</v>
      </c>
      <c r="AC194" s="331">
        <v>-7782.61</v>
      </c>
      <c r="AD194" s="331">
        <v>-10360.11</v>
      </c>
      <c r="AE194" s="331">
        <v>-13039.23</v>
      </c>
      <c r="AF194" s="331">
        <v>-3513</v>
      </c>
      <c r="AG194" s="331">
        <v>-5845.42</v>
      </c>
      <c r="AH194" s="331">
        <v>-308.58999999999997</v>
      </c>
      <c r="AI194" s="331">
        <v>-2793.18</v>
      </c>
      <c r="AJ194" s="331">
        <v>-10851.01</v>
      </c>
      <c r="AK194" s="331">
        <v>-10065.41</v>
      </c>
      <c r="AL194" s="331">
        <v>-7915.13</v>
      </c>
      <c r="AM194" s="331">
        <v>-8603.7099999999991</v>
      </c>
      <c r="AN194" s="331">
        <v>-2579.9299999999998</v>
      </c>
      <c r="AO194" s="331">
        <v>393.44</v>
      </c>
      <c r="AP194" s="331">
        <v>2495.17</v>
      </c>
      <c r="AQ194" s="331">
        <v>3239.31</v>
      </c>
      <c r="AR194" s="331">
        <v>4677.4399999999996</v>
      </c>
      <c r="AS194" s="331">
        <v>13240.29</v>
      </c>
      <c r="AT194" s="331">
        <v>10856.18</v>
      </c>
      <c r="AU194" s="331">
        <v>6688.4</v>
      </c>
      <c r="AV194" s="331">
        <v>7270.32</v>
      </c>
      <c r="AW194" s="331">
        <v>5672.48</v>
      </c>
      <c r="AX194" s="331">
        <v>7438.81</v>
      </c>
      <c r="AY194" s="331">
        <v>10125.84</v>
      </c>
      <c r="AZ194" s="331">
        <v>9106.24</v>
      </c>
      <c r="BA194" s="331">
        <v>18854.53</v>
      </c>
      <c r="BB194" s="331">
        <v>17349.39</v>
      </c>
      <c r="BC194" s="331">
        <v>25941.919999999998</v>
      </c>
      <c r="BD194" s="330"/>
      <c r="BE194" s="330"/>
      <c r="BF194" s="330"/>
      <c r="BG194" s="330"/>
      <c r="BH194" s="335"/>
      <c r="BI194" s="330"/>
      <c r="BJ194" s="330"/>
      <c r="BK194" s="330"/>
      <c r="BL194" s="330"/>
      <c r="BM194" s="330"/>
      <c r="BN194" s="330"/>
    </row>
    <row r="195" spans="2:66">
      <c r="B195" s="339" t="s">
        <v>19296</v>
      </c>
      <c r="C195" s="338" t="s">
        <v>19295</v>
      </c>
      <c r="D195" s="337" t="s">
        <v>19440</v>
      </c>
      <c r="E195" s="337" t="s">
        <v>19453</v>
      </c>
      <c r="F195" s="337" t="s">
        <v>19081</v>
      </c>
      <c r="G195" s="337" t="s">
        <v>19150</v>
      </c>
      <c r="H195" s="336" t="s">
        <v>19149</v>
      </c>
      <c r="I195" s="331"/>
      <c r="J195" s="331"/>
      <c r="K195" s="331"/>
      <c r="L195" s="331"/>
      <c r="M195" s="331"/>
      <c r="N195" s="331"/>
      <c r="O195" s="331"/>
      <c r="P195" s="331"/>
      <c r="Q195" s="331"/>
      <c r="R195" s="331"/>
      <c r="S195" s="331"/>
      <c r="T195" s="331"/>
      <c r="U195" s="331"/>
      <c r="V195" s="331"/>
      <c r="W195" s="331"/>
      <c r="X195" s="331"/>
      <c r="Y195" s="331"/>
      <c r="Z195" s="331"/>
      <c r="AA195" s="331">
        <v>-891.59</v>
      </c>
      <c r="AB195" s="331">
        <v>-1096.78</v>
      </c>
      <c r="AC195" s="331">
        <v>-1163.07</v>
      </c>
      <c r="AD195" s="331">
        <v>-1103.6400000000001</v>
      </c>
      <c r="AE195" s="331">
        <v>-1200.48</v>
      </c>
      <c r="AF195" s="331">
        <v>-1178.3699999999999</v>
      </c>
      <c r="AG195" s="331">
        <v>-1231.78</v>
      </c>
      <c r="AH195" s="331">
        <v>-1027.53</v>
      </c>
      <c r="AI195" s="331">
        <v>-905.8</v>
      </c>
      <c r="AJ195" s="331">
        <v>-977.88</v>
      </c>
      <c r="AK195" s="331">
        <v>-756.14</v>
      </c>
      <c r="AL195" s="331">
        <v>-987.58</v>
      </c>
      <c r="AM195" s="331">
        <v>-1020.44</v>
      </c>
      <c r="AN195" s="331">
        <v>-1365.26</v>
      </c>
      <c r="AO195" s="331">
        <v>-1118.2</v>
      </c>
      <c r="AP195" s="331">
        <v>-1068.95</v>
      </c>
      <c r="AQ195" s="331">
        <v>-1256.96</v>
      </c>
      <c r="AR195" s="331">
        <v>-1101.08</v>
      </c>
      <c r="AS195" s="331">
        <v>-1285.8399999999999</v>
      </c>
      <c r="AT195" s="331">
        <v>-1153.93</v>
      </c>
      <c r="AU195" s="331">
        <v>-1169.94</v>
      </c>
      <c r="AV195" s="331">
        <v>-1110.3499999999999</v>
      </c>
      <c r="AW195" s="331">
        <v>-1065.9100000000001</v>
      </c>
      <c r="AX195" s="331">
        <v>-1064.5</v>
      </c>
      <c r="AY195" s="331">
        <v>-1063.57</v>
      </c>
      <c r="AZ195" s="331">
        <v>-1138.71</v>
      </c>
      <c r="BA195" s="331">
        <v>-1094.4000000000001</v>
      </c>
      <c r="BB195" s="331">
        <v>-1093.32</v>
      </c>
      <c r="BC195" s="331">
        <v>-1093.32</v>
      </c>
      <c r="BD195" s="330"/>
      <c r="BE195" s="330"/>
      <c r="BF195" s="379"/>
      <c r="BG195" s="330"/>
      <c r="BH195" s="335"/>
      <c r="BI195" s="330"/>
      <c r="BJ195" s="330"/>
      <c r="BK195" s="330"/>
      <c r="BL195" s="330"/>
      <c r="BM195" s="330"/>
      <c r="BN195" s="330"/>
    </row>
    <row r="196" spans="2:66">
      <c r="B196" s="339" t="s">
        <v>19294</v>
      </c>
      <c r="C196" s="338" t="s">
        <v>19293</v>
      </c>
      <c r="D196" s="337" t="s">
        <v>19440</v>
      </c>
      <c r="E196" s="337" t="s">
        <v>19453</v>
      </c>
      <c r="F196" s="337" t="s">
        <v>19076</v>
      </c>
      <c r="G196" s="337" t="s">
        <v>19150</v>
      </c>
      <c r="H196" s="336" t="s">
        <v>19149</v>
      </c>
      <c r="I196" s="331"/>
      <c r="J196" s="331"/>
      <c r="K196" s="331"/>
      <c r="L196" s="331"/>
      <c r="M196" s="331"/>
      <c r="N196" s="331"/>
      <c r="O196" s="331"/>
      <c r="P196" s="331"/>
      <c r="Q196" s="331"/>
      <c r="R196" s="331"/>
      <c r="S196" s="331"/>
      <c r="T196" s="331"/>
      <c r="U196" s="331"/>
      <c r="V196" s="331"/>
      <c r="W196" s="331"/>
      <c r="X196" s="331"/>
      <c r="Y196" s="331"/>
      <c r="Z196" s="331"/>
      <c r="AA196" s="331">
        <v>-427.76</v>
      </c>
      <c r="AB196" s="331">
        <v>-387.2</v>
      </c>
      <c r="AC196" s="331">
        <v>-346.64</v>
      </c>
      <c r="AD196" s="331">
        <v>-306.08</v>
      </c>
      <c r="AE196" s="331">
        <v>-351.62</v>
      </c>
      <c r="AF196" s="331">
        <v>-380.46</v>
      </c>
      <c r="AG196" s="331">
        <v>-318.67</v>
      </c>
      <c r="AH196" s="331">
        <v>-256.82</v>
      </c>
      <c r="AI196" s="331">
        <v>-222.85</v>
      </c>
      <c r="AJ196" s="331">
        <v>-299.36</v>
      </c>
      <c r="AK196" s="331">
        <v>-275.37</v>
      </c>
      <c r="AL196" s="331">
        <v>-252.29</v>
      </c>
      <c r="AM196" s="331">
        <v>-252.29</v>
      </c>
      <c r="AN196" s="331">
        <v>-260.86</v>
      </c>
      <c r="AO196" s="331">
        <v>-247.82</v>
      </c>
      <c r="AP196" s="331">
        <v>-354.81</v>
      </c>
      <c r="AQ196" s="331">
        <v>-367.69</v>
      </c>
      <c r="AR196" s="331">
        <v>-404.98</v>
      </c>
      <c r="AS196" s="331">
        <v>-585.76</v>
      </c>
      <c r="AT196" s="331">
        <v>-585.70000000000005</v>
      </c>
      <c r="AU196" s="331">
        <v>-583.94000000000005</v>
      </c>
      <c r="AV196" s="331">
        <v>-558.83000000000004</v>
      </c>
      <c r="AW196" s="331">
        <v>-558.83000000000004</v>
      </c>
      <c r="AX196" s="331">
        <v>-581.94000000000005</v>
      </c>
      <c r="AY196" s="331">
        <v>-577.66999999999996</v>
      </c>
      <c r="AZ196" s="331">
        <v>-480.42</v>
      </c>
      <c r="BA196" s="331">
        <v>-614</v>
      </c>
      <c r="BB196" s="331">
        <v>-611.74</v>
      </c>
      <c r="BC196" s="331">
        <v>-611.74</v>
      </c>
      <c r="BD196" s="330"/>
      <c r="BE196" s="330"/>
      <c r="BF196" s="330"/>
      <c r="BG196" s="330"/>
      <c r="BH196" s="335"/>
    </row>
    <row r="197" spans="2:66">
      <c r="B197" s="362" t="s">
        <v>19384</v>
      </c>
      <c r="C197" s="338" t="s">
        <v>19383</v>
      </c>
      <c r="D197" s="378"/>
      <c r="E197" s="378"/>
      <c r="F197" s="378"/>
      <c r="G197" s="378"/>
      <c r="H197" s="336"/>
      <c r="I197" s="331"/>
      <c r="J197" s="331"/>
      <c r="K197" s="331"/>
      <c r="L197" s="331"/>
      <c r="M197" s="331"/>
      <c r="N197" s="331"/>
      <c r="O197" s="331"/>
      <c r="P197" s="331"/>
      <c r="Q197" s="331"/>
      <c r="R197" s="331"/>
      <c r="S197" s="331"/>
      <c r="T197" s="331"/>
      <c r="U197" s="331"/>
      <c r="V197" s="331"/>
      <c r="W197" s="331"/>
      <c r="X197" s="331"/>
      <c r="Y197" s="331"/>
      <c r="Z197" s="331"/>
      <c r="AA197" s="331" t="s">
        <v>843</v>
      </c>
      <c r="AB197" s="331" t="s">
        <v>843</v>
      </c>
      <c r="AC197" s="331" t="s">
        <v>843</v>
      </c>
      <c r="AD197" s="331" t="s">
        <v>843</v>
      </c>
      <c r="AE197" s="331" t="s">
        <v>843</v>
      </c>
      <c r="AF197" s="331" t="s">
        <v>843</v>
      </c>
      <c r="AG197" s="331" t="s">
        <v>843</v>
      </c>
      <c r="AH197" s="331" t="s">
        <v>843</v>
      </c>
      <c r="AI197" s="331" t="s">
        <v>843</v>
      </c>
      <c r="AJ197" s="331" t="s">
        <v>843</v>
      </c>
      <c r="AK197" s="331" t="s">
        <v>843</v>
      </c>
      <c r="AL197" s="331" t="s">
        <v>843</v>
      </c>
      <c r="AM197" s="331" t="s">
        <v>843</v>
      </c>
      <c r="AN197" s="331" t="s">
        <v>843</v>
      </c>
      <c r="AO197" s="331" t="s">
        <v>843</v>
      </c>
      <c r="AP197" s="331" t="s">
        <v>843</v>
      </c>
      <c r="AQ197" s="331" t="s">
        <v>843</v>
      </c>
      <c r="AR197" s="331" t="s">
        <v>843</v>
      </c>
      <c r="AS197" s="331" t="s">
        <v>843</v>
      </c>
      <c r="AT197" s="331" t="s">
        <v>843</v>
      </c>
      <c r="AU197" s="331" t="s">
        <v>843</v>
      </c>
      <c r="AV197" s="331" t="s">
        <v>843</v>
      </c>
      <c r="AW197" s="331" t="s">
        <v>843</v>
      </c>
      <c r="AX197" s="331" t="s">
        <v>843</v>
      </c>
      <c r="AY197" s="331" t="s">
        <v>843</v>
      </c>
      <c r="AZ197" s="331" t="s">
        <v>843</v>
      </c>
      <c r="BA197" s="331" t="s">
        <v>843</v>
      </c>
      <c r="BB197" s="331" t="s">
        <v>843</v>
      </c>
      <c r="BC197" s="331" t="s">
        <v>843</v>
      </c>
      <c r="BD197" s="330"/>
      <c r="BE197" s="330"/>
      <c r="BF197" s="330"/>
      <c r="BG197" s="330"/>
      <c r="BH197" s="335"/>
    </row>
    <row r="198" spans="2:66">
      <c r="B198" s="339" t="s">
        <v>19327</v>
      </c>
      <c r="C198" s="338" t="s">
        <v>19326</v>
      </c>
      <c r="D198" s="337" t="s">
        <v>19440</v>
      </c>
      <c r="E198" s="337" t="s">
        <v>19452</v>
      </c>
      <c r="F198" s="337" t="s">
        <v>19230</v>
      </c>
      <c r="G198" s="337" t="s">
        <v>19150</v>
      </c>
      <c r="H198" s="336" t="s">
        <v>19149</v>
      </c>
      <c r="I198" s="331"/>
      <c r="J198" s="331"/>
      <c r="K198" s="331"/>
      <c r="L198" s="331"/>
      <c r="M198" s="331"/>
      <c r="N198" s="331"/>
      <c r="O198" s="331"/>
      <c r="P198" s="331"/>
      <c r="Q198" s="331"/>
      <c r="R198" s="331"/>
      <c r="S198" s="331"/>
      <c r="T198" s="331"/>
      <c r="U198" s="331"/>
      <c r="V198" s="331"/>
      <c r="W198" s="331"/>
      <c r="X198" s="331"/>
      <c r="Y198" s="331"/>
      <c r="Z198" s="331"/>
      <c r="AA198" s="331">
        <v>-13520.11</v>
      </c>
      <c r="AB198" s="331">
        <v>-13485.94</v>
      </c>
      <c r="AC198" s="331">
        <v>-13236.82</v>
      </c>
      <c r="AD198" s="331">
        <v>-13213.58</v>
      </c>
      <c r="AE198" s="331">
        <v>-13993.62</v>
      </c>
      <c r="AF198" s="331">
        <v>-17486.59</v>
      </c>
      <c r="AG198" s="331">
        <v>-19267.11</v>
      </c>
      <c r="AH198" s="331">
        <v>-15028.76</v>
      </c>
      <c r="AI198" s="331">
        <v>-13200.11</v>
      </c>
      <c r="AJ198" s="331">
        <v>-13588.81</v>
      </c>
      <c r="AK198" s="331">
        <v>-13627.54</v>
      </c>
      <c r="AL198" s="331">
        <v>-13788.42</v>
      </c>
      <c r="AM198" s="331">
        <v>-13208.79</v>
      </c>
      <c r="AN198" s="331">
        <v>-14389.84</v>
      </c>
      <c r="AO198" s="331">
        <v>-13923.88</v>
      </c>
      <c r="AP198" s="331">
        <v>-13773.63</v>
      </c>
      <c r="AQ198" s="331">
        <v>-14346.33</v>
      </c>
      <c r="AR198" s="331">
        <v>-14087.83</v>
      </c>
      <c r="AS198" s="331">
        <v>-13337.66</v>
      </c>
      <c r="AT198" s="331">
        <v>-13897.9</v>
      </c>
      <c r="AU198" s="331">
        <v>-12086.22</v>
      </c>
      <c r="AV198" s="331">
        <v>-13725.13</v>
      </c>
      <c r="AW198" s="331">
        <v>-14243.36</v>
      </c>
      <c r="AX198" s="331">
        <v>-13990.99</v>
      </c>
      <c r="AY198" s="331">
        <v>-13880.04</v>
      </c>
      <c r="AZ198" s="331">
        <v>-14997.47</v>
      </c>
      <c r="BA198" s="331">
        <v>-13305.39</v>
      </c>
      <c r="BB198" s="331">
        <v>-14502.89</v>
      </c>
      <c r="BC198" s="331">
        <v>-14096.22</v>
      </c>
      <c r="BD198" s="330"/>
      <c r="BE198" s="330"/>
      <c r="BF198" s="330"/>
      <c r="BG198" s="330"/>
      <c r="BH198" s="335"/>
    </row>
    <row r="199" spans="2:66">
      <c r="B199" s="339" t="s">
        <v>19325</v>
      </c>
      <c r="C199" s="338" t="s">
        <v>19325</v>
      </c>
      <c r="D199" s="337" t="s">
        <v>19440</v>
      </c>
      <c r="E199" s="337" t="s">
        <v>19452</v>
      </c>
      <c r="F199" s="337" t="s">
        <v>19121</v>
      </c>
      <c r="G199" s="337" t="s">
        <v>19150</v>
      </c>
      <c r="H199" s="336" t="s">
        <v>19149</v>
      </c>
      <c r="I199" s="331"/>
      <c r="J199" s="331"/>
      <c r="K199" s="331"/>
      <c r="L199" s="331"/>
      <c r="M199" s="331"/>
      <c r="N199" s="331"/>
      <c r="O199" s="331"/>
      <c r="P199" s="331"/>
      <c r="Q199" s="331"/>
      <c r="R199" s="331"/>
      <c r="S199" s="331"/>
      <c r="T199" s="331"/>
      <c r="U199" s="331"/>
      <c r="V199" s="331"/>
      <c r="W199" s="331"/>
      <c r="X199" s="331"/>
      <c r="Y199" s="331"/>
      <c r="Z199" s="331"/>
      <c r="AA199" s="331">
        <v>0</v>
      </c>
      <c r="AB199" s="331">
        <v>0</v>
      </c>
      <c r="AC199" s="331">
        <v>-4.5999999999999996</v>
      </c>
      <c r="AD199" s="331">
        <v>0</v>
      </c>
      <c r="AE199" s="331">
        <v>-8</v>
      </c>
      <c r="AF199" s="331">
        <v>-15.04</v>
      </c>
      <c r="AG199" s="331">
        <v>-20.65</v>
      </c>
      <c r="AH199" s="331">
        <v>-18.489999999999998</v>
      </c>
      <c r="AI199" s="331">
        <v>0</v>
      </c>
      <c r="AJ199" s="331">
        <v>0</v>
      </c>
      <c r="AK199" s="331">
        <v>0</v>
      </c>
      <c r="AL199" s="331">
        <v>0</v>
      </c>
      <c r="AM199" s="331">
        <v>0</v>
      </c>
      <c r="AN199" s="331">
        <v>0</v>
      </c>
      <c r="AO199" s="331">
        <v>0</v>
      </c>
      <c r="AP199" s="331">
        <v>0</v>
      </c>
      <c r="AQ199" s="331">
        <v>0</v>
      </c>
      <c r="AR199" s="331">
        <v>0</v>
      </c>
      <c r="AS199" s="331">
        <v>0</v>
      </c>
      <c r="AT199" s="331">
        <v>0</v>
      </c>
      <c r="AU199" s="331">
        <v>0</v>
      </c>
      <c r="AV199" s="331">
        <v>0</v>
      </c>
      <c r="AW199" s="331">
        <v>0</v>
      </c>
      <c r="AX199" s="331">
        <v>0</v>
      </c>
      <c r="AY199" s="331">
        <v>0</v>
      </c>
      <c r="AZ199" s="331">
        <v>0</v>
      </c>
      <c r="BA199" s="331">
        <v>0</v>
      </c>
      <c r="BB199" s="331">
        <v>0</v>
      </c>
      <c r="BC199" s="331">
        <v>0</v>
      </c>
      <c r="BD199" s="330"/>
      <c r="BE199" s="330"/>
      <c r="BF199" s="330"/>
      <c r="BG199" s="330"/>
      <c r="BH199" s="335"/>
    </row>
    <row r="200" spans="2:66">
      <c r="B200" s="339" t="s">
        <v>19322</v>
      </c>
      <c r="C200" s="338" t="s">
        <v>19321</v>
      </c>
      <c r="D200" s="337" t="s">
        <v>19440</v>
      </c>
      <c r="E200" s="337" t="s">
        <v>19452</v>
      </c>
      <c r="F200" s="337" t="s">
        <v>19113</v>
      </c>
      <c r="G200" s="337" t="s">
        <v>19150</v>
      </c>
      <c r="H200" s="336" t="s">
        <v>19149</v>
      </c>
      <c r="I200" s="331"/>
      <c r="J200" s="331"/>
      <c r="K200" s="331"/>
      <c r="L200" s="331"/>
      <c r="M200" s="331"/>
      <c r="N200" s="331"/>
      <c r="O200" s="331"/>
      <c r="P200" s="331"/>
      <c r="Q200" s="331"/>
      <c r="R200" s="331"/>
      <c r="S200" s="331"/>
      <c r="T200" s="331"/>
      <c r="U200" s="331"/>
      <c r="V200" s="331"/>
      <c r="W200" s="331"/>
      <c r="X200" s="331"/>
      <c r="Y200" s="331"/>
      <c r="Z200" s="331"/>
      <c r="AA200" s="331">
        <v>0</v>
      </c>
      <c r="AB200" s="331">
        <v>-40.03</v>
      </c>
      <c r="AC200" s="331">
        <v>-44.48</v>
      </c>
      <c r="AD200" s="331">
        <v>-29.12</v>
      </c>
      <c r="AE200" s="331">
        <v>-49.32</v>
      </c>
      <c r="AF200" s="331">
        <v>-33.32</v>
      </c>
      <c r="AG200" s="331">
        <v>-21.88</v>
      </c>
      <c r="AH200" s="331">
        <v>-87.48</v>
      </c>
      <c r="AI200" s="331">
        <v>0</v>
      </c>
      <c r="AJ200" s="331">
        <v>0</v>
      </c>
      <c r="AK200" s="331">
        <v>0</v>
      </c>
      <c r="AL200" s="331">
        <v>0</v>
      </c>
      <c r="AM200" s="331">
        <v>0</v>
      </c>
      <c r="AN200" s="331">
        <v>-3.08</v>
      </c>
      <c r="AO200" s="331">
        <v>-9.4700000000000006</v>
      </c>
      <c r="AP200" s="331">
        <v>-2.4</v>
      </c>
      <c r="AQ200" s="331">
        <v>-9.61</v>
      </c>
      <c r="AR200" s="331">
        <v>-8.43</v>
      </c>
      <c r="AS200" s="331">
        <v>-3.55</v>
      </c>
      <c r="AT200" s="331">
        <v>-5.2</v>
      </c>
      <c r="AU200" s="331">
        <v>-10.62</v>
      </c>
      <c r="AV200" s="331">
        <v>0</v>
      </c>
      <c r="AW200" s="331">
        <v>0</v>
      </c>
      <c r="AX200" s="331">
        <v>0</v>
      </c>
      <c r="AY200" s="331">
        <v>0</v>
      </c>
      <c r="AZ200" s="331">
        <v>0</v>
      </c>
      <c r="BA200" s="331">
        <v>0</v>
      </c>
      <c r="BB200" s="331">
        <v>0</v>
      </c>
      <c r="BC200" s="331">
        <v>0</v>
      </c>
      <c r="BD200" s="330"/>
      <c r="BE200" s="330"/>
      <c r="BF200" s="330"/>
      <c r="BG200" s="330"/>
      <c r="BH200" s="335"/>
    </row>
    <row r="201" spans="2:66">
      <c r="B201" s="339" t="s">
        <v>19358</v>
      </c>
      <c r="C201" s="338" t="s">
        <v>19357</v>
      </c>
      <c r="D201" s="337" t="s">
        <v>19440</v>
      </c>
      <c r="E201" s="337" t="s">
        <v>19452</v>
      </c>
      <c r="F201" s="337" t="s">
        <v>19110</v>
      </c>
      <c r="G201" s="337" t="s">
        <v>19150</v>
      </c>
      <c r="H201" s="336" t="s">
        <v>19149</v>
      </c>
      <c r="I201" s="331"/>
      <c r="J201" s="331"/>
      <c r="K201" s="331"/>
      <c r="L201" s="331"/>
      <c r="M201" s="331"/>
      <c r="N201" s="331"/>
      <c r="O201" s="331"/>
      <c r="P201" s="331"/>
      <c r="Q201" s="331"/>
      <c r="R201" s="331"/>
      <c r="S201" s="331"/>
      <c r="T201" s="331"/>
      <c r="U201" s="331"/>
      <c r="V201" s="331"/>
      <c r="W201" s="331"/>
      <c r="X201" s="331"/>
      <c r="Y201" s="331"/>
      <c r="Z201" s="331"/>
      <c r="AA201" s="331">
        <v>-1309.2</v>
      </c>
      <c r="AB201" s="331">
        <v>-2038.14</v>
      </c>
      <c r="AC201" s="331">
        <v>-3568.65</v>
      </c>
      <c r="AD201" s="331">
        <v>-3490.24</v>
      </c>
      <c r="AE201" s="331">
        <v>-3272.08</v>
      </c>
      <c r="AF201" s="331">
        <v>-2178.21</v>
      </c>
      <c r="AG201" s="331">
        <v>-2233.0100000000002</v>
      </c>
      <c r="AH201" s="331">
        <v>-1622.38</v>
      </c>
      <c r="AI201" s="331">
        <v>-1106.0899999999999</v>
      </c>
      <c r="AJ201" s="331">
        <v>-1089.5</v>
      </c>
      <c r="AK201" s="331">
        <v>-1267.75</v>
      </c>
      <c r="AL201" s="331">
        <v>-1280.1500000000001</v>
      </c>
      <c r="AM201" s="331">
        <v>-1282.71</v>
      </c>
      <c r="AN201" s="331">
        <v>-817.02</v>
      </c>
      <c r="AO201" s="331">
        <v>-1051.7</v>
      </c>
      <c r="AP201" s="331">
        <v>-679.59</v>
      </c>
      <c r="AQ201" s="331">
        <v>-619.38</v>
      </c>
      <c r="AR201" s="331">
        <v>-821.94</v>
      </c>
      <c r="AS201" s="331">
        <v>-128.69999999999999</v>
      </c>
      <c r="AT201" s="331">
        <v>-77.11</v>
      </c>
      <c r="AU201" s="331">
        <v>-455.36</v>
      </c>
      <c r="AV201" s="331">
        <v>-510.28</v>
      </c>
      <c r="AW201" s="331">
        <v>-811.33</v>
      </c>
      <c r="AX201" s="331">
        <v>-659.95</v>
      </c>
      <c r="AY201" s="331">
        <v>-386.87</v>
      </c>
      <c r="AZ201" s="331">
        <v>-602.72</v>
      </c>
      <c r="BA201" s="331">
        <v>-505.12</v>
      </c>
      <c r="BB201" s="331">
        <v>-663.25</v>
      </c>
      <c r="BC201" s="331">
        <v>-371.83</v>
      </c>
      <c r="BD201" s="330"/>
      <c r="BE201" s="330"/>
      <c r="BF201" s="330"/>
      <c r="BG201" s="330"/>
      <c r="BH201" s="335"/>
    </row>
    <row r="202" spans="2:66">
      <c r="B202" s="362" t="s">
        <v>19335</v>
      </c>
      <c r="C202" s="338" t="s">
        <v>19334</v>
      </c>
      <c r="D202" s="360"/>
      <c r="E202" s="360"/>
      <c r="F202" s="360"/>
      <c r="G202" s="360"/>
      <c r="H202" s="336"/>
      <c r="I202" s="331"/>
      <c r="J202" s="331"/>
      <c r="K202" s="331"/>
      <c r="L202" s="331"/>
      <c r="M202" s="331"/>
      <c r="N202" s="331"/>
      <c r="O202" s="331"/>
      <c r="P202" s="331"/>
      <c r="Q202" s="331"/>
      <c r="R202" s="331"/>
      <c r="S202" s="331"/>
      <c r="T202" s="331"/>
      <c r="U202" s="331"/>
      <c r="V202" s="331"/>
      <c r="W202" s="331"/>
      <c r="X202" s="331"/>
      <c r="Y202" s="331"/>
      <c r="Z202" s="331"/>
      <c r="AA202" s="331" t="s">
        <v>843</v>
      </c>
      <c r="AB202" s="331" t="s">
        <v>843</v>
      </c>
      <c r="AC202" s="331" t="s">
        <v>843</v>
      </c>
      <c r="AD202" s="331" t="s">
        <v>843</v>
      </c>
      <c r="AE202" s="331" t="s">
        <v>843</v>
      </c>
      <c r="AF202" s="331" t="s">
        <v>843</v>
      </c>
      <c r="AG202" s="331" t="s">
        <v>843</v>
      </c>
      <c r="AH202" s="331" t="s">
        <v>843</v>
      </c>
      <c r="AI202" s="331" t="s">
        <v>843</v>
      </c>
      <c r="AJ202" s="331">
        <v>349270.65</v>
      </c>
      <c r="AK202" s="331">
        <v>354180.72</v>
      </c>
      <c r="AL202" s="331">
        <v>346544.21</v>
      </c>
      <c r="AM202" s="331">
        <v>339670.31</v>
      </c>
      <c r="AN202" s="331">
        <v>351443.54</v>
      </c>
      <c r="AO202" s="331">
        <v>342544.6</v>
      </c>
      <c r="AP202" s="331">
        <v>323118.8</v>
      </c>
      <c r="AQ202" s="331">
        <v>336694.73</v>
      </c>
      <c r="AR202" s="331">
        <v>328617.08</v>
      </c>
      <c r="AS202" s="331">
        <v>315589.56</v>
      </c>
      <c r="AT202" s="331">
        <v>324465.62</v>
      </c>
      <c r="AU202" s="331">
        <v>300925.76</v>
      </c>
      <c r="AV202" s="331">
        <v>282937.57</v>
      </c>
      <c r="AW202" s="331">
        <v>320155.7</v>
      </c>
      <c r="AX202" s="331">
        <v>301418.14</v>
      </c>
      <c r="AY202" s="331">
        <v>288250.68</v>
      </c>
      <c r="AZ202" s="331">
        <v>306929.39</v>
      </c>
      <c r="BA202" s="331">
        <v>284553.40999999997</v>
      </c>
      <c r="BB202" s="331">
        <v>305841.03999999998</v>
      </c>
      <c r="BC202" s="331">
        <v>300869.88</v>
      </c>
      <c r="BD202" s="330"/>
      <c r="BE202" s="330"/>
      <c r="BF202" s="330"/>
      <c r="BG202" s="330"/>
      <c r="BH202" s="335"/>
    </row>
    <row r="203" spans="2:66">
      <c r="B203" s="339" t="s">
        <v>19327</v>
      </c>
      <c r="C203" s="338" t="s">
        <v>19326</v>
      </c>
      <c r="D203" s="337" t="s">
        <v>19440</v>
      </c>
      <c r="E203" s="337" t="s">
        <v>19303</v>
      </c>
      <c r="F203" s="337" t="s">
        <v>19230</v>
      </c>
      <c r="G203" s="337" t="s">
        <v>19150</v>
      </c>
      <c r="H203" s="336" t="s">
        <v>19149</v>
      </c>
      <c r="I203" s="331"/>
      <c r="J203" s="331"/>
      <c r="K203" s="331"/>
      <c r="L203" s="331"/>
      <c r="M203" s="331"/>
      <c r="N203" s="331"/>
      <c r="O203" s="331"/>
      <c r="P203" s="331"/>
      <c r="Q203" s="331"/>
      <c r="R203" s="331"/>
      <c r="S203" s="331"/>
      <c r="T203" s="331"/>
      <c r="U203" s="331"/>
      <c r="V203" s="331"/>
      <c r="W203" s="331"/>
      <c r="X203" s="331"/>
      <c r="Y203" s="331"/>
      <c r="Z203" s="331"/>
      <c r="AA203" s="331">
        <v>14169</v>
      </c>
      <c r="AB203" s="331">
        <v>14537</v>
      </c>
      <c r="AC203" s="331">
        <v>14865</v>
      </c>
      <c r="AD203" s="331">
        <v>15405</v>
      </c>
      <c r="AE203" s="331">
        <v>15895</v>
      </c>
      <c r="AF203" s="331">
        <v>19345</v>
      </c>
      <c r="AG203" s="331">
        <v>21440.799999999999</v>
      </c>
      <c r="AH203" s="331">
        <v>16905.3</v>
      </c>
      <c r="AI203" s="331">
        <v>15225.34</v>
      </c>
      <c r="AJ203" s="331">
        <v>15723.81</v>
      </c>
      <c r="AK203" s="331">
        <v>15556.27</v>
      </c>
      <c r="AL203" s="331">
        <v>15755.43</v>
      </c>
      <c r="AM203" s="331">
        <v>15197</v>
      </c>
      <c r="AN203" s="331">
        <v>16554.509999999998</v>
      </c>
      <c r="AO203" s="331">
        <v>15890.58</v>
      </c>
      <c r="AP203" s="331">
        <v>15347.07</v>
      </c>
      <c r="AQ203" s="331">
        <v>16115.63</v>
      </c>
      <c r="AR203" s="331">
        <v>15916.26</v>
      </c>
      <c r="AS203" s="331">
        <v>14782.25</v>
      </c>
      <c r="AT203" s="331">
        <v>15419.35</v>
      </c>
      <c r="AU203" s="331">
        <v>13679.8</v>
      </c>
      <c r="AV203" s="331">
        <v>14957.59</v>
      </c>
      <c r="AW203" s="331">
        <v>15632.5</v>
      </c>
      <c r="AX203" s="331">
        <v>15419.56</v>
      </c>
      <c r="AY203" s="331">
        <v>15523.87</v>
      </c>
      <c r="AZ203" s="331">
        <v>16580.41</v>
      </c>
      <c r="BA203" s="331">
        <v>14916.3</v>
      </c>
      <c r="BB203" s="331">
        <v>15928.28</v>
      </c>
      <c r="BC203" s="331">
        <v>15662.45</v>
      </c>
      <c r="BD203" s="330"/>
      <c r="BE203" s="330"/>
      <c r="BF203" s="330"/>
      <c r="BG203" s="330"/>
      <c r="BH203" s="335"/>
    </row>
    <row r="204" spans="2:66">
      <c r="B204" s="339" t="s">
        <v>19325</v>
      </c>
      <c r="C204" s="338" t="s">
        <v>19325</v>
      </c>
      <c r="D204" s="337" t="s">
        <v>19440</v>
      </c>
      <c r="E204" s="337" t="s">
        <v>19303</v>
      </c>
      <c r="F204" s="337" t="s">
        <v>19121</v>
      </c>
      <c r="G204" s="337" t="s">
        <v>19150</v>
      </c>
      <c r="H204" s="336" t="s">
        <v>19149</v>
      </c>
      <c r="I204" s="331"/>
      <c r="J204" s="331"/>
      <c r="K204" s="331"/>
      <c r="L204" s="331"/>
      <c r="M204" s="331"/>
      <c r="N204" s="331"/>
      <c r="O204" s="331"/>
      <c r="P204" s="331"/>
      <c r="Q204" s="331"/>
      <c r="R204" s="331"/>
      <c r="S204" s="331"/>
      <c r="T204" s="331"/>
      <c r="U204" s="331"/>
      <c r="V204" s="331"/>
      <c r="W204" s="331"/>
      <c r="X204" s="331"/>
      <c r="Y204" s="331"/>
      <c r="Z204" s="331"/>
      <c r="AA204" s="331">
        <v>6575</v>
      </c>
      <c r="AB204" s="331">
        <v>6554</v>
      </c>
      <c r="AC204" s="331">
        <v>5945</v>
      </c>
      <c r="AD204" s="331">
        <v>6168</v>
      </c>
      <c r="AE204" s="331">
        <v>6675</v>
      </c>
      <c r="AF204" s="331">
        <v>6807</v>
      </c>
      <c r="AG204" s="331">
        <v>7420.4</v>
      </c>
      <c r="AH204" s="331">
        <v>8568.83</v>
      </c>
      <c r="AI204" s="331">
        <v>6306.69</v>
      </c>
      <c r="AJ204" s="331">
        <v>7256.68</v>
      </c>
      <c r="AK204" s="331">
        <v>8058.1</v>
      </c>
      <c r="AL204" s="331">
        <v>7676.71</v>
      </c>
      <c r="AM204" s="331">
        <v>7506.88</v>
      </c>
      <c r="AN204" s="331">
        <v>7733.75</v>
      </c>
      <c r="AO204" s="331">
        <v>7551.64</v>
      </c>
      <c r="AP204" s="331">
        <v>6688.22</v>
      </c>
      <c r="AQ204" s="331">
        <v>7650.26</v>
      </c>
      <c r="AR204" s="331">
        <v>7323.61</v>
      </c>
      <c r="AS204" s="331">
        <v>5253.43</v>
      </c>
      <c r="AT204" s="331">
        <v>6440.69</v>
      </c>
      <c r="AU204" s="331">
        <v>6977.23</v>
      </c>
      <c r="AV204" s="331">
        <v>6062.89</v>
      </c>
      <c r="AW204" s="331">
        <v>7731.36</v>
      </c>
      <c r="AX204" s="331">
        <v>4759.8999999999996</v>
      </c>
      <c r="AY204" s="331">
        <v>5444.74</v>
      </c>
      <c r="AZ204" s="331">
        <v>5341.57</v>
      </c>
      <c r="BA204" s="331">
        <v>4333.38</v>
      </c>
      <c r="BB204" s="331">
        <v>4854.24</v>
      </c>
      <c r="BC204" s="331">
        <v>5555.14</v>
      </c>
      <c r="BD204" s="330"/>
      <c r="BE204" s="330"/>
      <c r="BF204" s="330"/>
      <c r="BG204" s="330"/>
      <c r="BH204" s="335"/>
    </row>
    <row r="205" spans="2:66">
      <c r="B205" s="339" t="s">
        <v>19324</v>
      </c>
      <c r="C205" s="338" t="s">
        <v>19323</v>
      </c>
      <c r="D205" s="337" t="s">
        <v>19440</v>
      </c>
      <c r="E205" s="337" t="s">
        <v>19303</v>
      </c>
      <c r="F205" s="337" t="s">
        <v>19227</v>
      </c>
      <c r="G205" s="337" t="s">
        <v>19150</v>
      </c>
      <c r="H205" s="336" t="s">
        <v>19149</v>
      </c>
      <c r="I205" s="331"/>
      <c r="J205" s="331"/>
      <c r="K205" s="331"/>
      <c r="L205" s="331"/>
      <c r="M205" s="331"/>
      <c r="N205" s="331"/>
      <c r="O205" s="331"/>
      <c r="P205" s="331"/>
      <c r="Q205" s="331"/>
      <c r="R205" s="331"/>
      <c r="S205" s="331"/>
      <c r="T205" s="331"/>
      <c r="U205" s="331"/>
      <c r="V205" s="331"/>
      <c r="W205" s="331"/>
      <c r="X205" s="331"/>
      <c r="Y205" s="331"/>
      <c r="Z205" s="331"/>
      <c r="AA205" s="331">
        <v>11163.27</v>
      </c>
      <c r="AB205" s="331">
        <v>7194.09</v>
      </c>
      <c r="AC205" s="331">
        <v>5818</v>
      </c>
      <c r="AD205" s="331">
        <v>6621</v>
      </c>
      <c r="AE205" s="331">
        <v>6098</v>
      </c>
      <c r="AF205" s="331">
        <v>6438</v>
      </c>
      <c r="AG205" s="331">
        <v>8779.5400000000009</v>
      </c>
      <c r="AH205" s="331">
        <v>2824.73</v>
      </c>
      <c r="AI205" s="331">
        <v>513.30999999999995</v>
      </c>
      <c r="AJ205" s="331">
        <v>0</v>
      </c>
      <c r="AK205" s="331">
        <v>246.17</v>
      </c>
      <c r="AL205" s="331">
        <v>225.35</v>
      </c>
      <c r="AM205" s="331">
        <v>0</v>
      </c>
      <c r="AN205" s="331">
        <v>18.87</v>
      </c>
      <c r="AO205" s="331">
        <v>278.88</v>
      </c>
      <c r="AP205" s="331">
        <v>176.67</v>
      </c>
      <c r="AQ205" s="331">
        <v>573.65</v>
      </c>
      <c r="AR205" s="331">
        <v>1790.46</v>
      </c>
      <c r="AS205" s="331">
        <v>1215.3399999999999</v>
      </c>
      <c r="AT205" s="331">
        <v>526.26</v>
      </c>
      <c r="AU205" s="331">
        <v>1802.61</v>
      </c>
      <c r="AV205" s="331">
        <v>0</v>
      </c>
      <c r="AW205" s="331">
        <v>0</v>
      </c>
      <c r="AX205" s="331">
        <v>0</v>
      </c>
      <c r="AY205" s="331">
        <v>0</v>
      </c>
      <c r="AZ205" s="331">
        <v>0</v>
      </c>
      <c r="BA205" s="331">
        <v>0</v>
      </c>
      <c r="BB205" s="331">
        <v>0</v>
      </c>
      <c r="BC205" s="331">
        <v>0</v>
      </c>
      <c r="BD205" s="330"/>
      <c r="BE205" s="330"/>
      <c r="BF205" s="330"/>
      <c r="BG205" s="330"/>
      <c r="BH205" s="335"/>
    </row>
    <row r="206" spans="2:66">
      <c r="B206" s="339" t="s">
        <v>19451</v>
      </c>
      <c r="C206" s="338" t="s">
        <v>19450</v>
      </c>
      <c r="D206" s="337" t="s">
        <v>19440</v>
      </c>
      <c r="E206" s="337" t="s">
        <v>19303</v>
      </c>
      <c r="F206" s="337" t="s">
        <v>19247</v>
      </c>
      <c r="G206" s="337" t="s">
        <v>19150</v>
      </c>
      <c r="H206" s="336" t="s">
        <v>19149</v>
      </c>
      <c r="I206" s="331"/>
      <c r="J206" s="331"/>
      <c r="K206" s="331"/>
      <c r="L206" s="331"/>
      <c r="M206" s="331"/>
      <c r="N206" s="331"/>
      <c r="O206" s="331"/>
      <c r="P206" s="331"/>
      <c r="Q206" s="331"/>
      <c r="R206" s="331"/>
      <c r="S206" s="331"/>
      <c r="T206" s="331"/>
      <c r="U206" s="331"/>
      <c r="V206" s="331"/>
      <c r="W206" s="331"/>
      <c r="X206" s="331"/>
      <c r="Y206" s="331"/>
      <c r="Z206" s="331"/>
      <c r="AA206" s="331">
        <v>0</v>
      </c>
      <c r="AB206" s="331">
        <v>0</v>
      </c>
      <c r="AC206" s="331">
        <v>0</v>
      </c>
      <c r="AD206" s="331">
        <v>0</v>
      </c>
      <c r="AE206" s="331">
        <v>0</v>
      </c>
      <c r="AF206" s="331">
        <v>0</v>
      </c>
      <c r="AG206" s="331">
        <v>0</v>
      </c>
      <c r="AH206" s="331">
        <v>0</v>
      </c>
      <c r="AI206" s="331">
        <v>0</v>
      </c>
      <c r="AJ206" s="331">
        <v>0</v>
      </c>
      <c r="AK206" s="331">
        <v>0</v>
      </c>
      <c r="AL206" s="331">
        <v>0</v>
      </c>
      <c r="AM206" s="331">
        <v>0</v>
      </c>
      <c r="AN206" s="331">
        <v>0</v>
      </c>
      <c r="AO206" s="331">
        <v>0</v>
      </c>
      <c r="AP206" s="331">
        <v>0</v>
      </c>
      <c r="AQ206" s="331">
        <v>0</v>
      </c>
      <c r="AR206" s="331">
        <v>0</v>
      </c>
      <c r="AS206" s="331">
        <v>0</v>
      </c>
      <c r="AT206" s="331">
        <v>0</v>
      </c>
      <c r="AU206" s="331">
        <v>0</v>
      </c>
      <c r="AV206" s="331">
        <v>0</v>
      </c>
      <c r="AW206" s="331">
        <v>0</v>
      </c>
      <c r="AX206" s="331">
        <v>0</v>
      </c>
      <c r="AY206" s="331">
        <v>0</v>
      </c>
      <c r="AZ206" s="331">
        <v>0</v>
      </c>
      <c r="BA206" s="331">
        <v>0</v>
      </c>
      <c r="BB206" s="331">
        <v>0</v>
      </c>
      <c r="BC206" s="331">
        <v>0</v>
      </c>
      <c r="BD206" s="330"/>
      <c r="BE206" s="330"/>
      <c r="BF206" s="330"/>
      <c r="BG206" s="330"/>
      <c r="BH206" s="335"/>
    </row>
    <row r="207" spans="2:66">
      <c r="B207" s="339" t="s">
        <v>19449</v>
      </c>
      <c r="C207" s="338" t="s">
        <v>19448</v>
      </c>
      <c r="D207" s="337" t="s">
        <v>19440</v>
      </c>
      <c r="E207" s="337" t="s">
        <v>19303</v>
      </c>
      <c r="F207" s="337" t="s">
        <v>19151</v>
      </c>
      <c r="G207" s="337" t="s">
        <v>19150</v>
      </c>
      <c r="H207" s="336" t="s">
        <v>19149</v>
      </c>
      <c r="I207" s="331"/>
      <c r="J207" s="331"/>
      <c r="K207" s="331"/>
      <c r="L207" s="331"/>
      <c r="M207" s="331"/>
      <c r="N207" s="331"/>
      <c r="O207" s="331"/>
      <c r="P207" s="331"/>
      <c r="Q207" s="331"/>
      <c r="R207" s="331"/>
      <c r="S207" s="331"/>
      <c r="T207" s="331"/>
      <c r="U207" s="331"/>
      <c r="V207" s="331"/>
      <c r="W207" s="331"/>
      <c r="X207" s="331"/>
      <c r="Y207" s="331"/>
      <c r="Z207" s="331"/>
      <c r="AA207" s="331">
        <v>57750</v>
      </c>
      <c r="AB207" s="331">
        <v>68006</v>
      </c>
      <c r="AC207" s="331">
        <v>67343</v>
      </c>
      <c r="AD207" s="331">
        <v>64694</v>
      </c>
      <c r="AE207" s="331">
        <v>69851</v>
      </c>
      <c r="AF207" s="331">
        <v>93308</v>
      </c>
      <c r="AG207" s="331">
        <v>113721.28</v>
      </c>
      <c r="AH207" s="331">
        <v>102609.01</v>
      </c>
      <c r="AI207" s="331">
        <v>95293.09</v>
      </c>
      <c r="AJ207" s="331">
        <v>98944.08</v>
      </c>
      <c r="AK207" s="331">
        <v>99759.08</v>
      </c>
      <c r="AL207" s="331">
        <v>98088.79</v>
      </c>
      <c r="AM207" s="331">
        <v>90838.33</v>
      </c>
      <c r="AN207" s="331">
        <v>91211.51</v>
      </c>
      <c r="AO207" s="331">
        <v>86989.69</v>
      </c>
      <c r="AP207" s="331">
        <v>84038.45</v>
      </c>
      <c r="AQ207" s="331">
        <v>87009.600000000006</v>
      </c>
      <c r="AR207" s="331">
        <v>85928.08</v>
      </c>
      <c r="AS207" s="331">
        <v>84254.83</v>
      </c>
      <c r="AT207" s="331">
        <v>91611.39</v>
      </c>
      <c r="AU207" s="331">
        <v>79590.98</v>
      </c>
      <c r="AV207" s="331">
        <v>81340.210000000006</v>
      </c>
      <c r="AW207" s="331">
        <v>88078.54</v>
      </c>
      <c r="AX207" s="331">
        <v>89046.27</v>
      </c>
      <c r="AY207" s="331">
        <v>81205.820000000007</v>
      </c>
      <c r="AZ207" s="331">
        <v>86903.16</v>
      </c>
      <c r="BA207" s="331">
        <v>81988.02</v>
      </c>
      <c r="BB207" s="331">
        <v>91231.38</v>
      </c>
      <c r="BC207" s="331">
        <v>88088.59</v>
      </c>
      <c r="BD207" s="330"/>
      <c r="BE207" s="330"/>
      <c r="BF207" s="330"/>
      <c r="BG207" s="330"/>
      <c r="BH207" s="335"/>
    </row>
    <row r="208" spans="2:66">
      <c r="B208" s="339" t="s">
        <v>19447</v>
      </c>
      <c r="C208" s="338" t="s">
        <v>19446</v>
      </c>
      <c r="D208" s="337" t="s">
        <v>19440</v>
      </c>
      <c r="E208" s="337" t="s">
        <v>19303</v>
      </c>
      <c r="F208" s="337" t="s">
        <v>19267</v>
      </c>
      <c r="G208" s="337" t="s">
        <v>19150</v>
      </c>
      <c r="H208" s="336" t="s">
        <v>19149</v>
      </c>
      <c r="I208" s="331"/>
      <c r="J208" s="331"/>
      <c r="K208" s="331"/>
      <c r="L208" s="331"/>
      <c r="M208" s="331"/>
      <c r="N208" s="331"/>
      <c r="O208" s="331"/>
      <c r="P208" s="331"/>
      <c r="Q208" s="331"/>
      <c r="R208" s="331"/>
      <c r="S208" s="331"/>
      <c r="T208" s="331"/>
      <c r="U208" s="331"/>
      <c r="V208" s="331"/>
      <c r="W208" s="331"/>
      <c r="X208" s="331"/>
      <c r="Y208" s="331"/>
      <c r="Z208" s="331"/>
      <c r="AA208" s="331">
        <v>0</v>
      </c>
      <c r="AB208" s="331">
        <v>0</v>
      </c>
      <c r="AC208" s="331">
        <v>0</v>
      </c>
      <c r="AD208" s="331">
        <v>0</v>
      </c>
      <c r="AE208" s="331">
        <v>0</v>
      </c>
      <c r="AF208" s="331">
        <v>0</v>
      </c>
      <c r="AG208" s="331">
        <v>0</v>
      </c>
      <c r="AH208" s="331">
        <v>0</v>
      </c>
      <c r="AI208" s="331">
        <v>0</v>
      </c>
      <c r="AJ208" s="331">
        <v>0</v>
      </c>
      <c r="AK208" s="331">
        <v>0</v>
      </c>
      <c r="AL208" s="331">
        <v>0</v>
      </c>
      <c r="AM208" s="331">
        <v>0</v>
      </c>
      <c r="AN208" s="331">
        <v>0</v>
      </c>
      <c r="AO208" s="331">
        <v>0</v>
      </c>
      <c r="AP208" s="331">
        <v>0</v>
      </c>
      <c r="AQ208" s="331">
        <v>0</v>
      </c>
      <c r="AR208" s="331">
        <v>0</v>
      </c>
      <c r="AS208" s="331">
        <v>0</v>
      </c>
      <c r="AT208" s="331">
        <v>0</v>
      </c>
      <c r="AU208" s="331">
        <v>0</v>
      </c>
      <c r="AV208" s="331">
        <v>0</v>
      </c>
      <c r="AW208" s="331">
        <v>0</v>
      </c>
      <c r="AX208" s="331">
        <v>0</v>
      </c>
      <c r="AY208" s="331">
        <v>0</v>
      </c>
      <c r="AZ208" s="331">
        <v>0</v>
      </c>
      <c r="BA208" s="331">
        <v>0</v>
      </c>
      <c r="BB208" s="331">
        <v>0</v>
      </c>
      <c r="BC208" s="331">
        <v>0</v>
      </c>
      <c r="BD208" s="330"/>
      <c r="BE208" s="330"/>
      <c r="BF208" s="330"/>
      <c r="BG208" s="330"/>
      <c r="BH208" s="335"/>
    </row>
    <row r="209" spans="2:60">
      <c r="B209" s="339" t="s">
        <v>19445</v>
      </c>
      <c r="C209" s="338" t="s">
        <v>19444</v>
      </c>
      <c r="D209" s="337" t="s">
        <v>19440</v>
      </c>
      <c r="E209" s="337" t="s">
        <v>19303</v>
      </c>
      <c r="F209" s="337" t="s">
        <v>19117</v>
      </c>
      <c r="G209" s="337" t="s">
        <v>19150</v>
      </c>
      <c r="H209" s="336" t="s">
        <v>19149</v>
      </c>
      <c r="I209" s="331"/>
      <c r="J209" s="331"/>
      <c r="K209" s="331"/>
      <c r="L209" s="331"/>
      <c r="M209" s="331"/>
      <c r="N209" s="331"/>
      <c r="O209" s="331"/>
      <c r="P209" s="331"/>
      <c r="Q209" s="331"/>
      <c r="R209" s="331"/>
      <c r="S209" s="331"/>
      <c r="T209" s="331"/>
      <c r="U209" s="331"/>
      <c r="V209" s="331"/>
      <c r="W209" s="331"/>
      <c r="X209" s="331"/>
      <c r="Y209" s="331"/>
      <c r="Z209" s="331"/>
      <c r="AA209" s="331">
        <v>3312.35</v>
      </c>
      <c r="AB209" s="331">
        <v>1182</v>
      </c>
      <c r="AC209" s="331">
        <v>958</v>
      </c>
      <c r="AD209" s="331">
        <v>464</v>
      </c>
      <c r="AE209" s="331">
        <v>1054</v>
      </c>
      <c r="AF209" s="331">
        <v>0</v>
      </c>
      <c r="AG209" s="331">
        <v>0</v>
      </c>
      <c r="AH209" s="331">
        <v>0</v>
      </c>
      <c r="AI209" s="331">
        <v>0</v>
      </c>
      <c r="AJ209" s="331">
        <v>0</v>
      </c>
      <c r="AK209" s="331">
        <v>0</v>
      </c>
      <c r="AL209" s="331">
        <v>0</v>
      </c>
      <c r="AM209" s="331">
        <v>0</v>
      </c>
      <c r="AN209" s="331">
        <v>0</v>
      </c>
      <c r="AO209" s="331">
        <v>0</v>
      </c>
      <c r="AP209" s="331">
        <v>0</v>
      </c>
      <c r="AQ209" s="331">
        <v>0</v>
      </c>
      <c r="AR209" s="331">
        <v>0</v>
      </c>
      <c r="AS209" s="331">
        <v>0</v>
      </c>
      <c r="AT209" s="331">
        <v>0</v>
      </c>
      <c r="AU209" s="331">
        <v>0</v>
      </c>
      <c r="AV209" s="331">
        <v>0</v>
      </c>
      <c r="AW209" s="331">
        <v>0</v>
      </c>
      <c r="AX209" s="331">
        <v>0</v>
      </c>
      <c r="AY209" s="331">
        <v>0</v>
      </c>
      <c r="AZ209" s="331">
        <v>0</v>
      </c>
      <c r="BA209" s="331">
        <v>0</v>
      </c>
      <c r="BB209" s="331">
        <v>0</v>
      </c>
      <c r="BC209" s="331">
        <v>0</v>
      </c>
      <c r="BD209" s="330"/>
      <c r="BE209" s="330"/>
      <c r="BF209" s="330"/>
      <c r="BG209" s="330"/>
      <c r="BH209" s="335"/>
    </row>
    <row r="210" spans="2:60">
      <c r="B210" s="339" t="s">
        <v>19443</v>
      </c>
      <c r="C210" s="338" t="s">
        <v>19443</v>
      </c>
      <c r="D210" s="337" t="s">
        <v>19440</v>
      </c>
      <c r="E210" s="337" t="s">
        <v>19303</v>
      </c>
      <c r="F210" s="337" t="s">
        <v>19243</v>
      </c>
      <c r="G210" s="337" t="s">
        <v>19150</v>
      </c>
      <c r="H210" s="336" t="s">
        <v>19149</v>
      </c>
      <c r="I210" s="331"/>
      <c r="J210" s="331"/>
      <c r="K210" s="331"/>
      <c r="L210" s="331"/>
      <c r="M210" s="331"/>
      <c r="N210" s="331"/>
      <c r="O210" s="331"/>
      <c r="P210" s="331"/>
      <c r="Q210" s="331"/>
      <c r="R210" s="331"/>
      <c r="S210" s="331"/>
      <c r="T210" s="331"/>
      <c r="U210" s="331"/>
      <c r="V210" s="331"/>
      <c r="W210" s="331"/>
      <c r="X210" s="331"/>
      <c r="Y210" s="331"/>
      <c r="Z210" s="331"/>
      <c r="AA210" s="331">
        <v>10850.72</v>
      </c>
      <c r="AB210" s="331">
        <v>8144</v>
      </c>
      <c r="AC210" s="331">
        <v>6409</v>
      </c>
      <c r="AD210" s="331">
        <v>8681</v>
      </c>
      <c r="AE210" s="331">
        <v>9756</v>
      </c>
      <c r="AF210" s="331">
        <v>11993</v>
      </c>
      <c r="AG210" s="331">
        <v>17888.45</v>
      </c>
      <c r="AH210" s="331">
        <v>18740.98</v>
      </c>
      <c r="AI210" s="331">
        <v>16463.22</v>
      </c>
      <c r="AJ210" s="331">
        <v>22585.51</v>
      </c>
      <c r="AK210" s="331">
        <v>21593.05</v>
      </c>
      <c r="AL210" s="331">
        <v>23600.11</v>
      </c>
      <c r="AM210" s="331">
        <v>23010.21</v>
      </c>
      <c r="AN210" s="331">
        <v>26585.01</v>
      </c>
      <c r="AO210" s="331">
        <v>26381.67</v>
      </c>
      <c r="AP210" s="331">
        <v>22057.42</v>
      </c>
      <c r="AQ210" s="331">
        <v>26438.639999999999</v>
      </c>
      <c r="AR210" s="331">
        <v>23584.45</v>
      </c>
      <c r="AS210" s="331">
        <v>21738.27</v>
      </c>
      <c r="AT210" s="331">
        <v>17776.22</v>
      </c>
      <c r="AU210" s="331">
        <v>17687.07</v>
      </c>
      <c r="AV210" s="331">
        <v>11952.34</v>
      </c>
      <c r="AW210" s="331">
        <v>9759.76</v>
      </c>
      <c r="AX210" s="331">
        <v>6319.68</v>
      </c>
      <c r="AY210" s="331">
        <v>5972.65</v>
      </c>
      <c r="AZ210" s="331">
        <v>6252.48</v>
      </c>
      <c r="BA210" s="331">
        <v>5664.81</v>
      </c>
      <c r="BB210" s="331">
        <v>5287.96</v>
      </c>
      <c r="BC210" s="331">
        <v>4915.47</v>
      </c>
      <c r="BD210" s="330"/>
      <c r="BE210" s="330"/>
      <c r="BF210" s="330"/>
      <c r="BG210" s="330"/>
      <c r="BH210" s="335"/>
    </row>
    <row r="211" spans="2:60">
      <c r="B211" s="339" t="s">
        <v>19322</v>
      </c>
      <c r="C211" s="338" t="s">
        <v>19321</v>
      </c>
      <c r="D211" s="337" t="s">
        <v>19440</v>
      </c>
      <c r="E211" s="337" t="s">
        <v>19303</v>
      </c>
      <c r="F211" s="337" t="s">
        <v>19113</v>
      </c>
      <c r="G211" s="337" t="s">
        <v>19150</v>
      </c>
      <c r="H211" s="336" t="s">
        <v>19149</v>
      </c>
      <c r="I211" s="331"/>
      <c r="J211" s="331"/>
      <c r="K211" s="331"/>
      <c r="L211" s="331"/>
      <c r="M211" s="331"/>
      <c r="N211" s="331"/>
      <c r="O211" s="331"/>
      <c r="P211" s="331"/>
      <c r="Q211" s="331"/>
      <c r="R211" s="331"/>
      <c r="S211" s="331"/>
      <c r="T211" s="331"/>
      <c r="U211" s="331"/>
      <c r="V211" s="331"/>
      <c r="W211" s="331"/>
      <c r="X211" s="331"/>
      <c r="Y211" s="331"/>
      <c r="Z211" s="331"/>
      <c r="AA211" s="331">
        <v>140492</v>
      </c>
      <c r="AB211" s="331">
        <v>159695</v>
      </c>
      <c r="AC211" s="331">
        <v>170779</v>
      </c>
      <c r="AD211" s="331">
        <v>167773</v>
      </c>
      <c r="AE211" s="331">
        <v>175592</v>
      </c>
      <c r="AF211" s="331">
        <v>182235</v>
      </c>
      <c r="AG211" s="331">
        <v>190710.01</v>
      </c>
      <c r="AH211" s="331">
        <v>152202.31</v>
      </c>
      <c r="AI211" s="331">
        <v>138522.97</v>
      </c>
      <c r="AJ211" s="331">
        <v>139753.82</v>
      </c>
      <c r="AK211" s="331">
        <v>139185.74</v>
      </c>
      <c r="AL211" s="331">
        <v>137502.17000000001</v>
      </c>
      <c r="AM211" s="331">
        <v>139116.29999999999</v>
      </c>
      <c r="AN211" s="331">
        <v>147374.37</v>
      </c>
      <c r="AO211" s="331">
        <v>142147.85999999999</v>
      </c>
      <c r="AP211" s="331">
        <v>137685.13</v>
      </c>
      <c r="AQ211" s="331">
        <v>139121.53</v>
      </c>
      <c r="AR211" s="331">
        <v>136556.85999999999</v>
      </c>
      <c r="AS211" s="331">
        <v>132299.91</v>
      </c>
      <c r="AT211" s="331">
        <v>141271.28</v>
      </c>
      <c r="AU211" s="331">
        <v>129330.5</v>
      </c>
      <c r="AV211" s="331">
        <v>122018.45</v>
      </c>
      <c r="AW211" s="331">
        <v>145640.26</v>
      </c>
      <c r="AX211" s="331">
        <v>136572.54</v>
      </c>
      <c r="AY211" s="331">
        <v>129603.31</v>
      </c>
      <c r="AZ211" s="331">
        <v>137795.32</v>
      </c>
      <c r="BA211" s="331">
        <v>129279.75</v>
      </c>
      <c r="BB211" s="331">
        <v>140707.62</v>
      </c>
      <c r="BC211" s="331">
        <v>138729.32</v>
      </c>
      <c r="BD211" s="330"/>
      <c r="BE211" s="330"/>
      <c r="BF211" s="330"/>
      <c r="BG211" s="330"/>
      <c r="BH211" s="335"/>
    </row>
    <row r="212" spans="2:60">
      <c r="B212" s="339" t="s">
        <v>19358</v>
      </c>
      <c r="C212" s="338" t="s">
        <v>19357</v>
      </c>
      <c r="D212" s="337" t="s">
        <v>19440</v>
      </c>
      <c r="E212" s="337" t="s">
        <v>19303</v>
      </c>
      <c r="F212" s="337" t="s">
        <v>19110</v>
      </c>
      <c r="G212" s="337" t="s">
        <v>19150</v>
      </c>
      <c r="H212" s="336" t="s">
        <v>19149</v>
      </c>
      <c r="I212" s="331"/>
      <c r="J212" s="331"/>
      <c r="K212" s="331"/>
      <c r="L212" s="331"/>
      <c r="M212" s="331"/>
      <c r="N212" s="331"/>
      <c r="O212" s="331"/>
      <c r="P212" s="331"/>
      <c r="Q212" s="331"/>
      <c r="R212" s="331"/>
      <c r="S212" s="331"/>
      <c r="T212" s="331"/>
      <c r="U212" s="331"/>
      <c r="V212" s="331"/>
      <c r="W212" s="331"/>
      <c r="X212" s="331"/>
      <c r="Y212" s="331"/>
      <c r="Z212" s="331"/>
      <c r="AA212" s="331">
        <v>89696</v>
      </c>
      <c r="AB212" s="331">
        <v>83530</v>
      </c>
      <c r="AC212" s="331">
        <v>88422</v>
      </c>
      <c r="AD212" s="331">
        <v>95276</v>
      </c>
      <c r="AE212" s="331">
        <v>92257.36</v>
      </c>
      <c r="AF212" s="331">
        <v>96512.09</v>
      </c>
      <c r="AG212" s="331">
        <v>96069.5</v>
      </c>
      <c r="AH212" s="331">
        <v>68214.320000000007</v>
      </c>
      <c r="AI212" s="331">
        <v>63431.28</v>
      </c>
      <c r="AJ212" s="331">
        <v>65006.75</v>
      </c>
      <c r="AK212" s="331">
        <v>69782.31</v>
      </c>
      <c r="AL212" s="331">
        <v>63695.66</v>
      </c>
      <c r="AM212" s="331">
        <v>64001.599999999999</v>
      </c>
      <c r="AN212" s="331">
        <v>61758.53</v>
      </c>
      <c r="AO212" s="331">
        <v>63304.29</v>
      </c>
      <c r="AP212" s="331">
        <v>57125.85</v>
      </c>
      <c r="AQ212" s="331">
        <v>59785.42</v>
      </c>
      <c r="AR212" s="331">
        <v>57517.35</v>
      </c>
      <c r="AS212" s="331">
        <v>56045.54</v>
      </c>
      <c r="AT212" s="331">
        <v>51420.42</v>
      </c>
      <c r="AU212" s="331">
        <v>51857.57</v>
      </c>
      <c r="AV212" s="331">
        <v>46606.080000000002</v>
      </c>
      <c r="AW212" s="331">
        <v>53313.29</v>
      </c>
      <c r="AX212" s="331">
        <v>49300.2</v>
      </c>
      <c r="AY212" s="331">
        <v>50500.27</v>
      </c>
      <c r="AZ212" s="331">
        <v>54056.45</v>
      </c>
      <c r="BA212" s="331">
        <v>48371.14</v>
      </c>
      <c r="BB212" s="331">
        <v>47831.55</v>
      </c>
      <c r="BC212" s="331">
        <v>47918.91</v>
      </c>
      <c r="BD212" s="330"/>
      <c r="BE212" s="330"/>
      <c r="BF212" s="330"/>
      <c r="BG212" s="330"/>
      <c r="BH212" s="335"/>
    </row>
    <row r="213" spans="2:60">
      <c r="B213" s="339" t="s">
        <v>19392</v>
      </c>
      <c r="C213" s="338" t="s">
        <v>19391</v>
      </c>
      <c r="D213" s="337" t="s">
        <v>19440</v>
      </c>
      <c r="E213" s="337" t="s">
        <v>19303</v>
      </c>
      <c r="F213" s="337" t="s">
        <v>19107</v>
      </c>
      <c r="G213" s="337" t="s">
        <v>19150</v>
      </c>
      <c r="H213" s="336" t="s">
        <v>19149</v>
      </c>
      <c r="I213" s="331"/>
      <c r="J213" s="331"/>
      <c r="K213" s="331"/>
      <c r="L213" s="331"/>
      <c r="M213" s="331"/>
      <c r="N213" s="331"/>
      <c r="O213" s="331"/>
      <c r="P213" s="331"/>
      <c r="Q213" s="331"/>
      <c r="R213" s="331"/>
      <c r="S213" s="331"/>
      <c r="T213" s="331"/>
      <c r="U213" s="331"/>
      <c r="V213" s="331"/>
      <c r="W213" s="331"/>
      <c r="X213" s="331"/>
      <c r="Y213" s="331"/>
      <c r="Z213" s="331"/>
      <c r="AA213" s="331">
        <v>0</v>
      </c>
      <c r="AB213" s="331">
        <v>0</v>
      </c>
      <c r="AC213" s="331">
        <v>0</v>
      </c>
      <c r="AD213" s="331">
        <v>0</v>
      </c>
      <c r="AE213" s="331">
        <v>0</v>
      </c>
      <c r="AF213" s="331">
        <v>0</v>
      </c>
      <c r="AG213" s="331">
        <v>0</v>
      </c>
      <c r="AH213" s="331">
        <v>0</v>
      </c>
      <c r="AI213" s="331">
        <v>0</v>
      </c>
      <c r="AJ213" s="331">
        <v>0</v>
      </c>
      <c r="AK213" s="331">
        <v>0</v>
      </c>
      <c r="AL213" s="331">
        <v>0</v>
      </c>
      <c r="AM213" s="331">
        <v>0</v>
      </c>
      <c r="AN213" s="331">
        <v>0</v>
      </c>
      <c r="AO213" s="331">
        <v>0</v>
      </c>
      <c r="AP213" s="331">
        <v>0</v>
      </c>
      <c r="AQ213" s="331">
        <v>0</v>
      </c>
      <c r="AR213" s="331">
        <v>0</v>
      </c>
      <c r="AS213" s="331">
        <v>0</v>
      </c>
      <c r="AT213" s="331">
        <v>0</v>
      </c>
      <c r="AU213" s="331">
        <v>0</v>
      </c>
      <c r="AV213" s="331">
        <v>0</v>
      </c>
      <c r="AW213" s="331">
        <v>0</v>
      </c>
      <c r="AX213" s="331">
        <v>0</v>
      </c>
      <c r="AY213" s="331">
        <v>0</v>
      </c>
      <c r="AZ213" s="331">
        <v>0</v>
      </c>
      <c r="BA213" s="331">
        <v>0</v>
      </c>
      <c r="BB213" s="331">
        <v>0</v>
      </c>
      <c r="BC213" s="331">
        <v>0</v>
      </c>
      <c r="BD213" s="330"/>
      <c r="BE213" s="330"/>
      <c r="BF213" s="330"/>
      <c r="BG213" s="330"/>
      <c r="BH213" s="335"/>
    </row>
    <row r="214" spans="2:60">
      <c r="B214" s="339" t="s">
        <v>19280</v>
      </c>
      <c r="C214" s="338" t="s">
        <v>19279</v>
      </c>
      <c r="D214" s="337" t="s">
        <v>19440</v>
      </c>
      <c r="E214" s="337" t="s">
        <v>19303</v>
      </c>
      <c r="F214" s="337" t="s">
        <v>19278</v>
      </c>
      <c r="G214" s="337" t="s">
        <v>19150</v>
      </c>
      <c r="H214" s="336" t="s">
        <v>19149</v>
      </c>
      <c r="I214" s="331"/>
      <c r="J214" s="331"/>
      <c r="K214" s="331"/>
      <c r="L214" s="331"/>
      <c r="M214" s="331"/>
      <c r="N214" s="331"/>
      <c r="O214" s="331"/>
      <c r="P214" s="331"/>
      <c r="Q214" s="331"/>
      <c r="R214" s="331"/>
      <c r="S214" s="331"/>
      <c r="T214" s="331"/>
      <c r="U214" s="331"/>
      <c r="V214" s="331"/>
      <c r="W214" s="331"/>
      <c r="X214" s="331"/>
      <c r="Y214" s="331"/>
      <c r="Z214" s="331"/>
      <c r="AA214" s="331">
        <v>0</v>
      </c>
      <c r="AB214" s="331">
        <v>0</v>
      </c>
      <c r="AC214" s="331">
        <v>0</v>
      </c>
      <c r="AD214" s="331">
        <v>0</v>
      </c>
      <c r="AE214" s="331">
        <v>0</v>
      </c>
      <c r="AF214" s="331">
        <v>0</v>
      </c>
      <c r="AG214" s="331">
        <v>0</v>
      </c>
      <c r="AH214" s="331">
        <v>0</v>
      </c>
      <c r="AI214" s="331">
        <v>0</v>
      </c>
      <c r="AJ214" s="331">
        <v>0</v>
      </c>
      <c r="AK214" s="331">
        <v>0</v>
      </c>
      <c r="AL214" s="331">
        <v>0</v>
      </c>
      <c r="AM214" s="331">
        <v>0</v>
      </c>
      <c r="AN214" s="331">
        <v>0</v>
      </c>
      <c r="AO214" s="331">
        <v>0</v>
      </c>
      <c r="AP214" s="331">
        <v>0</v>
      </c>
      <c r="AQ214" s="331">
        <v>0</v>
      </c>
      <c r="AR214" s="331">
        <v>0</v>
      </c>
      <c r="AS214" s="331">
        <v>0</v>
      </c>
      <c r="AT214" s="331">
        <v>0</v>
      </c>
      <c r="AU214" s="331">
        <v>0</v>
      </c>
      <c r="AV214" s="331">
        <v>0</v>
      </c>
      <c r="AW214" s="331">
        <v>0</v>
      </c>
      <c r="AX214" s="331">
        <v>0</v>
      </c>
      <c r="AY214" s="331">
        <v>0</v>
      </c>
      <c r="AZ214" s="331">
        <v>0</v>
      </c>
      <c r="BA214" s="331">
        <v>0</v>
      </c>
      <c r="BB214" s="331">
        <v>0</v>
      </c>
      <c r="BC214" s="331">
        <v>0</v>
      </c>
      <c r="BD214" s="330"/>
      <c r="BE214" s="330"/>
      <c r="BF214" s="330"/>
      <c r="BG214" s="330"/>
      <c r="BH214" s="335"/>
    </row>
    <row r="215" spans="2:60">
      <c r="B215" s="339" t="s">
        <v>19277</v>
      </c>
      <c r="C215" s="338" t="s">
        <v>19276</v>
      </c>
      <c r="D215" s="337" t="s">
        <v>19440</v>
      </c>
      <c r="E215" s="337" t="s">
        <v>19303</v>
      </c>
      <c r="F215" s="337" t="s">
        <v>19275</v>
      </c>
      <c r="G215" s="337" t="s">
        <v>19150</v>
      </c>
      <c r="H215" s="336" t="s">
        <v>19149</v>
      </c>
      <c r="I215" s="331"/>
      <c r="J215" s="331"/>
      <c r="K215" s="331"/>
      <c r="L215" s="331"/>
      <c r="M215" s="331"/>
      <c r="N215" s="331"/>
      <c r="O215" s="331"/>
      <c r="P215" s="331"/>
      <c r="Q215" s="331"/>
      <c r="R215" s="331"/>
      <c r="S215" s="331"/>
      <c r="T215" s="331"/>
      <c r="U215" s="331"/>
      <c r="V215" s="331"/>
      <c r="W215" s="331"/>
      <c r="X215" s="331"/>
      <c r="Y215" s="331"/>
      <c r="Z215" s="331"/>
      <c r="AA215" s="331">
        <v>0</v>
      </c>
      <c r="AB215" s="331">
        <v>0</v>
      </c>
      <c r="AC215" s="331">
        <v>4</v>
      </c>
      <c r="AD215" s="331">
        <v>0</v>
      </c>
      <c r="AE215" s="331">
        <v>0</v>
      </c>
      <c r="AF215" s="331">
        <v>0</v>
      </c>
      <c r="AG215" s="331">
        <v>0</v>
      </c>
      <c r="AH215" s="331">
        <v>0</v>
      </c>
      <c r="AI215" s="331">
        <v>0</v>
      </c>
      <c r="AJ215" s="331">
        <v>0</v>
      </c>
      <c r="AK215" s="331">
        <v>0</v>
      </c>
      <c r="AL215" s="331">
        <v>0</v>
      </c>
      <c r="AM215" s="331">
        <v>0</v>
      </c>
      <c r="AN215" s="331">
        <v>0</v>
      </c>
      <c r="AO215" s="331">
        <v>0</v>
      </c>
      <c r="AP215" s="331">
        <v>0</v>
      </c>
      <c r="AQ215" s="331">
        <v>0</v>
      </c>
      <c r="AR215" s="331">
        <v>0</v>
      </c>
      <c r="AS215" s="331">
        <v>0</v>
      </c>
      <c r="AT215" s="331">
        <v>0</v>
      </c>
      <c r="AU215" s="331">
        <v>0</v>
      </c>
      <c r="AV215" s="331">
        <v>0</v>
      </c>
      <c r="AW215" s="331">
        <v>0</v>
      </c>
      <c r="AX215" s="331">
        <v>0</v>
      </c>
      <c r="AY215" s="331">
        <v>0</v>
      </c>
      <c r="AZ215" s="331">
        <v>0</v>
      </c>
      <c r="BA215" s="331">
        <v>0</v>
      </c>
      <c r="BB215" s="331">
        <v>0</v>
      </c>
      <c r="BC215" s="331">
        <v>0</v>
      </c>
      <c r="BD215" s="330"/>
      <c r="BE215" s="330"/>
      <c r="BF215" s="330"/>
      <c r="BG215" s="330"/>
      <c r="BH215" s="335"/>
    </row>
    <row r="216" spans="2:60">
      <c r="B216" s="339" t="s">
        <v>19274</v>
      </c>
      <c r="C216" s="338" t="s">
        <v>19274</v>
      </c>
      <c r="D216" s="337" t="s">
        <v>19440</v>
      </c>
      <c r="E216" s="337" t="s">
        <v>19303</v>
      </c>
      <c r="F216" s="337" t="s">
        <v>19272</v>
      </c>
      <c r="G216" s="337" t="s">
        <v>19150</v>
      </c>
      <c r="H216" s="336" t="s">
        <v>19149</v>
      </c>
      <c r="I216" s="331"/>
      <c r="J216" s="331"/>
      <c r="K216" s="331"/>
      <c r="L216" s="331"/>
      <c r="M216" s="331"/>
      <c r="N216" s="331"/>
      <c r="O216" s="331"/>
      <c r="P216" s="331"/>
      <c r="Q216" s="331"/>
      <c r="R216" s="331"/>
      <c r="S216" s="331"/>
      <c r="T216" s="331"/>
      <c r="U216" s="331"/>
      <c r="V216" s="331"/>
      <c r="W216" s="331"/>
      <c r="X216" s="331"/>
      <c r="Y216" s="331"/>
      <c r="Z216" s="331"/>
      <c r="AA216" s="331">
        <v>1089.8800000000001</v>
      </c>
      <c r="AB216" s="331">
        <v>390</v>
      </c>
      <c r="AC216" s="331">
        <v>1</v>
      </c>
      <c r="AD216" s="331">
        <v>0</v>
      </c>
      <c r="AE216" s="331">
        <v>0</v>
      </c>
      <c r="AF216" s="331">
        <v>0</v>
      </c>
      <c r="AG216" s="331">
        <v>0</v>
      </c>
      <c r="AH216" s="331">
        <v>0</v>
      </c>
      <c r="AI216" s="331">
        <v>0</v>
      </c>
      <c r="AJ216" s="331">
        <v>0</v>
      </c>
      <c r="AK216" s="331">
        <v>0</v>
      </c>
      <c r="AL216" s="331">
        <v>0</v>
      </c>
      <c r="AM216" s="331">
        <v>0</v>
      </c>
      <c r="AN216" s="331">
        <v>207</v>
      </c>
      <c r="AO216" s="331">
        <v>0</v>
      </c>
      <c r="AP216" s="331">
        <v>0</v>
      </c>
      <c r="AQ216" s="331">
        <v>0</v>
      </c>
      <c r="AR216" s="331">
        <v>0</v>
      </c>
      <c r="AS216" s="331">
        <v>0</v>
      </c>
      <c r="AT216" s="331">
        <v>0</v>
      </c>
      <c r="AU216" s="331">
        <v>0</v>
      </c>
      <c r="AV216" s="331">
        <v>0</v>
      </c>
      <c r="AW216" s="331">
        <v>0</v>
      </c>
      <c r="AX216" s="331">
        <v>0</v>
      </c>
      <c r="AY216" s="331">
        <v>0</v>
      </c>
      <c r="AZ216" s="331">
        <v>0</v>
      </c>
      <c r="BA216" s="331">
        <v>0</v>
      </c>
      <c r="BB216" s="331">
        <v>0</v>
      </c>
      <c r="BC216" s="331">
        <v>0</v>
      </c>
      <c r="BD216" s="330"/>
      <c r="BE216" s="330"/>
      <c r="BF216" s="330"/>
      <c r="BG216" s="330"/>
      <c r="BH216" s="335"/>
    </row>
    <row r="217" spans="2:60">
      <c r="B217" s="339" t="s">
        <v>19442</v>
      </c>
      <c r="C217" s="338" t="s">
        <v>19441</v>
      </c>
      <c r="D217" s="337" t="s">
        <v>19440</v>
      </c>
      <c r="E217" s="337" t="s">
        <v>19303</v>
      </c>
      <c r="F217" s="337" t="s">
        <v>19132</v>
      </c>
      <c r="G217" s="337" t="s">
        <v>19150</v>
      </c>
      <c r="H217" s="336" t="s">
        <v>19149</v>
      </c>
      <c r="I217" s="331"/>
      <c r="J217" s="331"/>
      <c r="K217" s="331"/>
      <c r="L217" s="331"/>
      <c r="M217" s="331"/>
      <c r="N217" s="331"/>
      <c r="O217" s="331"/>
      <c r="P217" s="331"/>
      <c r="Q217" s="331"/>
      <c r="R217" s="331"/>
      <c r="S217" s="331"/>
      <c r="T217" s="331"/>
      <c r="U217" s="331"/>
      <c r="V217" s="331"/>
      <c r="W217" s="331"/>
      <c r="X217" s="331"/>
      <c r="Y217" s="331"/>
      <c r="Z217" s="331"/>
      <c r="AA217" s="331">
        <v>0</v>
      </c>
      <c r="AB217" s="331">
        <v>0</v>
      </c>
      <c r="AC217" s="331">
        <v>0</v>
      </c>
      <c r="AD217" s="331">
        <v>0</v>
      </c>
      <c r="AE217" s="331">
        <v>0</v>
      </c>
      <c r="AF217" s="331">
        <v>0</v>
      </c>
      <c r="AG217" s="331">
        <v>0</v>
      </c>
      <c r="AH217" s="331">
        <v>0</v>
      </c>
      <c r="AI217" s="331">
        <v>0</v>
      </c>
      <c r="AJ217" s="331">
        <v>0</v>
      </c>
      <c r="AK217" s="331">
        <v>0</v>
      </c>
      <c r="AL217" s="331">
        <v>0</v>
      </c>
      <c r="AM217" s="331">
        <v>0</v>
      </c>
      <c r="AN217" s="331">
        <v>0</v>
      </c>
      <c r="AO217" s="331">
        <v>0</v>
      </c>
      <c r="AP217" s="331">
        <v>0</v>
      </c>
      <c r="AQ217" s="331">
        <v>0</v>
      </c>
      <c r="AR217" s="331">
        <v>0</v>
      </c>
      <c r="AS217" s="331">
        <v>0</v>
      </c>
      <c r="AT217" s="331">
        <v>0</v>
      </c>
      <c r="AU217" s="331">
        <v>0</v>
      </c>
      <c r="AV217" s="331">
        <v>0</v>
      </c>
      <c r="AW217" s="331">
        <v>0</v>
      </c>
      <c r="AX217" s="331">
        <v>0</v>
      </c>
      <c r="AY217" s="331">
        <v>0</v>
      </c>
      <c r="AZ217" s="331">
        <v>0</v>
      </c>
      <c r="BA217" s="331">
        <v>0</v>
      </c>
      <c r="BB217" s="331">
        <v>0</v>
      </c>
      <c r="BC217" s="331">
        <v>0</v>
      </c>
      <c r="BD217" s="330"/>
      <c r="BE217" s="330"/>
      <c r="BF217" s="330"/>
      <c r="BG217" s="330"/>
      <c r="BH217" s="374"/>
    </row>
    <row r="218" spans="2:60">
      <c r="B218" s="346" t="s">
        <v>19439</v>
      </c>
      <c r="C218" s="345" t="s">
        <v>19439</v>
      </c>
      <c r="D218" s="360"/>
      <c r="E218" s="360"/>
      <c r="F218" s="360"/>
      <c r="G218" s="360"/>
      <c r="H218" s="336"/>
      <c r="I218" s="331" t="s">
        <v>843</v>
      </c>
      <c r="J218" s="331"/>
      <c r="K218" s="331"/>
      <c r="L218" s="331" t="s">
        <v>843</v>
      </c>
      <c r="M218" s="331" t="s">
        <v>843</v>
      </c>
      <c r="N218" s="331" t="s">
        <v>843</v>
      </c>
      <c r="O218" s="331" t="s">
        <v>843</v>
      </c>
      <c r="P218" s="331" t="s">
        <v>843</v>
      </c>
      <c r="Q218" s="331" t="s">
        <v>843</v>
      </c>
      <c r="R218" s="331" t="s">
        <v>843</v>
      </c>
      <c r="S218" s="331" t="s">
        <v>843</v>
      </c>
      <c r="T218" s="331" t="s">
        <v>843</v>
      </c>
      <c r="U218" s="331" t="s">
        <v>843</v>
      </c>
      <c r="V218" s="331" t="s">
        <v>843</v>
      </c>
      <c r="W218" s="331" t="s">
        <v>843</v>
      </c>
      <c r="X218" s="331" t="s">
        <v>843</v>
      </c>
      <c r="Y218" s="331" t="s">
        <v>843</v>
      </c>
      <c r="Z218" s="331" t="s">
        <v>843</v>
      </c>
      <c r="AA218" s="331" t="s">
        <v>843</v>
      </c>
      <c r="AB218" s="331" t="s">
        <v>843</v>
      </c>
      <c r="AC218" s="331" t="s">
        <v>843</v>
      </c>
      <c r="AD218" s="331" t="s">
        <v>843</v>
      </c>
      <c r="AE218" s="331" t="s">
        <v>843</v>
      </c>
      <c r="AF218" s="331" t="s">
        <v>843</v>
      </c>
      <c r="AG218" s="331" t="s">
        <v>843</v>
      </c>
      <c r="AH218" s="331" t="s">
        <v>843</v>
      </c>
      <c r="AI218" s="331" t="s">
        <v>843</v>
      </c>
      <c r="AJ218" s="331" t="s">
        <v>843</v>
      </c>
      <c r="AK218" s="331" t="s">
        <v>843</v>
      </c>
      <c r="AL218" s="331" t="s">
        <v>843</v>
      </c>
      <c r="AM218" s="331" t="s">
        <v>843</v>
      </c>
      <c r="AN218" s="331" t="s">
        <v>843</v>
      </c>
      <c r="AO218" s="331" t="s">
        <v>843</v>
      </c>
      <c r="AP218" s="331" t="s">
        <v>843</v>
      </c>
      <c r="AQ218" s="331" t="s">
        <v>843</v>
      </c>
      <c r="AR218" s="331" t="s">
        <v>843</v>
      </c>
      <c r="AS218" s="331" t="s">
        <v>843</v>
      </c>
      <c r="AT218" s="331" t="s">
        <v>843</v>
      </c>
      <c r="AU218" s="331" t="s">
        <v>843</v>
      </c>
      <c r="AV218" s="331" t="s">
        <v>843</v>
      </c>
      <c r="AW218" s="331" t="s">
        <v>843</v>
      </c>
      <c r="AX218" s="331" t="s">
        <v>843</v>
      </c>
      <c r="AY218" s="331" t="s">
        <v>843</v>
      </c>
      <c r="AZ218" s="331" t="s">
        <v>843</v>
      </c>
      <c r="BA218" s="331" t="s">
        <v>843</v>
      </c>
      <c r="BB218" s="331" t="s">
        <v>843</v>
      </c>
      <c r="BC218" s="331" t="s">
        <v>843</v>
      </c>
      <c r="BD218" s="330"/>
      <c r="BE218" s="330"/>
      <c r="BF218" s="330"/>
      <c r="BG218" s="330"/>
      <c r="BH218" s="342"/>
    </row>
    <row r="219" spans="2:60">
      <c r="B219" s="362" t="s">
        <v>19438</v>
      </c>
      <c r="C219" s="338" t="s">
        <v>19437</v>
      </c>
      <c r="D219" s="360"/>
      <c r="E219" s="360"/>
      <c r="F219" s="360"/>
      <c r="G219" s="360"/>
      <c r="H219" s="371"/>
      <c r="I219" s="331" t="s">
        <v>843</v>
      </c>
      <c r="J219" s="331"/>
      <c r="K219" s="331"/>
      <c r="L219" s="331" t="s">
        <v>843</v>
      </c>
      <c r="M219" s="331" t="s">
        <v>843</v>
      </c>
      <c r="N219" s="331" t="s">
        <v>843</v>
      </c>
      <c r="O219" s="331" t="s">
        <v>843</v>
      </c>
      <c r="P219" s="331" t="s">
        <v>843</v>
      </c>
      <c r="Q219" s="331" t="s">
        <v>843</v>
      </c>
      <c r="R219" s="331" t="s">
        <v>843</v>
      </c>
      <c r="S219" s="331" t="s">
        <v>843</v>
      </c>
      <c r="T219" s="331" t="s">
        <v>843</v>
      </c>
      <c r="U219" s="331" t="s">
        <v>843</v>
      </c>
      <c r="V219" s="331" t="s">
        <v>843</v>
      </c>
      <c r="W219" s="331" t="s">
        <v>843</v>
      </c>
      <c r="X219" s="331" t="s">
        <v>843</v>
      </c>
      <c r="Y219" s="331" t="s">
        <v>843</v>
      </c>
      <c r="Z219" s="331" t="s">
        <v>843</v>
      </c>
      <c r="AA219" s="331" t="s">
        <v>843</v>
      </c>
      <c r="AB219" s="331" t="s">
        <v>843</v>
      </c>
      <c r="AC219" s="331" t="s">
        <v>843</v>
      </c>
      <c r="AD219" s="331" t="s">
        <v>843</v>
      </c>
      <c r="AE219" s="331" t="s">
        <v>843</v>
      </c>
      <c r="AF219" s="331" t="s">
        <v>843</v>
      </c>
      <c r="AG219" s="331" t="s">
        <v>843</v>
      </c>
      <c r="AH219" s="331" t="s">
        <v>843</v>
      </c>
      <c r="AI219" s="331" t="s">
        <v>843</v>
      </c>
      <c r="AJ219" s="331" t="s">
        <v>843</v>
      </c>
      <c r="AK219" s="331" t="s">
        <v>843</v>
      </c>
      <c r="AL219" s="331" t="s">
        <v>843</v>
      </c>
      <c r="AM219" s="331" t="s">
        <v>843</v>
      </c>
      <c r="AN219" s="331" t="s">
        <v>843</v>
      </c>
      <c r="AO219" s="331" t="s">
        <v>843</v>
      </c>
      <c r="AP219" s="331" t="s">
        <v>843</v>
      </c>
      <c r="AQ219" s="331" t="s">
        <v>843</v>
      </c>
      <c r="AR219" s="331" t="s">
        <v>843</v>
      </c>
      <c r="AS219" s="331" t="s">
        <v>843</v>
      </c>
      <c r="AT219" s="331" t="s">
        <v>843</v>
      </c>
      <c r="AU219" s="331" t="s">
        <v>843</v>
      </c>
      <c r="AV219" s="331" t="s">
        <v>843</v>
      </c>
      <c r="AW219" s="331" t="s">
        <v>843</v>
      </c>
      <c r="AX219" s="331" t="s">
        <v>843</v>
      </c>
      <c r="AY219" s="331" t="s">
        <v>843</v>
      </c>
      <c r="AZ219" s="331" t="s">
        <v>843</v>
      </c>
      <c r="BA219" s="331" t="s">
        <v>843</v>
      </c>
      <c r="BB219" s="331" t="s">
        <v>843</v>
      </c>
      <c r="BC219" s="331" t="s">
        <v>843</v>
      </c>
      <c r="BD219" s="330"/>
      <c r="BE219" s="330"/>
      <c r="BF219" s="330"/>
      <c r="BG219" s="330"/>
      <c r="BH219" s="335"/>
    </row>
    <row r="220" spans="2:60">
      <c r="B220" s="339" t="s">
        <v>19436</v>
      </c>
      <c r="C220" s="338" t="s">
        <v>19435</v>
      </c>
      <c r="D220" s="337" t="s">
        <v>19286</v>
      </c>
      <c r="E220" s="337" t="s">
        <v>19434</v>
      </c>
      <c r="F220" s="337" t="s">
        <v>19081</v>
      </c>
      <c r="G220" s="337" t="s">
        <v>19150</v>
      </c>
      <c r="H220" s="336" t="s">
        <v>19149</v>
      </c>
      <c r="I220" s="331">
        <v>-193.18</v>
      </c>
      <c r="J220" s="331"/>
      <c r="K220" s="331"/>
      <c r="L220" s="331">
        <v>-152.44</v>
      </c>
      <c r="M220" s="331">
        <v>-173.1</v>
      </c>
      <c r="N220" s="331">
        <v>-187.52</v>
      </c>
      <c r="O220" s="331">
        <v>-197.45</v>
      </c>
      <c r="P220" s="331">
        <v>-203.64</v>
      </c>
      <c r="Q220" s="331">
        <v>-204.6</v>
      </c>
      <c r="R220" s="331">
        <v>-203.79</v>
      </c>
      <c r="S220" s="331">
        <v>-206.04</v>
      </c>
      <c r="T220" s="331">
        <v>-212.72</v>
      </c>
      <c r="U220" s="331">
        <v>-203.46</v>
      </c>
      <c r="V220" s="331">
        <v>-212.97</v>
      </c>
      <c r="W220" s="331">
        <v>-218.39</v>
      </c>
      <c r="X220" s="331">
        <v>-231.45</v>
      </c>
      <c r="Y220" s="331">
        <v>-245.8</v>
      </c>
      <c r="Z220" s="331">
        <v>-289</v>
      </c>
      <c r="AA220" s="331">
        <v>-249.81</v>
      </c>
      <c r="AB220" s="331">
        <v>-252.25</v>
      </c>
      <c r="AC220" s="331">
        <v>-278.83999999999997</v>
      </c>
      <c r="AD220" s="331">
        <v>-227.81</v>
      </c>
      <c r="AE220" s="331">
        <v>-250.21</v>
      </c>
      <c r="AF220" s="331">
        <v>-290.19</v>
      </c>
      <c r="AG220" s="331">
        <v>-356.05</v>
      </c>
      <c r="AH220" s="331">
        <v>-322.22000000000003</v>
      </c>
      <c r="AI220" s="331">
        <v>-321.77999999999997</v>
      </c>
      <c r="AJ220" s="331">
        <v>-317.45</v>
      </c>
      <c r="AK220" s="331">
        <v>-359.53</v>
      </c>
      <c r="AL220" s="331">
        <v>-414.73</v>
      </c>
      <c r="AM220" s="331">
        <v>-455.82</v>
      </c>
      <c r="AN220" s="331">
        <v>-407.75</v>
      </c>
      <c r="AO220" s="331">
        <v>-535.51</v>
      </c>
      <c r="AP220" s="331">
        <v>-784.77</v>
      </c>
      <c r="AQ220" s="331">
        <v>-844.96</v>
      </c>
      <c r="AR220" s="331">
        <v>-749.47</v>
      </c>
      <c r="AS220" s="331">
        <v>-999.48</v>
      </c>
      <c r="AT220" s="331">
        <v>-968.51</v>
      </c>
      <c r="AU220" s="331">
        <v>-886.45</v>
      </c>
      <c r="AV220" s="331">
        <v>-803.99</v>
      </c>
      <c r="AW220" s="331">
        <v>-695.57</v>
      </c>
      <c r="AX220" s="331">
        <v>-885.94</v>
      </c>
      <c r="AY220" s="331">
        <v>-561.14</v>
      </c>
      <c r="AZ220" s="331">
        <v>-730.48</v>
      </c>
      <c r="BA220" s="331">
        <v>-815.42</v>
      </c>
      <c r="BB220" s="331">
        <v>-814.61</v>
      </c>
      <c r="BC220" s="331">
        <v>-814.61</v>
      </c>
      <c r="BD220" s="330"/>
      <c r="BE220" s="330"/>
      <c r="BF220" s="330"/>
      <c r="BG220" s="330"/>
      <c r="BH220" s="335"/>
    </row>
    <row r="221" spans="2:60">
      <c r="B221" s="339" t="s">
        <v>19433</v>
      </c>
      <c r="C221" s="338" t="s">
        <v>19432</v>
      </c>
      <c r="D221" s="337" t="s">
        <v>19286</v>
      </c>
      <c r="E221" s="337" t="s">
        <v>19431</v>
      </c>
      <c r="F221" s="337" t="s">
        <v>19081</v>
      </c>
      <c r="G221" s="337" t="s">
        <v>19150</v>
      </c>
      <c r="H221" s="336" t="s">
        <v>19149</v>
      </c>
      <c r="I221" s="331">
        <v>-127.06</v>
      </c>
      <c r="J221" s="331"/>
      <c r="K221" s="331"/>
      <c r="L221" s="331">
        <v>-137.77000000000001</v>
      </c>
      <c r="M221" s="331">
        <v>-176.25</v>
      </c>
      <c r="N221" s="331">
        <v>-217.7</v>
      </c>
      <c r="O221" s="331">
        <v>-255.73</v>
      </c>
      <c r="P221" s="331">
        <v>-305.86</v>
      </c>
      <c r="Q221" s="331">
        <v>-326.27999999999997</v>
      </c>
      <c r="R221" s="331">
        <v>-348.44</v>
      </c>
      <c r="S221" s="331">
        <v>-380.93</v>
      </c>
      <c r="T221" s="331">
        <v>-424.43</v>
      </c>
      <c r="U221" s="331">
        <v>-462.38</v>
      </c>
      <c r="V221" s="331">
        <v>-505.63</v>
      </c>
      <c r="W221" s="331">
        <v>-583.95000000000005</v>
      </c>
      <c r="X221" s="331">
        <v>-589.41</v>
      </c>
      <c r="Y221" s="331">
        <v>-516.39</v>
      </c>
      <c r="Z221" s="331">
        <v>-502.13</v>
      </c>
      <c r="AA221" s="331">
        <v>-500.88</v>
      </c>
      <c r="AB221" s="331">
        <v>-558.36</v>
      </c>
      <c r="AC221" s="331">
        <v>-518.66</v>
      </c>
      <c r="AD221" s="331">
        <v>-490.09</v>
      </c>
      <c r="AE221" s="331">
        <v>-508.45</v>
      </c>
      <c r="AF221" s="331">
        <v>-467.5</v>
      </c>
      <c r="AG221" s="331">
        <v>-673.86</v>
      </c>
      <c r="AH221" s="331">
        <v>-613.51</v>
      </c>
      <c r="AI221" s="331">
        <v>-626.89</v>
      </c>
      <c r="AJ221" s="331">
        <v>-598.17999999999995</v>
      </c>
      <c r="AK221" s="331">
        <v>-658.72</v>
      </c>
      <c r="AL221" s="331">
        <v>-720.38</v>
      </c>
      <c r="AM221" s="331">
        <v>-679.56</v>
      </c>
      <c r="AN221" s="331">
        <v>-860.31</v>
      </c>
      <c r="AO221" s="331">
        <v>-824.92</v>
      </c>
      <c r="AP221" s="331">
        <v>-824.92</v>
      </c>
      <c r="AQ221" s="331">
        <v>-943.78</v>
      </c>
      <c r="AR221" s="331">
        <v>-1053.3599999999999</v>
      </c>
      <c r="AS221" s="331">
        <v>-1154.83</v>
      </c>
      <c r="AT221" s="331">
        <v>-1227.81</v>
      </c>
      <c r="AU221" s="331">
        <v>-1252.22</v>
      </c>
      <c r="AV221" s="331">
        <v>-1244.55</v>
      </c>
      <c r="AW221" s="331">
        <v>-1466.77</v>
      </c>
      <c r="AX221" s="331">
        <v>-1525.71</v>
      </c>
      <c r="AY221" s="331">
        <v>-1019.91</v>
      </c>
      <c r="AZ221" s="331">
        <v>-1418.26</v>
      </c>
      <c r="BA221" s="331">
        <v>-1410.92</v>
      </c>
      <c r="BB221" s="331">
        <v>-1409.53</v>
      </c>
      <c r="BC221" s="331">
        <v>-1409.53</v>
      </c>
      <c r="BD221" s="330"/>
      <c r="BE221" s="330"/>
      <c r="BF221" s="330"/>
      <c r="BG221" s="330"/>
      <c r="BH221" s="335"/>
    </row>
    <row r="222" spans="2:60">
      <c r="B222" s="339" t="s">
        <v>19430</v>
      </c>
      <c r="C222" s="338" t="s">
        <v>19429</v>
      </c>
      <c r="D222" s="337" t="s">
        <v>19286</v>
      </c>
      <c r="E222" s="337" t="s">
        <v>19428</v>
      </c>
      <c r="F222" s="337" t="s">
        <v>19081</v>
      </c>
      <c r="G222" s="337" t="s">
        <v>19150</v>
      </c>
      <c r="H222" s="336" t="s">
        <v>19149</v>
      </c>
      <c r="I222" s="331">
        <v>-39.76</v>
      </c>
      <c r="J222" s="331"/>
      <c r="K222" s="331"/>
      <c r="L222" s="331">
        <v>-31.11</v>
      </c>
      <c r="M222" s="331">
        <v>-33.26</v>
      </c>
      <c r="N222" s="331">
        <v>-35.11</v>
      </c>
      <c r="O222" s="331">
        <v>-36.42</v>
      </c>
      <c r="P222" s="331">
        <v>-37.4</v>
      </c>
      <c r="Q222" s="331">
        <v>-34.99</v>
      </c>
      <c r="R222" s="331">
        <v>-33.479999999999997</v>
      </c>
      <c r="S222" s="331">
        <v>-42.82</v>
      </c>
      <c r="T222" s="331">
        <v>-56.64</v>
      </c>
      <c r="U222" s="331">
        <v>-75.86</v>
      </c>
      <c r="V222" s="331">
        <v>-90.56</v>
      </c>
      <c r="W222" s="331">
        <v>-94.72</v>
      </c>
      <c r="X222" s="331">
        <v>-111.27</v>
      </c>
      <c r="Y222" s="331">
        <v>-115.25</v>
      </c>
      <c r="Z222" s="331">
        <v>-124.16</v>
      </c>
      <c r="AA222" s="331">
        <v>-105.75</v>
      </c>
      <c r="AB222" s="331">
        <v>-142.11000000000001</v>
      </c>
      <c r="AC222" s="331">
        <v>-134.68</v>
      </c>
      <c r="AD222" s="331">
        <v>-129.58000000000001</v>
      </c>
      <c r="AE222" s="331">
        <v>-127.86</v>
      </c>
      <c r="AF222" s="331">
        <v>-152.16</v>
      </c>
      <c r="AG222" s="331">
        <v>-178.36</v>
      </c>
      <c r="AH222" s="331">
        <v>-157.18</v>
      </c>
      <c r="AI222" s="331">
        <v>-115</v>
      </c>
      <c r="AJ222" s="331">
        <v>-114.8</v>
      </c>
      <c r="AK222" s="331">
        <v>-118.37</v>
      </c>
      <c r="AL222" s="331">
        <v>-129.11000000000001</v>
      </c>
      <c r="AM222" s="331">
        <v>-143.59</v>
      </c>
      <c r="AN222" s="331">
        <v>-143.59</v>
      </c>
      <c r="AO222" s="331">
        <v>-143.59</v>
      </c>
      <c r="AP222" s="331">
        <v>-82.36</v>
      </c>
      <c r="AQ222" s="331">
        <v>-66.709999999999994</v>
      </c>
      <c r="AR222" s="331">
        <v>-62.06</v>
      </c>
      <c r="AS222" s="331">
        <v>-116.74</v>
      </c>
      <c r="AT222" s="331">
        <v>-121.12</v>
      </c>
      <c r="AU222" s="331">
        <v>-136.59</v>
      </c>
      <c r="AV222" s="331">
        <v>-117.33</v>
      </c>
      <c r="AW222" s="331">
        <v>-135.66</v>
      </c>
      <c r="AX222" s="331">
        <v>-104.46</v>
      </c>
      <c r="AY222" s="331">
        <v>-216.06</v>
      </c>
      <c r="AZ222" s="331">
        <v>-98.53</v>
      </c>
      <c r="BA222" s="331">
        <v>-97.61</v>
      </c>
      <c r="BB222" s="331">
        <v>-97.52</v>
      </c>
      <c r="BC222" s="331">
        <v>-97.52</v>
      </c>
      <c r="BD222" s="330"/>
      <c r="BE222" s="330"/>
      <c r="BF222" s="330"/>
      <c r="BG222" s="330"/>
      <c r="BH222" s="335"/>
    </row>
    <row r="223" spans="2:60" ht="15.6">
      <c r="B223" s="370" t="s">
        <v>19427</v>
      </c>
      <c r="C223" s="369" t="s">
        <v>19426</v>
      </c>
      <c r="D223" s="368"/>
      <c r="E223" s="368"/>
      <c r="F223" s="368"/>
      <c r="G223" s="368"/>
      <c r="H223" s="366"/>
      <c r="I223" s="365" t="s">
        <v>843</v>
      </c>
      <c r="J223" s="365"/>
      <c r="K223" s="365"/>
      <c r="L223" s="365" t="s">
        <v>843</v>
      </c>
      <c r="M223" s="365" t="s">
        <v>843</v>
      </c>
      <c r="N223" s="365" t="s">
        <v>843</v>
      </c>
      <c r="O223" s="365" t="s">
        <v>843</v>
      </c>
      <c r="P223" s="365" t="s">
        <v>843</v>
      </c>
      <c r="Q223" s="365" t="s">
        <v>843</v>
      </c>
      <c r="R223" s="365" t="s">
        <v>843</v>
      </c>
      <c r="S223" s="365" t="s">
        <v>843</v>
      </c>
      <c r="T223" s="365" t="s">
        <v>843</v>
      </c>
      <c r="U223" s="365" t="s">
        <v>843</v>
      </c>
      <c r="V223" s="365" t="s">
        <v>843</v>
      </c>
      <c r="W223" s="365" t="s">
        <v>843</v>
      </c>
      <c r="X223" s="365" t="s">
        <v>843</v>
      </c>
      <c r="Y223" s="365" t="s">
        <v>843</v>
      </c>
      <c r="Z223" s="365" t="s">
        <v>843</v>
      </c>
      <c r="AA223" s="365" t="s">
        <v>843</v>
      </c>
      <c r="AB223" s="365" t="s">
        <v>843</v>
      </c>
      <c r="AC223" s="365" t="s">
        <v>843</v>
      </c>
      <c r="AD223" s="365" t="s">
        <v>843</v>
      </c>
      <c r="AE223" s="365" t="s">
        <v>843</v>
      </c>
      <c r="AF223" s="365" t="s">
        <v>843</v>
      </c>
      <c r="AG223" s="365" t="s">
        <v>843</v>
      </c>
      <c r="AH223" s="365" t="s">
        <v>843</v>
      </c>
      <c r="AI223" s="365" t="s">
        <v>843</v>
      </c>
      <c r="AJ223" s="365" t="s">
        <v>843</v>
      </c>
      <c r="AK223" s="365" t="s">
        <v>843</v>
      </c>
      <c r="AL223" s="365" t="s">
        <v>843</v>
      </c>
      <c r="AM223" s="365" t="s">
        <v>843</v>
      </c>
      <c r="AN223" s="365" t="s">
        <v>843</v>
      </c>
      <c r="AO223" s="365" t="s">
        <v>843</v>
      </c>
      <c r="AP223" s="365" t="s">
        <v>843</v>
      </c>
      <c r="AQ223" s="365" t="s">
        <v>843</v>
      </c>
      <c r="AR223" s="365" t="s">
        <v>843</v>
      </c>
      <c r="AS223" s="365" t="s">
        <v>843</v>
      </c>
      <c r="AT223" s="365" t="s">
        <v>843</v>
      </c>
      <c r="AU223" s="365" t="s">
        <v>843</v>
      </c>
      <c r="AV223" s="365" t="s">
        <v>843</v>
      </c>
      <c r="AW223" s="365" t="s">
        <v>843</v>
      </c>
      <c r="AX223" s="365" t="s">
        <v>843</v>
      </c>
      <c r="AY223" s="365" t="s">
        <v>843</v>
      </c>
      <c r="AZ223" s="365" t="s">
        <v>843</v>
      </c>
      <c r="BA223" s="365" t="s">
        <v>843</v>
      </c>
      <c r="BB223" s="365" t="s">
        <v>843</v>
      </c>
      <c r="BC223" s="365" t="s">
        <v>843</v>
      </c>
      <c r="BD223" s="330"/>
      <c r="BE223" s="330"/>
      <c r="BF223" s="330"/>
      <c r="BG223" s="330"/>
      <c r="BH223" s="364"/>
    </row>
    <row r="224" spans="2:60">
      <c r="B224" s="346" t="s">
        <v>19425</v>
      </c>
      <c r="C224" s="345" t="s">
        <v>19424</v>
      </c>
      <c r="D224" s="360"/>
      <c r="E224" s="360"/>
      <c r="F224" s="360"/>
      <c r="G224" s="360"/>
      <c r="H224" s="336"/>
      <c r="I224" s="331" t="s">
        <v>843</v>
      </c>
      <c r="J224" s="331"/>
      <c r="K224" s="331"/>
      <c r="L224" s="331" t="s">
        <v>843</v>
      </c>
      <c r="M224" s="331" t="s">
        <v>843</v>
      </c>
      <c r="N224" s="331" t="s">
        <v>843</v>
      </c>
      <c r="O224" s="331" t="s">
        <v>843</v>
      </c>
      <c r="P224" s="331" t="s">
        <v>843</v>
      </c>
      <c r="Q224" s="331" t="s">
        <v>843</v>
      </c>
      <c r="R224" s="331" t="s">
        <v>843</v>
      </c>
      <c r="S224" s="331" t="s">
        <v>843</v>
      </c>
      <c r="T224" s="331" t="s">
        <v>843</v>
      </c>
      <c r="U224" s="331" t="s">
        <v>843</v>
      </c>
      <c r="V224" s="331" t="s">
        <v>843</v>
      </c>
      <c r="W224" s="331" t="s">
        <v>843</v>
      </c>
      <c r="X224" s="331" t="s">
        <v>843</v>
      </c>
      <c r="Y224" s="331" t="s">
        <v>843</v>
      </c>
      <c r="Z224" s="331" t="s">
        <v>843</v>
      </c>
      <c r="AA224" s="331" t="s">
        <v>843</v>
      </c>
      <c r="AB224" s="331" t="s">
        <v>843</v>
      </c>
      <c r="AC224" s="331" t="s">
        <v>843</v>
      </c>
      <c r="AD224" s="331" t="s">
        <v>843</v>
      </c>
      <c r="AE224" s="331" t="s">
        <v>843</v>
      </c>
      <c r="AF224" s="331" t="s">
        <v>843</v>
      </c>
      <c r="AG224" s="331" t="s">
        <v>843</v>
      </c>
      <c r="AH224" s="331" t="s">
        <v>843</v>
      </c>
      <c r="AI224" s="331" t="s">
        <v>843</v>
      </c>
      <c r="AJ224" s="331" t="s">
        <v>843</v>
      </c>
      <c r="AK224" s="331" t="s">
        <v>843</v>
      </c>
      <c r="AL224" s="331" t="s">
        <v>843</v>
      </c>
      <c r="AM224" s="331" t="s">
        <v>843</v>
      </c>
      <c r="AN224" s="331" t="s">
        <v>843</v>
      </c>
      <c r="AO224" s="331" t="s">
        <v>843</v>
      </c>
      <c r="AP224" s="331" t="s">
        <v>843</v>
      </c>
      <c r="AQ224" s="331" t="s">
        <v>843</v>
      </c>
      <c r="AR224" s="331" t="s">
        <v>843</v>
      </c>
      <c r="AS224" s="331" t="s">
        <v>843</v>
      </c>
      <c r="AT224" s="331" t="s">
        <v>843</v>
      </c>
      <c r="AU224" s="331" t="s">
        <v>843</v>
      </c>
      <c r="AV224" s="331" t="s">
        <v>843</v>
      </c>
      <c r="AW224" s="331" t="s">
        <v>843</v>
      </c>
      <c r="AX224" s="331" t="s">
        <v>843</v>
      </c>
      <c r="AY224" s="331" t="s">
        <v>843</v>
      </c>
      <c r="AZ224" s="331" t="s">
        <v>843</v>
      </c>
      <c r="BA224" s="331" t="s">
        <v>843</v>
      </c>
      <c r="BB224" s="331" t="s">
        <v>843</v>
      </c>
      <c r="BC224" s="331" t="s">
        <v>843</v>
      </c>
      <c r="BD224" s="330"/>
      <c r="BE224" s="330"/>
      <c r="BF224" s="330"/>
      <c r="BG224" s="330"/>
      <c r="BH224" s="342"/>
    </row>
    <row r="225" spans="2:60">
      <c r="B225" s="362" t="s">
        <v>19373</v>
      </c>
      <c r="C225" s="338" t="s">
        <v>19372</v>
      </c>
      <c r="D225" s="360"/>
      <c r="E225" s="360"/>
      <c r="F225" s="360"/>
      <c r="G225" s="360"/>
      <c r="H225" s="336"/>
      <c r="I225" s="331" t="s">
        <v>843</v>
      </c>
      <c r="J225" s="331"/>
      <c r="K225" s="331"/>
      <c r="L225" s="331" t="s">
        <v>843</v>
      </c>
      <c r="M225" s="331" t="s">
        <v>843</v>
      </c>
      <c r="N225" s="331" t="s">
        <v>843</v>
      </c>
      <c r="O225" s="331" t="s">
        <v>843</v>
      </c>
      <c r="P225" s="331" t="s">
        <v>843</v>
      </c>
      <c r="Q225" s="331" t="s">
        <v>843</v>
      </c>
      <c r="R225" s="331" t="s">
        <v>843</v>
      </c>
      <c r="S225" s="331" t="s">
        <v>843</v>
      </c>
      <c r="T225" s="331" t="s">
        <v>843</v>
      </c>
      <c r="U225" s="331" t="s">
        <v>843</v>
      </c>
      <c r="V225" s="331" t="s">
        <v>843</v>
      </c>
      <c r="W225" s="331" t="s">
        <v>843</v>
      </c>
      <c r="X225" s="331" t="s">
        <v>843</v>
      </c>
      <c r="Y225" s="331" t="s">
        <v>843</v>
      </c>
      <c r="Z225" s="331" t="s">
        <v>843</v>
      </c>
      <c r="AA225" s="331" t="s">
        <v>843</v>
      </c>
      <c r="AB225" s="331" t="s">
        <v>843</v>
      </c>
      <c r="AC225" s="331" t="s">
        <v>843</v>
      </c>
      <c r="AD225" s="331" t="s">
        <v>843</v>
      </c>
      <c r="AE225" s="331" t="s">
        <v>843</v>
      </c>
      <c r="AF225" s="331" t="s">
        <v>843</v>
      </c>
      <c r="AG225" s="331" t="s">
        <v>843</v>
      </c>
      <c r="AH225" s="331" t="s">
        <v>843</v>
      </c>
      <c r="AI225" s="331" t="s">
        <v>843</v>
      </c>
      <c r="AJ225" s="331" t="s">
        <v>843</v>
      </c>
      <c r="AK225" s="331" t="s">
        <v>843</v>
      </c>
      <c r="AL225" s="331" t="s">
        <v>843</v>
      </c>
      <c r="AM225" s="331" t="s">
        <v>843</v>
      </c>
      <c r="AN225" s="331" t="s">
        <v>843</v>
      </c>
      <c r="AO225" s="331" t="s">
        <v>843</v>
      </c>
      <c r="AP225" s="331" t="s">
        <v>843</v>
      </c>
      <c r="AQ225" s="331" t="s">
        <v>843</v>
      </c>
      <c r="AR225" s="331" t="s">
        <v>843</v>
      </c>
      <c r="AS225" s="331" t="s">
        <v>843</v>
      </c>
      <c r="AT225" s="331" t="s">
        <v>843</v>
      </c>
      <c r="AU225" s="331" t="s">
        <v>843</v>
      </c>
      <c r="AV225" s="331" t="s">
        <v>843</v>
      </c>
      <c r="AW225" s="331" t="s">
        <v>843</v>
      </c>
      <c r="AX225" s="331" t="s">
        <v>843</v>
      </c>
      <c r="AY225" s="331" t="s">
        <v>843</v>
      </c>
      <c r="AZ225" s="331" t="s">
        <v>843</v>
      </c>
      <c r="BA225" s="331" t="s">
        <v>843</v>
      </c>
      <c r="BB225" s="331" t="s">
        <v>843</v>
      </c>
      <c r="BC225" s="331" t="s">
        <v>843</v>
      </c>
      <c r="BD225" s="330"/>
      <c r="BE225" s="330"/>
      <c r="BF225" s="330"/>
      <c r="BG225" s="330"/>
      <c r="BH225" s="335"/>
    </row>
    <row r="226" spans="2:60">
      <c r="B226" s="339" t="s">
        <v>19322</v>
      </c>
      <c r="C226" s="338" t="s">
        <v>19321</v>
      </c>
      <c r="D226" s="337" t="s">
        <v>19423</v>
      </c>
      <c r="E226" s="337" t="s">
        <v>19368</v>
      </c>
      <c r="F226" s="337" t="s">
        <v>19113</v>
      </c>
      <c r="G226" s="337" t="s">
        <v>19150</v>
      </c>
      <c r="H226" s="336" t="s">
        <v>19149</v>
      </c>
      <c r="I226" s="331">
        <v>-97.37</v>
      </c>
      <c r="J226" s="331"/>
      <c r="K226" s="331"/>
      <c r="L226" s="331">
        <v>-240</v>
      </c>
      <c r="M226" s="331">
        <v>-47</v>
      </c>
      <c r="N226" s="331">
        <v>-287</v>
      </c>
      <c r="O226" s="331">
        <v>-210</v>
      </c>
      <c r="P226" s="331">
        <v>-89</v>
      </c>
      <c r="Q226" s="331">
        <v>-80</v>
      </c>
      <c r="R226" s="331">
        <v>-49</v>
      </c>
      <c r="S226" s="331">
        <v>-57</v>
      </c>
      <c r="T226" s="331">
        <v>-65</v>
      </c>
      <c r="U226" s="331">
        <v>-64</v>
      </c>
      <c r="V226" s="331">
        <v>-58</v>
      </c>
      <c r="W226" s="331">
        <v>-54</v>
      </c>
      <c r="X226" s="331">
        <v>-82</v>
      </c>
      <c r="Y226" s="331">
        <v>-45</v>
      </c>
      <c r="Z226" s="331">
        <v>-65</v>
      </c>
      <c r="AA226" s="331">
        <v>-57</v>
      </c>
      <c r="AB226" s="331">
        <v>-34</v>
      </c>
      <c r="AC226" s="331">
        <v>-44</v>
      </c>
      <c r="AD226" s="331">
        <v>-54</v>
      </c>
      <c r="AE226" s="331">
        <v>-64.17</v>
      </c>
      <c r="AF226" s="331">
        <v>-91.22</v>
      </c>
      <c r="AG226" s="331">
        <v>-76.349999999999994</v>
      </c>
      <c r="AH226" s="331">
        <v>-170.18</v>
      </c>
      <c r="AI226" s="331">
        <v>-60.3</v>
      </c>
      <c r="AJ226" s="331">
        <v>-60.54</v>
      </c>
      <c r="AK226" s="331">
        <v>-50.45</v>
      </c>
      <c r="AL226" s="331">
        <v>-52.18</v>
      </c>
      <c r="AM226" s="331">
        <v>-80.41</v>
      </c>
      <c r="AN226" s="331">
        <v>-89.47</v>
      </c>
      <c r="AO226" s="331">
        <v>-105.38</v>
      </c>
      <c r="AP226" s="331">
        <v>-128.93</v>
      </c>
      <c r="AQ226" s="331">
        <v>-107.48</v>
      </c>
      <c r="AR226" s="331">
        <v>-370.12</v>
      </c>
      <c r="AS226" s="331">
        <v>-908.76</v>
      </c>
      <c r="AT226" s="331">
        <v>-898.52</v>
      </c>
      <c r="AU226" s="331">
        <v>-995.11</v>
      </c>
      <c r="AV226" s="331">
        <v>-876.26</v>
      </c>
      <c r="AW226" s="331">
        <v>-728.64</v>
      </c>
      <c r="AX226" s="331">
        <v>-550.32000000000005</v>
      </c>
      <c r="AY226" s="331">
        <v>-267.02999999999997</v>
      </c>
      <c r="AZ226" s="331">
        <v>-191.61</v>
      </c>
      <c r="BA226" s="331">
        <v>-157.26</v>
      </c>
      <c r="BB226" s="331">
        <v>-165.79</v>
      </c>
      <c r="BC226" s="331">
        <v>-125.44</v>
      </c>
      <c r="BD226" s="330"/>
      <c r="BE226" s="330"/>
      <c r="BF226" s="330"/>
      <c r="BG226" s="330"/>
      <c r="BH226" s="335"/>
    </row>
    <row r="227" spans="2:60">
      <c r="B227" s="339" t="s">
        <v>19358</v>
      </c>
      <c r="C227" s="338" t="s">
        <v>19357</v>
      </c>
      <c r="D227" s="337" t="s">
        <v>19423</v>
      </c>
      <c r="E227" s="337" t="s">
        <v>19368</v>
      </c>
      <c r="F227" s="337" t="s">
        <v>19110</v>
      </c>
      <c r="G227" s="337" t="s">
        <v>19150</v>
      </c>
      <c r="H227" s="336" t="s">
        <v>19149</v>
      </c>
      <c r="I227" s="331">
        <v>-92467.839999999997</v>
      </c>
      <c r="J227" s="331"/>
      <c r="K227" s="331"/>
      <c r="L227" s="331">
        <v>-65474</v>
      </c>
      <c r="M227" s="331">
        <v>-58367</v>
      </c>
      <c r="N227" s="331">
        <v>-68963</v>
      </c>
      <c r="O227" s="331">
        <v>-56853</v>
      </c>
      <c r="P227" s="331">
        <v>-52030</v>
      </c>
      <c r="Q227" s="331">
        <v>-27715</v>
      </c>
      <c r="R227" s="331">
        <v>-13487</v>
      </c>
      <c r="S227" s="331">
        <v>-5764</v>
      </c>
      <c r="T227" s="331">
        <v>-2536</v>
      </c>
      <c r="U227" s="331">
        <v>-2951</v>
      </c>
      <c r="V227" s="331">
        <v>-3800</v>
      </c>
      <c r="W227" s="331">
        <v>-4065</v>
      </c>
      <c r="X227" s="331">
        <v>-2617</v>
      </c>
      <c r="Y227" s="331">
        <v>-2408</v>
      </c>
      <c r="Z227" s="331">
        <v>-2925</v>
      </c>
      <c r="AA227" s="331">
        <v>-1776</v>
      </c>
      <c r="AB227" s="331">
        <v>-1420</v>
      </c>
      <c r="AC227" s="331">
        <v>-1728</v>
      </c>
      <c r="AD227" s="331">
        <v>-1628</v>
      </c>
      <c r="AE227" s="331">
        <v>-922.1</v>
      </c>
      <c r="AF227" s="331">
        <v>-2575.8000000000002</v>
      </c>
      <c r="AG227" s="331">
        <v>-5115.68</v>
      </c>
      <c r="AH227" s="331">
        <v>-1570.72</v>
      </c>
      <c r="AI227" s="331">
        <v>-1317.36</v>
      </c>
      <c r="AJ227" s="331">
        <v>-1047.47</v>
      </c>
      <c r="AK227" s="331">
        <v>-889.94</v>
      </c>
      <c r="AL227" s="331">
        <v>-693.7</v>
      </c>
      <c r="AM227" s="331">
        <v>-912.33</v>
      </c>
      <c r="AN227" s="331">
        <v>-1804.68</v>
      </c>
      <c r="AO227" s="331">
        <v>-876.29</v>
      </c>
      <c r="AP227" s="331">
        <v>-56.43</v>
      </c>
      <c r="AQ227" s="331">
        <v>-293.18</v>
      </c>
      <c r="AR227" s="331">
        <v>-591.29999999999995</v>
      </c>
      <c r="AS227" s="331">
        <v>-11.37</v>
      </c>
      <c r="AT227" s="331">
        <v>-33.19</v>
      </c>
      <c r="AU227" s="331">
        <v>-163.82</v>
      </c>
      <c r="AV227" s="331">
        <v>-4.41</v>
      </c>
      <c r="AW227" s="331">
        <v>-42.88</v>
      </c>
      <c r="AX227" s="331">
        <v>-122.27</v>
      </c>
      <c r="AY227" s="331">
        <v>-6.78</v>
      </c>
      <c r="AZ227" s="331">
        <v>-3.61</v>
      </c>
      <c r="BA227" s="331">
        <v>-7.47</v>
      </c>
      <c r="BB227" s="331">
        <v>-135.1</v>
      </c>
      <c r="BC227" s="331">
        <v>-47.44</v>
      </c>
      <c r="BD227" s="330"/>
      <c r="BE227" s="330"/>
      <c r="BF227" s="330"/>
      <c r="BG227" s="330"/>
      <c r="BH227" s="335"/>
    </row>
    <row r="228" spans="2:60">
      <c r="B228" s="339" t="s">
        <v>19390</v>
      </c>
      <c r="C228" s="338" t="s">
        <v>19389</v>
      </c>
      <c r="D228" s="337" t="s">
        <v>19423</v>
      </c>
      <c r="E228" s="337" t="s">
        <v>19368</v>
      </c>
      <c r="F228" s="337" t="s">
        <v>19388</v>
      </c>
      <c r="G228" s="337" t="s">
        <v>19150</v>
      </c>
      <c r="H228" s="336" t="s">
        <v>19149</v>
      </c>
      <c r="I228" s="331">
        <v>-32000.15</v>
      </c>
      <c r="J228" s="331"/>
      <c r="K228" s="331"/>
      <c r="L228" s="331">
        <v>-41007</v>
      </c>
      <c r="M228" s="331">
        <v>-55275</v>
      </c>
      <c r="N228" s="331">
        <v>-60185</v>
      </c>
      <c r="O228" s="331">
        <v>-54017</v>
      </c>
      <c r="P228" s="331">
        <v>-63914</v>
      </c>
      <c r="Q228" s="331">
        <v>-89149</v>
      </c>
      <c r="R228" s="331">
        <v>-75489</v>
      </c>
      <c r="S228" s="331">
        <v>-29761</v>
      </c>
      <c r="T228" s="331">
        <v>-30393</v>
      </c>
      <c r="U228" s="331">
        <v>-36926</v>
      </c>
      <c r="V228" s="331">
        <v>-44353</v>
      </c>
      <c r="W228" s="331">
        <v>-27128</v>
      </c>
      <c r="X228" s="331">
        <v>-30079</v>
      </c>
      <c r="Y228" s="331">
        <v>-27677</v>
      </c>
      <c r="Z228" s="331">
        <v>-16123</v>
      </c>
      <c r="AA228" s="331">
        <v>-18466</v>
      </c>
      <c r="AB228" s="331">
        <v>-16972</v>
      </c>
      <c r="AC228" s="331">
        <v>-11819</v>
      </c>
      <c r="AD228" s="331">
        <v>-14744</v>
      </c>
      <c r="AE228" s="331">
        <v>-34594.44</v>
      </c>
      <c r="AF228" s="331">
        <v>-33432.53</v>
      </c>
      <c r="AG228" s="331">
        <v>-48708.01</v>
      </c>
      <c r="AH228" s="331">
        <v>-20856.53</v>
      </c>
      <c r="AI228" s="331">
        <v>-20763.91</v>
      </c>
      <c r="AJ228" s="331">
        <v>-18367.7</v>
      </c>
      <c r="AK228" s="331">
        <v>-20303.14</v>
      </c>
      <c r="AL228" s="331">
        <v>-12471.69</v>
      </c>
      <c r="AM228" s="331">
        <v>-10188.49</v>
      </c>
      <c r="AN228" s="331">
        <v>0</v>
      </c>
      <c r="AO228" s="331">
        <v>0</v>
      </c>
      <c r="AP228" s="331">
        <v>0</v>
      </c>
      <c r="AQ228" s="331">
        <v>0</v>
      </c>
      <c r="AR228" s="331">
        <v>0</v>
      </c>
      <c r="AS228" s="331">
        <v>0</v>
      </c>
      <c r="AT228" s="331">
        <v>0</v>
      </c>
      <c r="AU228" s="331">
        <v>0</v>
      </c>
      <c r="AV228" s="331">
        <v>0</v>
      </c>
      <c r="AW228" s="331">
        <v>0</v>
      </c>
      <c r="AX228" s="331">
        <v>0</v>
      </c>
      <c r="AY228" s="331">
        <v>0</v>
      </c>
      <c r="AZ228" s="331">
        <v>0</v>
      </c>
      <c r="BA228" s="331">
        <v>0</v>
      </c>
      <c r="BB228" s="331">
        <v>0</v>
      </c>
      <c r="BC228" s="331">
        <v>0</v>
      </c>
      <c r="BD228" s="330"/>
      <c r="BE228" s="330"/>
      <c r="BF228" s="330"/>
      <c r="BG228" s="330"/>
      <c r="BH228" s="335"/>
    </row>
    <row r="229" spans="2:60">
      <c r="B229" s="339" t="s">
        <v>19354</v>
      </c>
      <c r="C229" s="338" t="s">
        <v>19353</v>
      </c>
      <c r="D229" s="337" t="s">
        <v>19423</v>
      </c>
      <c r="E229" s="337" t="s">
        <v>19368</v>
      </c>
      <c r="F229" s="337" t="s">
        <v>19145</v>
      </c>
      <c r="G229" s="337" t="s">
        <v>19150</v>
      </c>
      <c r="H229" s="336" t="s">
        <v>19149</v>
      </c>
      <c r="I229" s="331">
        <v>0</v>
      </c>
      <c r="J229" s="331"/>
      <c r="K229" s="331"/>
      <c r="L229" s="331">
        <v>0</v>
      </c>
      <c r="M229" s="331">
        <v>0</v>
      </c>
      <c r="N229" s="331">
        <v>0</v>
      </c>
      <c r="O229" s="331">
        <v>0</v>
      </c>
      <c r="P229" s="331">
        <v>0</v>
      </c>
      <c r="Q229" s="331">
        <v>0</v>
      </c>
      <c r="R229" s="331">
        <v>0</v>
      </c>
      <c r="S229" s="331">
        <v>0</v>
      </c>
      <c r="T229" s="331">
        <v>0</v>
      </c>
      <c r="U229" s="331">
        <v>0</v>
      </c>
      <c r="V229" s="331">
        <v>0</v>
      </c>
      <c r="W229" s="331">
        <v>0</v>
      </c>
      <c r="X229" s="331">
        <v>0</v>
      </c>
      <c r="Y229" s="331">
        <v>0</v>
      </c>
      <c r="Z229" s="331">
        <v>0</v>
      </c>
      <c r="AA229" s="331">
        <v>0</v>
      </c>
      <c r="AB229" s="331">
        <v>0</v>
      </c>
      <c r="AC229" s="331">
        <v>0</v>
      </c>
      <c r="AD229" s="331">
        <v>0</v>
      </c>
      <c r="AE229" s="331">
        <v>0</v>
      </c>
      <c r="AF229" s="331">
        <v>-82.22</v>
      </c>
      <c r="AG229" s="331">
        <v>-610.29</v>
      </c>
      <c r="AH229" s="331">
        <v>-740.15</v>
      </c>
      <c r="AI229" s="331">
        <v>0</v>
      </c>
      <c r="AJ229" s="331">
        <v>0</v>
      </c>
      <c r="AK229" s="331">
        <v>0</v>
      </c>
      <c r="AL229" s="331">
        <v>0</v>
      </c>
      <c r="AM229" s="331">
        <v>0</v>
      </c>
      <c r="AN229" s="331">
        <v>0</v>
      </c>
      <c r="AO229" s="331">
        <v>0</v>
      </c>
      <c r="AP229" s="331">
        <v>0</v>
      </c>
      <c r="AQ229" s="331">
        <v>0</v>
      </c>
      <c r="AR229" s="331">
        <v>0</v>
      </c>
      <c r="AS229" s="331">
        <v>0</v>
      </c>
      <c r="AT229" s="331">
        <v>0</v>
      </c>
      <c r="AU229" s="331">
        <v>0</v>
      </c>
      <c r="AV229" s="331">
        <v>0</v>
      </c>
      <c r="AW229" s="331">
        <v>0</v>
      </c>
      <c r="AX229" s="331">
        <v>0</v>
      </c>
      <c r="AY229" s="331">
        <v>0</v>
      </c>
      <c r="AZ229" s="331">
        <v>0</v>
      </c>
      <c r="BA229" s="331">
        <v>0</v>
      </c>
      <c r="BB229" s="331">
        <v>0</v>
      </c>
      <c r="BC229" s="331">
        <v>0</v>
      </c>
      <c r="BD229" s="330"/>
      <c r="BE229" s="330"/>
      <c r="BF229" s="330"/>
      <c r="BG229" s="330"/>
      <c r="BH229" s="335"/>
    </row>
    <row r="230" spans="2:60">
      <c r="B230" s="362" t="s">
        <v>19384</v>
      </c>
      <c r="C230" s="338" t="s">
        <v>19383</v>
      </c>
      <c r="D230" s="360"/>
      <c r="E230" s="360"/>
      <c r="F230" s="360"/>
      <c r="G230" s="360"/>
      <c r="H230" s="336"/>
      <c r="I230" s="331" t="s">
        <v>843</v>
      </c>
      <c r="J230" s="331"/>
      <c r="K230" s="331"/>
      <c r="L230" s="331" t="s">
        <v>843</v>
      </c>
      <c r="M230" s="331" t="s">
        <v>843</v>
      </c>
      <c r="N230" s="331" t="s">
        <v>843</v>
      </c>
      <c r="O230" s="331" t="s">
        <v>843</v>
      </c>
      <c r="P230" s="331" t="s">
        <v>843</v>
      </c>
      <c r="Q230" s="331" t="s">
        <v>843</v>
      </c>
      <c r="R230" s="331" t="s">
        <v>843</v>
      </c>
      <c r="S230" s="331" t="s">
        <v>843</v>
      </c>
      <c r="T230" s="331" t="s">
        <v>843</v>
      </c>
      <c r="U230" s="331" t="s">
        <v>843</v>
      </c>
      <c r="V230" s="331" t="s">
        <v>843</v>
      </c>
      <c r="W230" s="331" t="s">
        <v>843</v>
      </c>
      <c r="X230" s="331" t="s">
        <v>843</v>
      </c>
      <c r="Y230" s="331" t="s">
        <v>843</v>
      </c>
      <c r="Z230" s="331" t="s">
        <v>843</v>
      </c>
      <c r="AA230" s="331" t="s">
        <v>843</v>
      </c>
      <c r="AB230" s="331" t="s">
        <v>843</v>
      </c>
      <c r="AC230" s="331" t="s">
        <v>843</v>
      </c>
      <c r="AD230" s="331" t="s">
        <v>843</v>
      </c>
      <c r="AE230" s="331" t="s">
        <v>843</v>
      </c>
      <c r="AF230" s="331" t="s">
        <v>843</v>
      </c>
      <c r="AG230" s="331" t="s">
        <v>843</v>
      </c>
      <c r="AH230" s="331" t="s">
        <v>843</v>
      </c>
      <c r="AI230" s="331" t="s">
        <v>843</v>
      </c>
      <c r="AJ230" s="331" t="s">
        <v>843</v>
      </c>
      <c r="AK230" s="331" t="s">
        <v>843</v>
      </c>
      <c r="AL230" s="331" t="s">
        <v>843</v>
      </c>
      <c r="AM230" s="331" t="s">
        <v>843</v>
      </c>
      <c r="AN230" s="331" t="s">
        <v>843</v>
      </c>
      <c r="AO230" s="331" t="s">
        <v>843</v>
      </c>
      <c r="AP230" s="331" t="s">
        <v>843</v>
      </c>
      <c r="AQ230" s="331" t="s">
        <v>843</v>
      </c>
      <c r="AR230" s="331" t="s">
        <v>843</v>
      </c>
      <c r="AS230" s="331" t="s">
        <v>843</v>
      </c>
      <c r="AT230" s="331" t="s">
        <v>843</v>
      </c>
      <c r="AU230" s="331" t="s">
        <v>843</v>
      </c>
      <c r="AV230" s="331" t="s">
        <v>843</v>
      </c>
      <c r="AW230" s="331" t="s">
        <v>843</v>
      </c>
      <c r="AX230" s="331" t="s">
        <v>843</v>
      </c>
      <c r="AY230" s="331" t="s">
        <v>843</v>
      </c>
      <c r="AZ230" s="331" t="s">
        <v>843</v>
      </c>
      <c r="BA230" s="331" t="s">
        <v>843</v>
      </c>
      <c r="BB230" s="331" t="s">
        <v>843</v>
      </c>
      <c r="BC230" s="331" t="s">
        <v>843</v>
      </c>
      <c r="BD230" s="330"/>
      <c r="BE230" s="330"/>
      <c r="BF230" s="330"/>
      <c r="BG230" s="330"/>
      <c r="BH230" s="335"/>
    </row>
    <row r="231" spans="2:60">
      <c r="B231" s="339" t="s">
        <v>19296</v>
      </c>
      <c r="C231" s="338" t="s">
        <v>19295</v>
      </c>
      <c r="D231" s="337" t="s">
        <v>19423</v>
      </c>
      <c r="E231" s="337" t="s">
        <v>19411</v>
      </c>
      <c r="F231" s="337" t="s">
        <v>19081</v>
      </c>
      <c r="G231" s="337" t="s">
        <v>19150</v>
      </c>
      <c r="H231" s="336" t="s">
        <v>19149</v>
      </c>
      <c r="I231" s="331">
        <v>-2622.5</v>
      </c>
      <c r="J231" s="331"/>
      <c r="K231" s="331"/>
      <c r="L231" s="331">
        <v>-2523</v>
      </c>
      <c r="M231" s="331">
        <v>-2512</v>
      </c>
      <c r="N231" s="331">
        <v>-2721</v>
      </c>
      <c r="O231" s="331">
        <v>-2579</v>
      </c>
      <c r="P231" s="331">
        <v>-2616</v>
      </c>
      <c r="Q231" s="331">
        <v>-2787</v>
      </c>
      <c r="R231" s="331">
        <v>-2200</v>
      </c>
      <c r="S231" s="331">
        <v>-1189</v>
      </c>
      <c r="T231" s="331">
        <v>-1205</v>
      </c>
      <c r="U231" s="331">
        <v>-1564</v>
      </c>
      <c r="V231" s="331">
        <v>-1303</v>
      </c>
      <c r="W231" s="331">
        <v>-844</v>
      </c>
      <c r="X231" s="331">
        <v>-836</v>
      </c>
      <c r="Y231" s="331">
        <v>-768</v>
      </c>
      <c r="Z231" s="331">
        <v>-570</v>
      </c>
      <c r="AA231" s="331">
        <v>-590</v>
      </c>
      <c r="AB231" s="331">
        <v>-534</v>
      </c>
      <c r="AC231" s="331">
        <v>-378</v>
      </c>
      <c r="AD231" s="331">
        <v>-417</v>
      </c>
      <c r="AE231" s="331">
        <v>-747.23</v>
      </c>
      <c r="AF231" s="331">
        <v>-773.52</v>
      </c>
      <c r="AG231" s="331">
        <v>-521.79999999999995</v>
      </c>
      <c r="AH231" s="331">
        <v>-504.81</v>
      </c>
      <c r="AI231" s="331">
        <v>-411.13</v>
      </c>
      <c r="AJ231" s="331">
        <v>-396.76</v>
      </c>
      <c r="AK231" s="331">
        <v>-311.54000000000002</v>
      </c>
      <c r="AL231" s="331">
        <v>-153.94</v>
      </c>
      <c r="AM231" s="331">
        <v>-157.32</v>
      </c>
      <c r="AN231" s="331">
        <v>-69.44</v>
      </c>
      <c r="AO231" s="331">
        <v>-41.62</v>
      </c>
      <c r="AP231" s="331">
        <v>-2.06</v>
      </c>
      <c r="AQ231" s="331">
        <v>-17.04</v>
      </c>
      <c r="AR231" s="331">
        <v>-36.36</v>
      </c>
      <c r="AS231" s="331">
        <v>-29.67</v>
      </c>
      <c r="AT231" s="331">
        <v>-43.75</v>
      </c>
      <c r="AU231" s="331">
        <v>-16.600000000000001</v>
      </c>
      <c r="AV231" s="331">
        <v>-14.33</v>
      </c>
      <c r="AW231" s="331">
        <v>-15.88</v>
      </c>
      <c r="AX231" s="331">
        <v>-12.66</v>
      </c>
      <c r="AY231" s="331">
        <v>-4.8600000000000003</v>
      </c>
      <c r="AZ231" s="331">
        <v>-0.28000000000000003</v>
      </c>
      <c r="BA231" s="331">
        <v>-2.86</v>
      </c>
      <c r="BB231" s="331">
        <v>-5.16</v>
      </c>
      <c r="BC231" s="331">
        <v>-7.12</v>
      </c>
      <c r="BD231" s="330"/>
      <c r="BE231" s="330"/>
      <c r="BF231" s="330"/>
      <c r="BG231" s="330"/>
      <c r="BH231" s="335"/>
    </row>
    <row r="232" spans="2:60">
      <c r="B232" s="362" t="s">
        <v>19307</v>
      </c>
      <c r="C232" s="338" t="s">
        <v>19306</v>
      </c>
      <c r="D232" s="360"/>
      <c r="E232" s="360"/>
      <c r="F232" s="360"/>
      <c r="G232" s="360"/>
      <c r="H232" s="336"/>
      <c r="I232" s="331" t="s">
        <v>843</v>
      </c>
      <c r="J232" s="331"/>
      <c r="K232" s="331"/>
      <c r="L232" s="331" t="s">
        <v>843</v>
      </c>
      <c r="M232" s="331" t="s">
        <v>843</v>
      </c>
      <c r="N232" s="331" t="s">
        <v>843</v>
      </c>
      <c r="O232" s="331" t="s">
        <v>843</v>
      </c>
      <c r="P232" s="331" t="s">
        <v>843</v>
      </c>
      <c r="Q232" s="331" t="s">
        <v>843</v>
      </c>
      <c r="R232" s="331" t="s">
        <v>843</v>
      </c>
      <c r="S232" s="331" t="s">
        <v>843</v>
      </c>
      <c r="T232" s="331" t="s">
        <v>843</v>
      </c>
      <c r="U232" s="331" t="s">
        <v>843</v>
      </c>
      <c r="V232" s="331" t="s">
        <v>843</v>
      </c>
      <c r="W232" s="331" t="s">
        <v>843</v>
      </c>
      <c r="X232" s="331" t="s">
        <v>843</v>
      </c>
      <c r="Y232" s="331" t="s">
        <v>843</v>
      </c>
      <c r="Z232" s="331" t="s">
        <v>843</v>
      </c>
      <c r="AA232" s="331" t="s">
        <v>843</v>
      </c>
      <c r="AB232" s="331" t="s">
        <v>843</v>
      </c>
      <c r="AC232" s="331" t="s">
        <v>843</v>
      </c>
      <c r="AD232" s="331" t="s">
        <v>843</v>
      </c>
      <c r="AE232" s="331" t="s">
        <v>843</v>
      </c>
      <c r="AF232" s="331" t="s">
        <v>843</v>
      </c>
      <c r="AG232" s="331" t="s">
        <v>843</v>
      </c>
      <c r="AH232" s="331" t="s">
        <v>843</v>
      </c>
      <c r="AI232" s="331" t="s">
        <v>843</v>
      </c>
      <c r="AJ232" s="331" t="s">
        <v>843</v>
      </c>
      <c r="AK232" s="331" t="s">
        <v>843</v>
      </c>
      <c r="AL232" s="331" t="s">
        <v>843</v>
      </c>
      <c r="AM232" s="331" t="s">
        <v>843</v>
      </c>
      <c r="AN232" s="331" t="s">
        <v>843</v>
      </c>
      <c r="AO232" s="331" t="s">
        <v>843</v>
      </c>
      <c r="AP232" s="331" t="s">
        <v>843</v>
      </c>
      <c r="AQ232" s="331" t="s">
        <v>843</v>
      </c>
      <c r="AR232" s="331" t="s">
        <v>843</v>
      </c>
      <c r="AS232" s="331" t="s">
        <v>843</v>
      </c>
      <c r="AT232" s="331" t="s">
        <v>843</v>
      </c>
      <c r="AU232" s="331" t="s">
        <v>843</v>
      </c>
      <c r="AV232" s="331" t="s">
        <v>843</v>
      </c>
      <c r="AW232" s="331" t="s">
        <v>843</v>
      </c>
      <c r="AX232" s="331" t="s">
        <v>843</v>
      </c>
      <c r="AY232" s="331" t="s">
        <v>843</v>
      </c>
      <c r="AZ232" s="331" t="s">
        <v>843</v>
      </c>
      <c r="BA232" s="331" t="s">
        <v>843</v>
      </c>
      <c r="BB232" s="331" t="s">
        <v>843</v>
      </c>
      <c r="BC232" s="331" t="s">
        <v>843</v>
      </c>
      <c r="BD232" s="330"/>
      <c r="BE232" s="330"/>
      <c r="BF232" s="330"/>
      <c r="BG232" s="330"/>
      <c r="BH232" s="335"/>
    </row>
    <row r="233" spans="2:60">
      <c r="B233" s="339" t="s">
        <v>19296</v>
      </c>
      <c r="C233" s="338" t="s">
        <v>19295</v>
      </c>
      <c r="D233" s="337" t="s">
        <v>19423</v>
      </c>
      <c r="E233" s="337" t="s">
        <v>19303</v>
      </c>
      <c r="F233" s="337" t="s">
        <v>19081</v>
      </c>
      <c r="G233" s="337" t="s">
        <v>19150</v>
      </c>
      <c r="H233" s="336" t="s">
        <v>19149</v>
      </c>
      <c r="I233" s="331">
        <v>46040.73</v>
      </c>
      <c r="J233" s="331"/>
      <c r="K233" s="331"/>
      <c r="L233" s="331">
        <v>41193</v>
      </c>
      <c r="M233" s="331">
        <v>41039</v>
      </c>
      <c r="N233" s="331">
        <v>46857</v>
      </c>
      <c r="O233" s="331">
        <v>43896</v>
      </c>
      <c r="P233" s="331">
        <v>44340</v>
      </c>
      <c r="Q233" s="331">
        <v>44155</v>
      </c>
      <c r="R233" s="331">
        <v>30860</v>
      </c>
      <c r="S233" s="331">
        <v>16078</v>
      </c>
      <c r="T233" s="331">
        <v>15713</v>
      </c>
      <c r="U233" s="331">
        <v>20940</v>
      </c>
      <c r="V233" s="331">
        <v>18413</v>
      </c>
      <c r="W233" s="331">
        <v>11856</v>
      </c>
      <c r="X233" s="331">
        <v>12471</v>
      </c>
      <c r="Y233" s="331">
        <v>11413</v>
      </c>
      <c r="Z233" s="331">
        <v>6996</v>
      </c>
      <c r="AA233" s="331">
        <v>7494</v>
      </c>
      <c r="AB233" s="331">
        <v>6978</v>
      </c>
      <c r="AC233" s="331">
        <v>4900</v>
      </c>
      <c r="AD233" s="331">
        <v>6228</v>
      </c>
      <c r="AE233" s="331">
        <v>14831.31</v>
      </c>
      <c r="AF233" s="331">
        <v>15119.17</v>
      </c>
      <c r="AG233" s="331">
        <v>21992.94</v>
      </c>
      <c r="AH233" s="331">
        <v>9575.33</v>
      </c>
      <c r="AI233" s="331">
        <v>9263.58</v>
      </c>
      <c r="AJ233" s="331">
        <v>8248.98</v>
      </c>
      <c r="AK233" s="331">
        <v>8871.43</v>
      </c>
      <c r="AL233" s="331">
        <v>5420.48</v>
      </c>
      <c r="AM233" s="331">
        <v>4468.8599999999997</v>
      </c>
      <c r="AN233" s="331">
        <v>479.43</v>
      </c>
      <c r="AO233" s="331">
        <v>174.78</v>
      </c>
      <c r="AP233" s="331">
        <v>48.66</v>
      </c>
      <c r="AQ233" s="331">
        <v>127.39</v>
      </c>
      <c r="AR233" s="331">
        <v>277.45</v>
      </c>
      <c r="AS233" s="331">
        <v>214.22</v>
      </c>
      <c r="AT233" s="331">
        <v>197.02</v>
      </c>
      <c r="AU233" s="331">
        <v>335.97</v>
      </c>
      <c r="AV233" s="331">
        <v>244.74</v>
      </c>
      <c r="AW233" s="331">
        <v>220.93</v>
      </c>
      <c r="AX233" s="331">
        <v>188.53</v>
      </c>
      <c r="AY233" s="331">
        <v>74.8</v>
      </c>
      <c r="AZ233" s="331">
        <v>46.21</v>
      </c>
      <c r="BA233" s="331">
        <v>43.78</v>
      </c>
      <c r="BB233" s="331">
        <v>82.24</v>
      </c>
      <c r="BC233" s="331">
        <v>45.67</v>
      </c>
      <c r="BD233" s="330"/>
      <c r="BE233" s="330"/>
      <c r="BF233" s="330"/>
      <c r="BG233" s="330"/>
      <c r="BH233" s="335"/>
    </row>
    <row r="234" spans="2:60">
      <c r="B234" s="346" t="s">
        <v>19422</v>
      </c>
      <c r="C234" s="345" t="s">
        <v>19421</v>
      </c>
      <c r="D234" s="360"/>
      <c r="E234" s="360"/>
      <c r="F234" s="360"/>
      <c r="G234" s="360"/>
      <c r="H234" s="336"/>
      <c r="I234" s="331" t="s">
        <v>843</v>
      </c>
      <c r="J234" s="331"/>
      <c r="K234" s="331"/>
      <c r="L234" s="331" t="s">
        <v>843</v>
      </c>
      <c r="M234" s="331" t="s">
        <v>843</v>
      </c>
      <c r="N234" s="331" t="s">
        <v>843</v>
      </c>
      <c r="O234" s="331" t="s">
        <v>843</v>
      </c>
      <c r="P234" s="331" t="s">
        <v>843</v>
      </c>
      <c r="Q234" s="331" t="s">
        <v>843</v>
      </c>
      <c r="R234" s="331" t="s">
        <v>843</v>
      </c>
      <c r="S234" s="331" t="s">
        <v>843</v>
      </c>
      <c r="T234" s="331" t="s">
        <v>843</v>
      </c>
      <c r="U234" s="331" t="s">
        <v>843</v>
      </c>
      <c r="V234" s="331" t="s">
        <v>843</v>
      </c>
      <c r="W234" s="331" t="s">
        <v>843</v>
      </c>
      <c r="X234" s="331" t="s">
        <v>843</v>
      </c>
      <c r="Y234" s="331" t="s">
        <v>843</v>
      </c>
      <c r="Z234" s="331" t="s">
        <v>843</v>
      </c>
      <c r="AA234" s="331" t="s">
        <v>843</v>
      </c>
      <c r="AB234" s="331" t="s">
        <v>843</v>
      </c>
      <c r="AC234" s="331" t="s">
        <v>843</v>
      </c>
      <c r="AD234" s="331" t="s">
        <v>843</v>
      </c>
      <c r="AE234" s="331" t="s">
        <v>843</v>
      </c>
      <c r="AF234" s="331" t="s">
        <v>843</v>
      </c>
      <c r="AG234" s="331" t="s">
        <v>843</v>
      </c>
      <c r="AH234" s="331" t="s">
        <v>843</v>
      </c>
      <c r="AI234" s="331" t="s">
        <v>843</v>
      </c>
      <c r="AJ234" s="331" t="s">
        <v>843</v>
      </c>
      <c r="AK234" s="331" t="s">
        <v>843</v>
      </c>
      <c r="AL234" s="331" t="s">
        <v>843</v>
      </c>
      <c r="AM234" s="331" t="s">
        <v>843</v>
      </c>
      <c r="AN234" s="331" t="s">
        <v>843</v>
      </c>
      <c r="AO234" s="331" t="s">
        <v>843</v>
      </c>
      <c r="AP234" s="331" t="s">
        <v>843</v>
      </c>
      <c r="AQ234" s="331" t="s">
        <v>843</v>
      </c>
      <c r="AR234" s="331" t="s">
        <v>843</v>
      </c>
      <c r="AS234" s="331" t="s">
        <v>843</v>
      </c>
      <c r="AT234" s="331" t="s">
        <v>843</v>
      </c>
      <c r="AU234" s="331" t="s">
        <v>843</v>
      </c>
      <c r="AV234" s="331" t="s">
        <v>843</v>
      </c>
      <c r="AW234" s="331" t="s">
        <v>843</v>
      </c>
      <c r="AX234" s="331" t="s">
        <v>843</v>
      </c>
      <c r="AY234" s="331" t="s">
        <v>843</v>
      </c>
      <c r="AZ234" s="331" t="s">
        <v>843</v>
      </c>
      <c r="BA234" s="331" t="s">
        <v>843</v>
      </c>
      <c r="BB234" s="331" t="s">
        <v>843</v>
      </c>
      <c r="BC234" s="331" t="s">
        <v>843</v>
      </c>
      <c r="BD234" s="330"/>
      <c r="BE234" s="330"/>
      <c r="BF234" s="330"/>
      <c r="BG234" s="330"/>
      <c r="BH234" s="342"/>
    </row>
    <row r="235" spans="2:60">
      <c r="B235" s="362" t="s">
        <v>19373</v>
      </c>
      <c r="C235" s="338" t="s">
        <v>19372</v>
      </c>
      <c r="D235" s="360"/>
      <c r="E235" s="360"/>
      <c r="F235" s="360"/>
      <c r="G235" s="360"/>
      <c r="H235" s="336"/>
      <c r="I235" s="331" t="s">
        <v>843</v>
      </c>
      <c r="J235" s="331"/>
      <c r="K235" s="331"/>
      <c r="L235" s="331" t="s">
        <v>843</v>
      </c>
      <c r="M235" s="331" t="s">
        <v>843</v>
      </c>
      <c r="N235" s="331" t="s">
        <v>843</v>
      </c>
      <c r="O235" s="331" t="s">
        <v>843</v>
      </c>
      <c r="P235" s="331" t="s">
        <v>843</v>
      </c>
      <c r="Q235" s="331" t="s">
        <v>843</v>
      </c>
      <c r="R235" s="331" t="s">
        <v>843</v>
      </c>
      <c r="S235" s="331" t="s">
        <v>843</v>
      </c>
      <c r="T235" s="331" t="s">
        <v>843</v>
      </c>
      <c r="U235" s="331" t="s">
        <v>843</v>
      </c>
      <c r="V235" s="331" t="s">
        <v>843</v>
      </c>
      <c r="W235" s="331" t="s">
        <v>843</v>
      </c>
      <c r="X235" s="331" t="s">
        <v>843</v>
      </c>
      <c r="Y235" s="331" t="s">
        <v>843</v>
      </c>
      <c r="Z235" s="331" t="s">
        <v>843</v>
      </c>
      <c r="AA235" s="331" t="s">
        <v>843</v>
      </c>
      <c r="AB235" s="331" t="s">
        <v>843</v>
      </c>
      <c r="AC235" s="331" t="s">
        <v>843</v>
      </c>
      <c r="AD235" s="331" t="s">
        <v>843</v>
      </c>
      <c r="AE235" s="331" t="s">
        <v>843</v>
      </c>
      <c r="AF235" s="331" t="s">
        <v>843</v>
      </c>
      <c r="AG235" s="331" t="s">
        <v>843</v>
      </c>
      <c r="AH235" s="331" t="s">
        <v>843</v>
      </c>
      <c r="AI235" s="331" t="s">
        <v>843</v>
      </c>
      <c r="AJ235" s="331" t="s">
        <v>843</v>
      </c>
      <c r="AK235" s="331" t="s">
        <v>843</v>
      </c>
      <c r="AL235" s="331" t="s">
        <v>843</v>
      </c>
      <c r="AM235" s="331" t="s">
        <v>843</v>
      </c>
      <c r="AN235" s="331" t="s">
        <v>843</v>
      </c>
      <c r="AO235" s="331" t="s">
        <v>843</v>
      </c>
      <c r="AP235" s="331" t="s">
        <v>843</v>
      </c>
      <c r="AQ235" s="331" t="s">
        <v>843</v>
      </c>
      <c r="AR235" s="331" t="s">
        <v>843</v>
      </c>
      <c r="AS235" s="331" t="s">
        <v>843</v>
      </c>
      <c r="AT235" s="331" t="s">
        <v>843</v>
      </c>
      <c r="AU235" s="331" t="s">
        <v>843</v>
      </c>
      <c r="AV235" s="331" t="s">
        <v>843</v>
      </c>
      <c r="AW235" s="331" t="s">
        <v>843</v>
      </c>
      <c r="AX235" s="331" t="s">
        <v>843</v>
      </c>
      <c r="AY235" s="331" t="s">
        <v>843</v>
      </c>
      <c r="AZ235" s="331" t="s">
        <v>843</v>
      </c>
      <c r="BA235" s="331" t="s">
        <v>843</v>
      </c>
      <c r="BB235" s="331" t="s">
        <v>843</v>
      </c>
      <c r="BC235" s="331" t="s">
        <v>843</v>
      </c>
      <c r="BD235" s="330"/>
      <c r="BE235" s="330"/>
      <c r="BF235" s="330"/>
      <c r="BG235" s="330"/>
      <c r="BH235" s="335"/>
    </row>
    <row r="236" spans="2:60">
      <c r="B236" s="339" t="s">
        <v>19327</v>
      </c>
      <c r="C236" s="338" t="s">
        <v>19326</v>
      </c>
      <c r="D236" s="337" t="s">
        <v>19415</v>
      </c>
      <c r="E236" s="337" t="s">
        <v>19368</v>
      </c>
      <c r="F236" s="337" t="s">
        <v>19230</v>
      </c>
      <c r="G236" s="337" t="s">
        <v>19150</v>
      </c>
      <c r="H236" s="336" t="s">
        <v>19149</v>
      </c>
      <c r="I236" s="331">
        <v>0</v>
      </c>
      <c r="J236" s="331"/>
      <c r="K236" s="331"/>
      <c r="L236" s="331">
        <v>0</v>
      </c>
      <c r="M236" s="331">
        <v>0</v>
      </c>
      <c r="N236" s="331">
        <v>0</v>
      </c>
      <c r="O236" s="331">
        <v>0</v>
      </c>
      <c r="P236" s="331">
        <v>0</v>
      </c>
      <c r="Q236" s="331">
        <v>0</v>
      </c>
      <c r="R236" s="331">
        <v>0</v>
      </c>
      <c r="S236" s="331">
        <v>0</v>
      </c>
      <c r="T236" s="331">
        <v>0</v>
      </c>
      <c r="U236" s="331">
        <v>0</v>
      </c>
      <c r="V236" s="331">
        <v>0</v>
      </c>
      <c r="W236" s="331">
        <v>0</v>
      </c>
      <c r="X236" s="331">
        <v>0</v>
      </c>
      <c r="Y236" s="331">
        <v>0</v>
      </c>
      <c r="Z236" s="331">
        <v>0</v>
      </c>
      <c r="AA236" s="331">
        <v>0</v>
      </c>
      <c r="AB236" s="331">
        <v>0</v>
      </c>
      <c r="AC236" s="331">
        <v>-118</v>
      </c>
      <c r="AD236" s="331">
        <v>-196</v>
      </c>
      <c r="AE236" s="331">
        <v>0</v>
      </c>
      <c r="AF236" s="331">
        <v>0</v>
      </c>
      <c r="AG236" s="331">
        <v>0</v>
      </c>
      <c r="AH236" s="331">
        <v>0</v>
      </c>
      <c r="AI236" s="331">
        <v>0</v>
      </c>
      <c r="AJ236" s="331">
        <v>0</v>
      </c>
      <c r="AK236" s="331">
        <v>0</v>
      </c>
      <c r="AL236" s="331">
        <v>0</v>
      </c>
      <c r="AM236" s="331">
        <v>0</v>
      </c>
      <c r="AN236" s="331">
        <v>0</v>
      </c>
      <c r="AO236" s="331">
        <v>0</v>
      </c>
      <c r="AP236" s="331">
        <v>0</v>
      </c>
      <c r="AQ236" s="331">
        <v>0</v>
      </c>
      <c r="AR236" s="331">
        <v>0</v>
      </c>
      <c r="AS236" s="331">
        <v>0</v>
      </c>
      <c r="AT236" s="331">
        <v>0</v>
      </c>
      <c r="AU236" s="331">
        <v>0</v>
      </c>
      <c r="AV236" s="331">
        <v>0</v>
      </c>
      <c r="AW236" s="331">
        <v>0</v>
      </c>
      <c r="AX236" s="331">
        <v>0</v>
      </c>
      <c r="AY236" s="331">
        <v>0</v>
      </c>
      <c r="AZ236" s="331">
        <v>0</v>
      </c>
      <c r="BA236" s="331">
        <v>0</v>
      </c>
      <c r="BB236" s="331">
        <v>0</v>
      </c>
      <c r="BC236" s="331">
        <v>0</v>
      </c>
      <c r="BD236" s="330"/>
      <c r="BE236" s="330"/>
      <c r="BF236" s="330"/>
      <c r="BG236" s="330"/>
      <c r="BH236" s="335"/>
    </row>
    <row r="237" spans="2:60">
      <c r="B237" s="339" t="s">
        <v>19325</v>
      </c>
      <c r="C237" s="338" t="s">
        <v>19325</v>
      </c>
      <c r="D237" s="337" t="s">
        <v>19415</v>
      </c>
      <c r="E237" s="337" t="s">
        <v>19368</v>
      </c>
      <c r="F237" s="337" t="s">
        <v>19121</v>
      </c>
      <c r="G237" s="337" t="s">
        <v>19150</v>
      </c>
      <c r="H237" s="336" t="s">
        <v>19149</v>
      </c>
      <c r="I237" s="331">
        <v>0</v>
      </c>
      <c r="J237" s="331"/>
      <c r="K237" s="331"/>
      <c r="L237" s="331">
        <v>0</v>
      </c>
      <c r="M237" s="331">
        <v>0</v>
      </c>
      <c r="N237" s="331">
        <v>0</v>
      </c>
      <c r="O237" s="331">
        <v>0</v>
      </c>
      <c r="P237" s="331">
        <v>0</v>
      </c>
      <c r="Q237" s="331">
        <v>0</v>
      </c>
      <c r="R237" s="331">
        <v>0</v>
      </c>
      <c r="S237" s="331">
        <v>0</v>
      </c>
      <c r="T237" s="331">
        <v>0</v>
      </c>
      <c r="U237" s="331">
        <v>0</v>
      </c>
      <c r="V237" s="331">
        <v>0</v>
      </c>
      <c r="W237" s="331">
        <v>0</v>
      </c>
      <c r="X237" s="331">
        <v>0</v>
      </c>
      <c r="Y237" s="331">
        <v>0</v>
      </c>
      <c r="Z237" s="331">
        <v>0</v>
      </c>
      <c r="AA237" s="331">
        <v>0</v>
      </c>
      <c r="AB237" s="331">
        <v>-1</v>
      </c>
      <c r="AC237" s="331">
        <v>-1</v>
      </c>
      <c r="AD237" s="331">
        <v>-3</v>
      </c>
      <c r="AE237" s="331">
        <v>0</v>
      </c>
      <c r="AF237" s="331">
        <v>0</v>
      </c>
      <c r="AG237" s="331">
        <v>0</v>
      </c>
      <c r="AH237" s="331">
        <v>0</v>
      </c>
      <c r="AI237" s="331">
        <v>0</v>
      </c>
      <c r="AJ237" s="331">
        <v>0</v>
      </c>
      <c r="AK237" s="331">
        <v>0</v>
      </c>
      <c r="AL237" s="331">
        <v>0</v>
      </c>
      <c r="AM237" s="331">
        <v>0</v>
      </c>
      <c r="AN237" s="331">
        <v>0</v>
      </c>
      <c r="AO237" s="331">
        <v>0</v>
      </c>
      <c r="AP237" s="331">
        <v>0</v>
      </c>
      <c r="AQ237" s="331">
        <v>-0.1</v>
      </c>
      <c r="AR237" s="331">
        <v>0</v>
      </c>
      <c r="AS237" s="331">
        <v>-0.14000000000000001</v>
      </c>
      <c r="AT237" s="331">
        <v>-0.08</v>
      </c>
      <c r="AU237" s="331">
        <v>-0.18</v>
      </c>
      <c r="AV237" s="331">
        <v>-0.2</v>
      </c>
      <c r="AW237" s="331">
        <v>-0.6</v>
      </c>
      <c r="AX237" s="331">
        <v>0</v>
      </c>
      <c r="AY237" s="331">
        <v>-0.03</v>
      </c>
      <c r="AZ237" s="331">
        <v>-0.13</v>
      </c>
      <c r="BA237" s="331">
        <v>-0.14000000000000001</v>
      </c>
      <c r="BB237" s="331">
        <v>-0.17</v>
      </c>
      <c r="BC237" s="331">
        <v>-0.15</v>
      </c>
      <c r="BD237" s="330"/>
      <c r="BE237" s="330"/>
      <c r="BF237" s="330"/>
      <c r="BG237" s="330"/>
      <c r="BH237" s="335"/>
    </row>
    <row r="238" spans="2:60">
      <c r="B238" s="339" t="s">
        <v>19324</v>
      </c>
      <c r="C238" s="338" t="s">
        <v>19323</v>
      </c>
      <c r="D238" s="337" t="s">
        <v>19415</v>
      </c>
      <c r="E238" s="337" t="s">
        <v>19368</v>
      </c>
      <c r="F238" s="337" t="s">
        <v>19227</v>
      </c>
      <c r="G238" s="337" t="s">
        <v>19150</v>
      </c>
      <c r="H238" s="336" t="s">
        <v>19149</v>
      </c>
      <c r="I238" s="331">
        <v>0</v>
      </c>
      <c r="J238" s="331"/>
      <c r="K238" s="331"/>
      <c r="L238" s="331">
        <v>0</v>
      </c>
      <c r="M238" s="331">
        <v>0</v>
      </c>
      <c r="N238" s="331">
        <v>0</v>
      </c>
      <c r="O238" s="331">
        <v>-33</v>
      </c>
      <c r="P238" s="331">
        <v>0</v>
      </c>
      <c r="Q238" s="331">
        <v>0</v>
      </c>
      <c r="R238" s="331">
        <v>0</v>
      </c>
      <c r="S238" s="331">
        <v>0</v>
      </c>
      <c r="T238" s="331">
        <v>0</v>
      </c>
      <c r="U238" s="331">
        <v>0</v>
      </c>
      <c r="V238" s="331">
        <v>0</v>
      </c>
      <c r="W238" s="331">
        <v>-93</v>
      </c>
      <c r="X238" s="331">
        <v>0</v>
      </c>
      <c r="Y238" s="331">
        <v>0</v>
      </c>
      <c r="Z238" s="331">
        <v>0</v>
      </c>
      <c r="AA238" s="331">
        <v>0</v>
      </c>
      <c r="AB238" s="331">
        <v>0</v>
      </c>
      <c r="AC238" s="331">
        <v>0</v>
      </c>
      <c r="AD238" s="331">
        <v>0</v>
      </c>
      <c r="AE238" s="331">
        <v>0</v>
      </c>
      <c r="AF238" s="331">
        <v>0</v>
      </c>
      <c r="AG238" s="331">
        <v>0</v>
      </c>
      <c r="AH238" s="331">
        <v>0</v>
      </c>
      <c r="AI238" s="331">
        <v>0</v>
      </c>
      <c r="AJ238" s="331">
        <v>0</v>
      </c>
      <c r="AK238" s="331">
        <v>0</v>
      </c>
      <c r="AL238" s="331">
        <v>0</v>
      </c>
      <c r="AM238" s="331">
        <v>0</v>
      </c>
      <c r="AN238" s="331">
        <v>0</v>
      </c>
      <c r="AO238" s="331">
        <v>0</v>
      </c>
      <c r="AP238" s="331">
        <v>0</v>
      </c>
      <c r="AQ238" s="331">
        <v>0</v>
      </c>
      <c r="AR238" s="331">
        <v>0</v>
      </c>
      <c r="AS238" s="331">
        <v>0</v>
      </c>
      <c r="AT238" s="331">
        <v>0</v>
      </c>
      <c r="AU238" s="331">
        <v>0</v>
      </c>
      <c r="AV238" s="331">
        <v>0</v>
      </c>
      <c r="AW238" s="331">
        <v>0</v>
      </c>
      <c r="AX238" s="331">
        <v>0</v>
      </c>
      <c r="AY238" s="331">
        <v>0</v>
      </c>
      <c r="AZ238" s="331">
        <v>0</v>
      </c>
      <c r="BA238" s="331">
        <v>0</v>
      </c>
      <c r="BB238" s="331">
        <v>0</v>
      </c>
      <c r="BC238" s="331">
        <v>0</v>
      </c>
      <c r="BD238" s="330"/>
      <c r="BE238" s="330"/>
      <c r="BF238" s="330"/>
      <c r="BG238" s="330"/>
      <c r="BH238" s="335"/>
    </row>
    <row r="239" spans="2:60">
      <c r="B239" s="339" t="s">
        <v>19322</v>
      </c>
      <c r="C239" s="338" t="s">
        <v>19419</v>
      </c>
      <c r="D239" s="337" t="s">
        <v>19415</v>
      </c>
      <c r="E239" s="337" t="s">
        <v>19368</v>
      </c>
      <c r="F239" s="337" t="s">
        <v>19113</v>
      </c>
      <c r="G239" s="337" t="s">
        <v>19150</v>
      </c>
      <c r="H239" s="336" t="s">
        <v>19149</v>
      </c>
      <c r="I239" s="331">
        <v>-1.41</v>
      </c>
      <c r="J239" s="331"/>
      <c r="K239" s="331"/>
      <c r="L239" s="331">
        <v>-92</v>
      </c>
      <c r="M239" s="331">
        <v>-10</v>
      </c>
      <c r="N239" s="331">
        <v>-59</v>
      </c>
      <c r="O239" s="331">
        <v>-113</v>
      </c>
      <c r="P239" s="331">
        <v>-179</v>
      </c>
      <c r="Q239" s="331">
        <v>-152</v>
      </c>
      <c r="R239" s="331">
        <v>-255</v>
      </c>
      <c r="S239" s="331">
        <v>-220</v>
      </c>
      <c r="T239" s="331">
        <v>-286</v>
      </c>
      <c r="U239" s="331">
        <v>-241</v>
      </c>
      <c r="V239" s="331">
        <v>-53</v>
      </c>
      <c r="W239" s="331">
        <v>-157</v>
      </c>
      <c r="X239" s="331">
        <v>-295</v>
      </c>
      <c r="Y239" s="331">
        <v>-299</v>
      </c>
      <c r="Z239" s="331">
        <v>-204</v>
      </c>
      <c r="AA239" s="331">
        <v>-197</v>
      </c>
      <c r="AB239" s="331">
        <v>-398</v>
      </c>
      <c r="AC239" s="331">
        <v>-584</v>
      </c>
      <c r="AD239" s="331">
        <v>-195</v>
      </c>
      <c r="AE239" s="331">
        <v>-6.39</v>
      </c>
      <c r="AF239" s="331">
        <v>-40.6</v>
      </c>
      <c r="AG239" s="331">
        <v>-31.54</v>
      </c>
      <c r="AH239" s="331">
        <v>-79.209999999999994</v>
      </c>
      <c r="AI239" s="331">
        <v>-173.17</v>
      </c>
      <c r="AJ239" s="331">
        <v>-224.91</v>
      </c>
      <c r="AK239" s="331">
        <v>-85.79</v>
      </c>
      <c r="AL239" s="331">
        <v>-81.459999999999994</v>
      </c>
      <c r="AM239" s="331">
        <v>-79.31</v>
      </c>
      <c r="AN239" s="331">
        <v>-836.96</v>
      </c>
      <c r="AO239" s="331">
        <v>-177.74</v>
      </c>
      <c r="AP239" s="331">
        <v>-148.44999999999999</v>
      </c>
      <c r="AQ239" s="331">
        <v>-394.93</v>
      </c>
      <c r="AR239" s="331">
        <v>-121.43</v>
      </c>
      <c r="AS239" s="331">
        <v>-105.8</v>
      </c>
      <c r="AT239" s="331">
        <v>-1268.1600000000001</v>
      </c>
      <c r="AU239" s="331">
        <v>-17.260000000000002</v>
      </c>
      <c r="AV239" s="331">
        <v>-67.599999999999994</v>
      </c>
      <c r="AW239" s="331">
        <v>-14.22</v>
      </c>
      <c r="AX239" s="331">
        <v>-30.54</v>
      </c>
      <c r="AY239" s="331">
        <v>-8.1199999999999992</v>
      </c>
      <c r="AZ239" s="331">
        <v>-12.98</v>
      </c>
      <c r="BA239" s="331">
        <v>-0.35</v>
      </c>
      <c r="BB239" s="331">
        <v>-0.91</v>
      </c>
      <c r="BC239" s="331">
        <v>-57.6</v>
      </c>
      <c r="BD239" s="330"/>
      <c r="BE239" s="330"/>
      <c r="BF239" s="330"/>
      <c r="BG239" s="330"/>
      <c r="BH239" s="335"/>
    </row>
    <row r="240" spans="2:60">
      <c r="B240" s="339" t="s">
        <v>19358</v>
      </c>
      <c r="C240" s="338" t="s">
        <v>19357</v>
      </c>
      <c r="D240" s="337" t="s">
        <v>19415</v>
      </c>
      <c r="E240" s="337" t="s">
        <v>19368</v>
      </c>
      <c r="F240" s="337" t="s">
        <v>19110</v>
      </c>
      <c r="G240" s="337" t="s">
        <v>19150</v>
      </c>
      <c r="H240" s="336" t="s">
        <v>19149</v>
      </c>
      <c r="I240" s="331">
        <v>-64236.12</v>
      </c>
      <c r="J240" s="331"/>
      <c r="K240" s="331"/>
      <c r="L240" s="331">
        <v>-44701</v>
      </c>
      <c r="M240" s="331">
        <v>-41682</v>
      </c>
      <c r="N240" s="331">
        <v>-35620</v>
      </c>
      <c r="O240" s="331">
        <v>-27054</v>
      </c>
      <c r="P240" s="331">
        <v>-23377</v>
      </c>
      <c r="Q240" s="331">
        <v>-18009</v>
      </c>
      <c r="R240" s="331">
        <v>-9884</v>
      </c>
      <c r="S240" s="331">
        <v>-11246</v>
      </c>
      <c r="T240" s="331">
        <v>-5402</v>
      </c>
      <c r="U240" s="331">
        <v>-3534</v>
      </c>
      <c r="V240" s="331">
        <v>-8642</v>
      </c>
      <c r="W240" s="331">
        <v>-9305</v>
      </c>
      <c r="X240" s="331">
        <v>-7028</v>
      </c>
      <c r="Y240" s="331">
        <v>-9393</v>
      </c>
      <c r="Z240" s="331">
        <v>-6884</v>
      </c>
      <c r="AA240" s="331">
        <v>-5481</v>
      </c>
      <c r="AB240" s="331">
        <v>-8162</v>
      </c>
      <c r="AC240" s="331">
        <v>-7764</v>
      </c>
      <c r="AD240" s="331">
        <v>-6511</v>
      </c>
      <c r="AE240" s="331">
        <v>-19452</v>
      </c>
      <c r="AF240" s="331">
        <v>-7179.47</v>
      </c>
      <c r="AG240" s="331">
        <v>-9041.5300000000007</v>
      </c>
      <c r="AH240" s="331">
        <v>-5061.29</v>
      </c>
      <c r="AI240" s="331">
        <v>-8614.7099999999991</v>
      </c>
      <c r="AJ240" s="331">
        <v>-5715.44</v>
      </c>
      <c r="AK240" s="331">
        <v>-2982.51</v>
      </c>
      <c r="AL240" s="331">
        <v>-5341.22</v>
      </c>
      <c r="AM240" s="331">
        <v>-8674.36</v>
      </c>
      <c r="AN240" s="331">
        <v>-12303.01</v>
      </c>
      <c r="AO240" s="331">
        <v>-10241.280000000001</v>
      </c>
      <c r="AP240" s="331">
        <v>-9390.75</v>
      </c>
      <c r="AQ240" s="331">
        <v>-10550.09</v>
      </c>
      <c r="AR240" s="331">
        <v>-7640.61</v>
      </c>
      <c r="AS240" s="331">
        <v>-6606.01</v>
      </c>
      <c r="AT240" s="331">
        <v>-6429.03</v>
      </c>
      <c r="AU240" s="331">
        <v>-4575.8100000000004</v>
      </c>
      <c r="AV240" s="331">
        <v>-1617.38</v>
      </c>
      <c r="AW240" s="331">
        <v>-1300.28</v>
      </c>
      <c r="AX240" s="331">
        <v>-843.58</v>
      </c>
      <c r="AY240" s="331">
        <v>-692.03</v>
      </c>
      <c r="AZ240" s="331">
        <v>-759.61</v>
      </c>
      <c r="BA240" s="331">
        <v>-891.9</v>
      </c>
      <c r="BB240" s="331">
        <v>-668.86</v>
      </c>
      <c r="BC240" s="331">
        <v>-475.07</v>
      </c>
      <c r="BD240" s="330"/>
      <c r="BE240" s="330"/>
      <c r="BF240" s="330"/>
      <c r="BG240" s="330"/>
      <c r="BH240" s="335"/>
    </row>
    <row r="241" spans="2:60">
      <c r="B241" s="339" t="s">
        <v>19392</v>
      </c>
      <c r="C241" s="338" t="s">
        <v>19391</v>
      </c>
      <c r="D241" s="337" t="s">
        <v>19415</v>
      </c>
      <c r="E241" s="337" t="s">
        <v>19368</v>
      </c>
      <c r="F241" s="337" t="s">
        <v>19107</v>
      </c>
      <c r="G241" s="337" t="s">
        <v>19150</v>
      </c>
      <c r="H241" s="336" t="s">
        <v>19149</v>
      </c>
      <c r="I241" s="331">
        <v>0</v>
      </c>
      <c r="J241" s="331"/>
      <c r="K241" s="331"/>
      <c r="L241" s="331">
        <v>0</v>
      </c>
      <c r="M241" s="331">
        <v>0</v>
      </c>
      <c r="N241" s="331">
        <v>0</v>
      </c>
      <c r="O241" s="331">
        <v>0</v>
      </c>
      <c r="P241" s="331">
        <v>0</v>
      </c>
      <c r="Q241" s="331">
        <v>0</v>
      </c>
      <c r="R241" s="331">
        <v>0</v>
      </c>
      <c r="S241" s="331">
        <v>0</v>
      </c>
      <c r="T241" s="331">
        <v>0</v>
      </c>
      <c r="U241" s="331">
        <v>0</v>
      </c>
      <c r="V241" s="331">
        <v>0</v>
      </c>
      <c r="W241" s="331">
        <v>0</v>
      </c>
      <c r="X241" s="331">
        <v>0</v>
      </c>
      <c r="Y241" s="331">
        <v>0</v>
      </c>
      <c r="Z241" s="331">
        <v>0</v>
      </c>
      <c r="AA241" s="331">
        <v>0</v>
      </c>
      <c r="AB241" s="331">
        <v>0</v>
      </c>
      <c r="AC241" s="331">
        <v>0</v>
      </c>
      <c r="AD241" s="331">
        <v>-1096</v>
      </c>
      <c r="AE241" s="331">
        <v>-1842.27</v>
      </c>
      <c r="AF241" s="331">
        <v>-452.78</v>
      </c>
      <c r="AG241" s="331">
        <v>0</v>
      </c>
      <c r="AH241" s="331">
        <v>0</v>
      </c>
      <c r="AI241" s="331">
        <v>0</v>
      </c>
      <c r="AJ241" s="331">
        <v>0</v>
      </c>
      <c r="AK241" s="331">
        <v>0</v>
      </c>
      <c r="AL241" s="331">
        <v>0</v>
      </c>
      <c r="AM241" s="331">
        <v>0</v>
      </c>
      <c r="AN241" s="331">
        <v>0</v>
      </c>
      <c r="AO241" s="331">
        <v>0</v>
      </c>
      <c r="AP241" s="331">
        <v>0</v>
      </c>
      <c r="AQ241" s="331">
        <v>0</v>
      </c>
      <c r="AR241" s="331">
        <v>0</v>
      </c>
      <c r="AS241" s="331">
        <v>0</v>
      </c>
      <c r="AT241" s="331">
        <v>0</v>
      </c>
      <c r="AU241" s="331">
        <v>0</v>
      </c>
      <c r="AV241" s="331">
        <v>0</v>
      </c>
      <c r="AW241" s="331">
        <v>0</v>
      </c>
      <c r="AX241" s="331">
        <v>0</v>
      </c>
      <c r="AY241" s="331">
        <v>0</v>
      </c>
      <c r="AZ241" s="331">
        <v>0</v>
      </c>
      <c r="BA241" s="331">
        <v>0</v>
      </c>
      <c r="BB241" s="331">
        <v>0</v>
      </c>
      <c r="BC241" s="331">
        <v>0</v>
      </c>
      <c r="BD241" s="330"/>
      <c r="BE241" s="330"/>
      <c r="BF241" s="330"/>
      <c r="BG241" s="330"/>
      <c r="BH241" s="335"/>
    </row>
    <row r="242" spans="2:60">
      <c r="B242" s="339" t="s">
        <v>19418</v>
      </c>
      <c r="C242" s="338" t="s">
        <v>19417</v>
      </c>
      <c r="D242" s="337" t="s">
        <v>19415</v>
      </c>
      <c r="E242" s="337" t="s">
        <v>19368</v>
      </c>
      <c r="F242" s="337" t="s">
        <v>19416</v>
      </c>
      <c r="G242" s="337" t="s">
        <v>19150</v>
      </c>
      <c r="H242" s="336" t="s">
        <v>19149</v>
      </c>
      <c r="I242" s="331">
        <v>0</v>
      </c>
      <c r="J242" s="331"/>
      <c r="K242" s="331"/>
      <c r="L242" s="331">
        <v>0</v>
      </c>
      <c r="M242" s="331">
        <v>0</v>
      </c>
      <c r="N242" s="331">
        <v>0</v>
      </c>
      <c r="O242" s="331">
        <v>0</v>
      </c>
      <c r="P242" s="331">
        <v>0</v>
      </c>
      <c r="Q242" s="331">
        <v>0</v>
      </c>
      <c r="R242" s="331">
        <v>0</v>
      </c>
      <c r="S242" s="331">
        <v>0</v>
      </c>
      <c r="T242" s="331">
        <v>0</v>
      </c>
      <c r="U242" s="331">
        <v>0</v>
      </c>
      <c r="V242" s="331">
        <v>0</v>
      </c>
      <c r="W242" s="331">
        <v>0</v>
      </c>
      <c r="X242" s="331">
        <v>0</v>
      </c>
      <c r="Y242" s="331">
        <v>0</v>
      </c>
      <c r="Z242" s="331">
        <v>0</v>
      </c>
      <c r="AA242" s="331">
        <v>0</v>
      </c>
      <c r="AB242" s="331">
        <v>0</v>
      </c>
      <c r="AC242" s="331">
        <v>0</v>
      </c>
      <c r="AD242" s="331">
        <v>0</v>
      </c>
      <c r="AE242" s="331">
        <v>0</v>
      </c>
      <c r="AF242" s="331">
        <v>-19671.75</v>
      </c>
      <c r="AG242" s="331">
        <v>-36249.980000000003</v>
      </c>
      <c r="AH242" s="331">
        <v>-39955.94</v>
      </c>
      <c r="AI242" s="331">
        <v>-32040.13</v>
      </c>
      <c r="AJ242" s="331">
        <v>-33573.68</v>
      </c>
      <c r="AK242" s="331">
        <v>-33502.51</v>
      </c>
      <c r="AL242" s="331">
        <v>-29589.759999999998</v>
      </c>
      <c r="AM242" s="331">
        <v>-23235.35</v>
      </c>
      <c r="AN242" s="331">
        <v>-1900.53</v>
      </c>
      <c r="AO242" s="331">
        <v>-18.21</v>
      </c>
      <c r="AP242" s="331">
        <v>0</v>
      </c>
      <c r="AQ242" s="331">
        <v>0</v>
      </c>
      <c r="AR242" s="331">
        <v>0</v>
      </c>
      <c r="AS242" s="331">
        <v>0</v>
      </c>
      <c r="AT242" s="331">
        <v>0</v>
      </c>
      <c r="AU242" s="331">
        <v>0</v>
      </c>
      <c r="AV242" s="331">
        <v>0</v>
      </c>
      <c r="AW242" s="331">
        <v>0</v>
      </c>
      <c r="AX242" s="331">
        <v>0</v>
      </c>
      <c r="AY242" s="331">
        <v>0</v>
      </c>
      <c r="AZ242" s="331">
        <v>0</v>
      </c>
      <c r="BA242" s="331">
        <v>0</v>
      </c>
      <c r="BB242" s="331">
        <v>0</v>
      </c>
      <c r="BC242" s="331">
        <v>0</v>
      </c>
      <c r="BD242" s="330"/>
      <c r="BE242" s="330"/>
      <c r="BF242" s="330"/>
      <c r="BG242" s="330"/>
      <c r="BH242" s="335"/>
    </row>
    <row r="243" spans="2:60">
      <c r="B243" s="339" t="s">
        <v>19298</v>
      </c>
      <c r="C243" s="338" t="s">
        <v>19297</v>
      </c>
      <c r="D243" s="337" t="s">
        <v>19415</v>
      </c>
      <c r="E243" s="337" t="s">
        <v>19368</v>
      </c>
      <c r="F243" s="337" t="s">
        <v>19104</v>
      </c>
      <c r="G243" s="337" t="s">
        <v>19150</v>
      </c>
      <c r="H243" s="336" t="s">
        <v>19149</v>
      </c>
      <c r="I243" s="331">
        <v>0</v>
      </c>
      <c r="J243" s="331"/>
      <c r="K243" s="331"/>
      <c r="L243" s="331">
        <v>0</v>
      </c>
      <c r="M243" s="331">
        <v>0</v>
      </c>
      <c r="N243" s="331">
        <v>0</v>
      </c>
      <c r="O243" s="331">
        <v>0</v>
      </c>
      <c r="P243" s="331">
        <v>0</v>
      </c>
      <c r="Q243" s="331">
        <v>0</v>
      </c>
      <c r="R243" s="331">
        <v>0</v>
      </c>
      <c r="S243" s="331">
        <v>0</v>
      </c>
      <c r="T243" s="331">
        <v>0</v>
      </c>
      <c r="U243" s="331">
        <v>0</v>
      </c>
      <c r="V243" s="331">
        <v>-2875</v>
      </c>
      <c r="W243" s="331">
        <v>-5063</v>
      </c>
      <c r="X243" s="331">
        <v>-3152</v>
      </c>
      <c r="Y243" s="331">
        <v>-4514</v>
      </c>
      <c r="Z243" s="331">
        <v>-4506</v>
      </c>
      <c r="AA243" s="331">
        <v>-3456</v>
      </c>
      <c r="AB243" s="331">
        <v>-3983</v>
      </c>
      <c r="AC243" s="331">
        <v>-2918</v>
      </c>
      <c r="AD243" s="331">
        <v>-3934</v>
      </c>
      <c r="AE243" s="331">
        <v>-5193.5</v>
      </c>
      <c r="AF243" s="331">
        <v>-6631.65</v>
      </c>
      <c r="AG243" s="331">
        <v>-8092.57</v>
      </c>
      <c r="AH243" s="331">
        <v>-10693.7</v>
      </c>
      <c r="AI243" s="331">
        <v>-15917.53</v>
      </c>
      <c r="AJ243" s="331">
        <v>-19889.310000000001</v>
      </c>
      <c r="AK243" s="331">
        <v>-21022.74</v>
      </c>
      <c r="AL243" s="331">
        <v>-22102.77</v>
      </c>
      <c r="AM243" s="331">
        <v>-24650.39</v>
      </c>
      <c r="AN243" s="331">
        <v>-26626.37</v>
      </c>
      <c r="AO243" s="331">
        <v>-26283.94</v>
      </c>
      <c r="AP243" s="331">
        <v>-23178.75</v>
      </c>
      <c r="AQ243" s="331">
        <v>-31291.17</v>
      </c>
      <c r="AR243" s="331">
        <v>-21062.53</v>
      </c>
      <c r="AS243" s="331">
        <v>-22408.13</v>
      </c>
      <c r="AT243" s="331">
        <v>-21509.4</v>
      </c>
      <c r="AU243" s="331">
        <v>-23451.01</v>
      </c>
      <c r="AV243" s="331">
        <v>-15738.3</v>
      </c>
      <c r="AW243" s="331">
        <v>-13077.21</v>
      </c>
      <c r="AX243" s="331">
        <v>-11173.3</v>
      </c>
      <c r="AY243" s="331">
        <v>-6563.23</v>
      </c>
      <c r="AZ243" s="331">
        <v>-6932.28</v>
      </c>
      <c r="BA243" s="331">
        <v>-6772.1</v>
      </c>
      <c r="BB243" s="331">
        <v>-4861.62</v>
      </c>
      <c r="BC243" s="331">
        <v>-2806.19</v>
      </c>
      <c r="BD243" s="330"/>
      <c r="BE243" s="330"/>
      <c r="BF243" s="330"/>
      <c r="BG243" s="330"/>
      <c r="BH243" s="335"/>
    </row>
    <row r="244" spans="2:60">
      <c r="B244" s="339" t="s">
        <v>19390</v>
      </c>
      <c r="C244" s="338" t="s">
        <v>19389</v>
      </c>
      <c r="D244" s="337" t="s">
        <v>19415</v>
      </c>
      <c r="E244" s="337" t="s">
        <v>19368</v>
      </c>
      <c r="F244" s="337" t="s">
        <v>19388</v>
      </c>
      <c r="G244" s="337" t="s">
        <v>19150</v>
      </c>
      <c r="H244" s="336" t="s">
        <v>19149</v>
      </c>
      <c r="I244" s="331">
        <v>-12396.65</v>
      </c>
      <c r="J244" s="331"/>
      <c r="K244" s="331"/>
      <c r="L244" s="331">
        <v>-19976</v>
      </c>
      <c r="M244" s="331">
        <v>-34843</v>
      </c>
      <c r="N244" s="331">
        <v>-43125</v>
      </c>
      <c r="O244" s="331">
        <v>-58850</v>
      </c>
      <c r="P244" s="331">
        <v>-77212</v>
      </c>
      <c r="Q244" s="331">
        <v>-123628</v>
      </c>
      <c r="R244" s="331">
        <v>-88081</v>
      </c>
      <c r="S244" s="331">
        <v>-176270</v>
      </c>
      <c r="T244" s="331">
        <v>-168103</v>
      </c>
      <c r="U244" s="331">
        <v>-164734</v>
      </c>
      <c r="V244" s="331">
        <v>-205394</v>
      </c>
      <c r="W244" s="331">
        <v>-226880</v>
      </c>
      <c r="X244" s="331">
        <v>-216980</v>
      </c>
      <c r="Y244" s="331">
        <v>-201281</v>
      </c>
      <c r="Z244" s="331">
        <v>-167090</v>
      </c>
      <c r="AA244" s="331">
        <v>-186479</v>
      </c>
      <c r="AB244" s="331">
        <v>-272214</v>
      </c>
      <c r="AC244" s="331">
        <v>-224348</v>
      </c>
      <c r="AD244" s="331">
        <v>-233470</v>
      </c>
      <c r="AE244" s="331">
        <v>-241047.06</v>
      </c>
      <c r="AF244" s="331">
        <v>-191930.26</v>
      </c>
      <c r="AG244" s="331">
        <v>-278174.71000000002</v>
      </c>
      <c r="AH244" s="331">
        <v>-213507.25</v>
      </c>
      <c r="AI244" s="331">
        <v>-174063.66</v>
      </c>
      <c r="AJ244" s="331">
        <v>-142724.76999999999</v>
      </c>
      <c r="AK244" s="331">
        <v>-112862.68</v>
      </c>
      <c r="AL244" s="331">
        <v>-129786.93</v>
      </c>
      <c r="AM244" s="331">
        <v>-136683.28</v>
      </c>
      <c r="AN244" s="331">
        <v>-210914.68</v>
      </c>
      <c r="AO244" s="331">
        <v>-153487.54999999999</v>
      </c>
      <c r="AP244" s="331">
        <v>-126303.6</v>
      </c>
      <c r="AQ244" s="331">
        <v>-204002.8</v>
      </c>
      <c r="AR244" s="331">
        <v>-167187.29999999999</v>
      </c>
      <c r="AS244" s="331">
        <v>-145394.76999999999</v>
      </c>
      <c r="AT244" s="331">
        <v>-145701.51999999999</v>
      </c>
      <c r="AU244" s="331">
        <v>-139158.74</v>
      </c>
      <c r="AV244" s="331">
        <v>-114127.46</v>
      </c>
      <c r="AW244" s="331">
        <v>-85345.52</v>
      </c>
      <c r="AX244" s="331">
        <v>-113517.79</v>
      </c>
      <c r="AY244" s="331">
        <v>-89581.81</v>
      </c>
      <c r="AZ244" s="331">
        <v>-58150.02</v>
      </c>
      <c r="BA244" s="331">
        <v>-70594.039999999994</v>
      </c>
      <c r="BB244" s="331">
        <v>-50709.17</v>
      </c>
      <c r="BC244" s="331">
        <v>-53627.57</v>
      </c>
      <c r="BD244" s="330"/>
      <c r="BE244" s="330"/>
      <c r="BF244" s="330"/>
      <c r="BG244" s="330"/>
      <c r="BH244" s="335"/>
    </row>
    <row r="245" spans="2:60">
      <c r="B245" s="339" t="s">
        <v>19354</v>
      </c>
      <c r="C245" s="338" t="s">
        <v>19353</v>
      </c>
      <c r="D245" s="337" t="s">
        <v>19415</v>
      </c>
      <c r="E245" s="337" t="s">
        <v>19368</v>
      </c>
      <c r="F245" s="337" t="s">
        <v>19145</v>
      </c>
      <c r="G245" s="337" t="s">
        <v>19150</v>
      </c>
      <c r="H245" s="336" t="s">
        <v>19149</v>
      </c>
      <c r="I245" s="331">
        <v>0</v>
      </c>
      <c r="J245" s="331"/>
      <c r="K245" s="331"/>
      <c r="L245" s="331">
        <v>0</v>
      </c>
      <c r="M245" s="331">
        <v>0</v>
      </c>
      <c r="N245" s="331">
        <v>0</v>
      </c>
      <c r="O245" s="331">
        <v>0</v>
      </c>
      <c r="P245" s="331">
        <v>0</v>
      </c>
      <c r="Q245" s="331">
        <v>0</v>
      </c>
      <c r="R245" s="331">
        <v>0</v>
      </c>
      <c r="S245" s="331">
        <v>0</v>
      </c>
      <c r="T245" s="331">
        <v>0</v>
      </c>
      <c r="U245" s="331">
        <v>0</v>
      </c>
      <c r="V245" s="331">
        <v>-66</v>
      </c>
      <c r="W245" s="331">
        <v>-79</v>
      </c>
      <c r="X245" s="331">
        <v>-52</v>
      </c>
      <c r="Y245" s="331">
        <v>0</v>
      </c>
      <c r="Z245" s="331">
        <v>-51</v>
      </c>
      <c r="AA245" s="331">
        <v>-182</v>
      </c>
      <c r="AB245" s="331">
        <v>-339</v>
      </c>
      <c r="AC245" s="331">
        <v>-214</v>
      </c>
      <c r="AD245" s="331">
        <v>-223</v>
      </c>
      <c r="AE245" s="331">
        <v>-97.4</v>
      </c>
      <c r="AF245" s="331">
        <v>0</v>
      </c>
      <c r="AG245" s="331">
        <v>0</v>
      </c>
      <c r="AH245" s="331">
        <v>0</v>
      </c>
      <c r="AI245" s="331">
        <v>-988.24</v>
      </c>
      <c r="AJ245" s="331">
        <v>-1299.8599999999999</v>
      </c>
      <c r="AK245" s="331">
        <v>-0.99</v>
      </c>
      <c r="AL245" s="331">
        <v>-1626.37</v>
      </c>
      <c r="AM245" s="331">
        <v>-3431.18</v>
      </c>
      <c r="AN245" s="331">
        <v>-4293.3100000000004</v>
      </c>
      <c r="AO245" s="331">
        <v>-5393.3</v>
      </c>
      <c r="AP245" s="331">
        <v>-5437.46</v>
      </c>
      <c r="AQ245" s="331">
        <v>-5955.55</v>
      </c>
      <c r="AR245" s="331">
        <v>-5924.44</v>
      </c>
      <c r="AS245" s="331">
        <v>-3417.6</v>
      </c>
      <c r="AT245" s="331">
        <v>-4289.2700000000004</v>
      </c>
      <c r="AU245" s="331">
        <v>-7783.11</v>
      </c>
      <c r="AV245" s="331">
        <v>-5602.56</v>
      </c>
      <c r="AW245" s="331">
        <v>-4179.8900000000003</v>
      </c>
      <c r="AX245" s="331">
        <v>-4795.05</v>
      </c>
      <c r="AY245" s="331">
        <v>-4239.9399999999996</v>
      </c>
      <c r="AZ245" s="331">
        <v>-3872.03</v>
      </c>
      <c r="BA245" s="331">
        <v>-3829.42</v>
      </c>
      <c r="BB245" s="331">
        <v>-3184.76</v>
      </c>
      <c r="BC245" s="331">
        <v>-2268.1999999999998</v>
      </c>
      <c r="BD245" s="330"/>
      <c r="BE245" s="330"/>
      <c r="BF245" s="330"/>
      <c r="BG245" s="330"/>
      <c r="BH245" s="335"/>
    </row>
    <row r="246" spans="2:60">
      <c r="B246" s="339" t="s">
        <v>19352</v>
      </c>
      <c r="C246" s="338" t="s">
        <v>19351</v>
      </c>
      <c r="D246" s="337" t="s">
        <v>19415</v>
      </c>
      <c r="E246" s="337" t="s">
        <v>19368</v>
      </c>
      <c r="F246" s="337" t="s">
        <v>19138</v>
      </c>
      <c r="G246" s="337" t="s">
        <v>19150</v>
      </c>
      <c r="H246" s="336" t="s">
        <v>19149</v>
      </c>
      <c r="I246" s="331">
        <v>0</v>
      </c>
      <c r="J246" s="331"/>
      <c r="K246" s="331"/>
      <c r="L246" s="331">
        <v>0</v>
      </c>
      <c r="M246" s="331">
        <v>0</v>
      </c>
      <c r="N246" s="331">
        <v>0</v>
      </c>
      <c r="O246" s="331">
        <v>0</v>
      </c>
      <c r="P246" s="331">
        <v>0</v>
      </c>
      <c r="Q246" s="331">
        <v>0</v>
      </c>
      <c r="R246" s="331">
        <v>0</v>
      </c>
      <c r="S246" s="331">
        <v>0</v>
      </c>
      <c r="T246" s="331">
        <v>0</v>
      </c>
      <c r="U246" s="331">
        <v>0</v>
      </c>
      <c r="V246" s="331">
        <v>0</v>
      </c>
      <c r="W246" s="331">
        <v>0</v>
      </c>
      <c r="X246" s="331">
        <v>0</v>
      </c>
      <c r="Y246" s="331">
        <v>0</v>
      </c>
      <c r="Z246" s="331">
        <v>0</v>
      </c>
      <c r="AA246" s="331">
        <v>0</v>
      </c>
      <c r="AB246" s="331">
        <v>0</v>
      </c>
      <c r="AC246" s="331">
        <v>0</v>
      </c>
      <c r="AD246" s="331">
        <v>0</v>
      </c>
      <c r="AE246" s="331">
        <v>0</v>
      </c>
      <c r="AF246" s="331">
        <v>0</v>
      </c>
      <c r="AG246" s="331">
        <v>-1.05</v>
      </c>
      <c r="AH246" s="331">
        <v>-19.559999999999999</v>
      </c>
      <c r="AI246" s="331">
        <v>-174.31</v>
      </c>
      <c r="AJ246" s="331">
        <v>-10.6</v>
      </c>
      <c r="AK246" s="331">
        <v>-4.93</v>
      </c>
      <c r="AL246" s="331">
        <v>-22.82</v>
      </c>
      <c r="AM246" s="331">
        <v>-249.96</v>
      </c>
      <c r="AN246" s="331">
        <v>-1914.73</v>
      </c>
      <c r="AO246" s="331">
        <v>-1984.63</v>
      </c>
      <c r="AP246" s="331">
        <v>-1869.3</v>
      </c>
      <c r="AQ246" s="331">
        <v>-2090.5500000000002</v>
      </c>
      <c r="AR246" s="331">
        <v>-2108.17</v>
      </c>
      <c r="AS246" s="331">
        <v>-2215.25</v>
      </c>
      <c r="AT246" s="331">
        <v>-3001.3</v>
      </c>
      <c r="AU246" s="331">
        <v>-3673.51</v>
      </c>
      <c r="AV246" s="331">
        <v>-3602.3</v>
      </c>
      <c r="AW246" s="331">
        <v>-4107.4399999999996</v>
      </c>
      <c r="AX246" s="331">
        <v>-3218.66</v>
      </c>
      <c r="AY246" s="331">
        <v>-3208.65</v>
      </c>
      <c r="AZ246" s="331">
        <v>-3213.07</v>
      </c>
      <c r="BA246" s="331">
        <v>-3104.21</v>
      </c>
      <c r="BB246" s="331">
        <v>-4651.92</v>
      </c>
      <c r="BC246" s="331">
        <v>-5307.21</v>
      </c>
      <c r="BD246" s="330"/>
      <c r="BE246" s="330"/>
      <c r="BF246" s="330"/>
      <c r="BG246" s="330"/>
      <c r="BH246" s="335"/>
    </row>
    <row r="247" spans="2:60">
      <c r="B247" s="339" t="s">
        <v>19350</v>
      </c>
      <c r="C247" s="338" t="s">
        <v>19349</v>
      </c>
      <c r="D247" s="337" t="s">
        <v>19415</v>
      </c>
      <c r="E247" s="337" t="s">
        <v>19368</v>
      </c>
      <c r="F247" s="337" t="s">
        <v>19135</v>
      </c>
      <c r="G247" s="337" t="s">
        <v>19150</v>
      </c>
      <c r="H247" s="336" t="s">
        <v>19149</v>
      </c>
      <c r="I247" s="331">
        <v>0</v>
      </c>
      <c r="J247" s="331"/>
      <c r="K247" s="331"/>
      <c r="L247" s="331">
        <v>0</v>
      </c>
      <c r="M247" s="331">
        <v>0</v>
      </c>
      <c r="N247" s="331">
        <v>0</v>
      </c>
      <c r="O247" s="331">
        <v>0</v>
      </c>
      <c r="P247" s="331">
        <v>0</v>
      </c>
      <c r="Q247" s="331">
        <v>0</v>
      </c>
      <c r="R247" s="331">
        <v>0</v>
      </c>
      <c r="S247" s="331">
        <v>0</v>
      </c>
      <c r="T247" s="331">
        <v>0</v>
      </c>
      <c r="U247" s="331">
        <v>0</v>
      </c>
      <c r="V247" s="331">
        <v>0</v>
      </c>
      <c r="W247" s="331">
        <v>0</v>
      </c>
      <c r="X247" s="331">
        <v>0</v>
      </c>
      <c r="Y247" s="331">
        <v>0</v>
      </c>
      <c r="Z247" s="331">
        <v>0</v>
      </c>
      <c r="AA247" s="331">
        <v>0</v>
      </c>
      <c r="AB247" s="331">
        <v>0</v>
      </c>
      <c r="AC247" s="331">
        <v>0</v>
      </c>
      <c r="AD247" s="331">
        <v>0</v>
      </c>
      <c r="AE247" s="331">
        <v>0</v>
      </c>
      <c r="AF247" s="331">
        <v>0</v>
      </c>
      <c r="AG247" s="331">
        <v>0</v>
      </c>
      <c r="AH247" s="331">
        <v>0</v>
      </c>
      <c r="AI247" s="331">
        <v>-181.89</v>
      </c>
      <c r="AJ247" s="331">
        <v>0</v>
      </c>
      <c r="AK247" s="331">
        <v>0</v>
      </c>
      <c r="AL247" s="331">
        <v>-0.74</v>
      </c>
      <c r="AM247" s="331">
        <v>-94.31</v>
      </c>
      <c r="AN247" s="331">
        <v>-1226.6500000000001</v>
      </c>
      <c r="AO247" s="331">
        <v>-3685.21</v>
      </c>
      <c r="AP247" s="331">
        <v>-4355.08</v>
      </c>
      <c r="AQ247" s="331">
        <v>-2421.5700000000002</v>
      </c>
      <c r="AR247" s="331">
        <v>-3331.49</v>
      </c>
      <c r="AS247" s="331">
        <v>-4954.9399999999996</v>
      </c>
      <c r="AT247" s="331">
        <v>-5426.26</v>
      </c>
      <c r="AU247" s="331">
        <v>-11435.26</v>
      </c>
      <c r="AV247" s="331">
        <v>-12560.42</v>
      </c>
      <c r="AW247" s="331">
        <v>-14825.43</v>
      </c>
      <c r="AX247" s="331">
        <v>-14874.62</v>
      </c>
      <c r="AY247" s="331">
        <v>-15161.06</v>
      </c>
      <c r="AZ247" s="331">
        <v>-13418.92</v>
      </c>
      <c r="BA247" s="331">
        <v>-17847.13</v>
      </c>
      <c r="BB247" s="331">
        <v>-27169.86</v>
      </c>
      <c r="BC247" s="331">
        <v>-24922.14</v>
      </c>
      <c r="BD247" s="330"/>
      <c r="BE247" s="330"/>
      <c r="BF247" s="330"/>
      <c r="BG247" s="330"/>
      <c r="BH247" s="335"/>
    </row>
    <row r="248" spans="2:60">
      <c r="B248" s="339" t="s">
        <v>19348</v>
      </c>
      <c r="C248" s="338" t="s">
        <v>19347</v>
      </c>
      <c r="D248" s="337" t="s">
        <v>19415</v>
      </c>
      <c r="E248" s="337" t="s">
        <v>19368</v>
      </c>
      <c r="F248" s="337" t="s">
        <v>19183</v>
      </c>
      <c r="G248" s="337" t="s">
        <v>19150</v>
      </c>
      <c r="H248" s="336" t="s">
        <v>19149</v>
      </c>
      <c r="I248" s="331">
        <v>0</v>
      </c>
      <c r="J248" s="331"/>
      <c r="K248" s="331"/>
      <c r="L248" s="331">
        <v>0</v>
      </c>
      <c r="M248" s="331">
        <v>0</v>
      </c>
      <c r="N248" s="331">
        <v>0</v>
      </c>
      <c r="O248" s="331">
        <v>0</v>
      </c>
      <c r="P248" s="331">
        <v>0</v>
      </c>
      <c r="Q248" s="331">
        <v>0</v>
      </c>
      <c r="R248" s="331">
        <v>0</v>
      </c>
      <c r="S248" s="331">
        <v>0</v>
      </c>
      <c r="T248" s="331">
        <v>0</v>
      </c>
      <c r="U248" s="331">
        <v>0</v>
      </c>
      <c r="V248" s="331">
        <v>0</v>
      </c>
      <c r="W248" s="331">
        <v>0</v>
      </c>
      <c r="X248" s="331">
        <v>0</v>
      </c>
      <c r="Y248" s="331">
        <v>0</v>
      </c>
      <c r="Z248" s="331">
        <v>0</v>
      </c>
      <c r="AA248" s="331">
        <v>0</v>
      </c>
      <c r="AB248" s="331">
        <v>0</v>
      </c>
      <c r="AC248" s="331">
        <v>0</v>
      </c>
      <c r="AD248" s="331">
        <v>0</v>
      </c>
      <c r="AE248" s="331">
        <v>-41.74</v>
      </c>
      <c r="AF248" s="331">
        <v>0</v>
      </c>
      <c r="AG248" s="331">
        <v>-15.55</v>
      </c>
      <c r="AH248" s="331">
        <v>0</v>
      </c>
      <c r="AI248" s="331">
        <v>0</v>
      </c>
      <c r="AJ248" s="331">
        <v>-174.39</v>
      </c>
      <c r="AK248" s="331">
        <v>0</v>
      </c>
      <c r="AL248" s="331">
        <v>0</v>
      </c>
      <c r="AM248" s="331">
        <v>0</v>
      </c>
      <c r="AN248" s="331">
        <v>-205.37</v>
      </c>
      <c r="AO248" s="331">
        <v>-366.43</v>
      </c>
      <c r="AP248" s="331">
        <v>-541.76</v>
      </c>
      <c r="AQ248" s="331">
        <v>-859.69</v>
      </c>
      <c r="AR248" s="331">
        <v>-775.2</v>
      </c>
      <c r="AS248" s="331">
        <v>-749.22</v>
      </c>
      <c r="AT248" s="331">
        <v>-722.44</v>
      </c>
      <c r="AU248" s="331">
        <v>-709.37</v>
      </c>
      <c r="AV248" s="331">
        <v>-491.68</v>
      </c>
      <c r="AW248" s="331">
        <v>-343.21</v>
      </c>
      <c r="AX248" s="331">
        <v>-404.3</v>
      </c>
      <c r="AY248" s="331">
        <v>-361.18</v>
      </c>
      <c r="AZ248" s="331">
        <v>-859.06</v>
      </c>
      <c r="BA248" s="331">
        <v>-1078.27</v>
      </c>
      <c r="BB248" s="331">
        <v>-316.54000000000002</v>
      </c>
      <c r="BC248" s="331">
        <v>-1097.5899999999999</v>
      </c>
      <c r="BD248" s="330"/>
      <c r="BE248" s="330"/>
      <c r="BF248" s="330"/>
      <c r="BG248" s="330"/>
      <c r="BH248" s="335"/>
    </row>
    <row r="249" spans="2:60">
      <c r="B249" s="339" t="s">
        <v>19346</v>
      </c>
      <c r="C249" s="338" t="s">
        <v>19345</v>
      </c>
      <c r="D249" s="337" t="s">
        <v>19415</v>
      </c>
      <c r="E249" s="337" t="s">
        <v>19368</v>
      </c>
      <c r="F249" s="337" t="s">
        <v>19180</v>
      </c>
      <c r="G249" s="337" t="s">
        <v>19150</v>
      </c>
      <c r="H249" s="336" t="s">
        <v>19149</v>
      </c>
      <c r="I249" s="331">
        <v>0</v>
      </c>
      <c r="J249" s="331"/>
      <c r="K249" s="331"/>
      <c r="L249" s="331">
        <v>0</v>
      </c>
      <c r="M249" s="331">
        <v>0</v>
      </c>
      <c r="N249" s="331">
        <v>0</v>
      </c>
      <c r="O249" s="331">
        <v>0</v>
      </c>
      <c r="P249" s="331">
        <v>0</v>
      </c>
      <c r="Q249" s="331">
        <v>0</v>
      </c>
      <c r="R249" s="331">
        <v>0</v>
      </c>
      <c r="S249" s="331">
        <v>0</v>
      </c>
      <c r="T249" s="331">
        <v>0</v>
      </c>
      <c r="U249" s="331">
        <v>0</v>
      </c>
      <c r="V249" s="331">
        <v>0</v>
      </c>
      <c r="W249" s="331">
        <v>0</v>
      </c>
      <c r="X249" s="331">
        <v>0</v>
      </c>
      <c r="Y249" s="331">
        <v>0</v>
      </c>
      <c r="Z249" s="331">
        <v>0</v>
      </c>
      <c r="AA249" s="331">
        <v>0</v>
      </c>
      <c r="AB249" s="331">
        <v>0</v>
      </c>
      <c r="AC249" s="331">
        <v>0</v>
      </c>
      <c r="AD249" s="331">
        <v>0</v>
      </c>
      <c r="AE249" s="331">
        <v>-6.69</v>
      </c>
      <c r="AF249" s="331">
        <v>0</v>
      </c>
      <c r="AG249" s="331">
        <v>-39.75</v>
      </c>
      <c r="AH249" s="331">
        <v>-28.62</v>
      </c>
      <c r="AI249" s="331">
        <v>-27.41</v>
      </c>
      <c r="AJ249" s="331">
        <v>-20.93</v>
      </c>
      <c r="AK249" s="331">
        <v>-18.11</v>
      </c>
      <c r="AL249" s="331">
        <v>-16.21</v>
      </c>
      <c r="AM249" s="331">
        <v>-13.8</v>
      </c>
      <c r="AN249" s="331">
        <v>0</v>
      </c>
      <c r="AO249" s="331">
        <v>-11.8</v>
      </c>
      <c r="AP249" s="331">
        <v>0</v>
      </c>
      <c r="AQ249" s="331">
        <v>0</v>
      </c>
      <c r="AR249" s="331">
        <v>0</v>
      </c>
      <c r="AS249" s="331">
        <v>0</v>
      </c>
      <c r="AT249" s="331">
        <v>0</v>
      </c>
      <c r="AU249" s="331">
        <v>-20.079999999999998</v>
      </c>
      <c r="AV249" s="331">
        <v>-24.18</v>
      </c>
      <c r="AW249" s="331">
        <v>-44.4</v>
      </c>
      <c r="AX249" s="331">
        <v>-55.92</v>
      </c>
      <c r="AY249" s="331">
        <v>-8.33</v>
      </c>
      <c r="AZ249" s="331">
        <v>-5.68</v>
      </c>
      <c r="BA249" s="331">
        <v>-7.57</v>
      </c>
      <c r="BB249" s="331">
        <v>-5.9</v>
      </c>
      <c r="BC249" s="331">
        <v>-4.58</v>
      </c>
      <c r="BD249" s="330"/>
      <c r="BE249" s="330"/>
      <c r="BF249" s="330"/>
      <c r="BG249" s="330"/>
      <c r="BH249" s="374"/>
    </row>
    <row r="250" spans="2:60">
      <c r="B250" s="339" t="s">
        <v>19344</v>
      </c>
      <c r="C250" s="338" t="s">
        <v>19343</v>
      </c>
      <c r="D250" s="337" t="s">
        <v>19415</v>
      </c>
      <c r="E250" s="337" t="s">
        <v>19368</v>
      </c>
      <c r="F250" s="337" t="s">
        <v>19177</v>
      </c>
      <c r="G250" s="337" t="s">
        <v>19150</v>
      </c>
      <c r="H250" s="336" t="s">
        <v>19149</v>
      </c>
      <c r="I250" s="331">
        <v>0</v>
      </c>
      <c r="J250" s="331"/>
      <c r="K250" s="331"/>
      <c r="L250" s="331">
        <v>0</v>
      </c>
      <c r="M250" s="331">
        <v>0</v>
      </c>
      <c r="N250" s="331">
        <v>0</v>
      </c>
      <c r="O250" s="331">
        <v>0</v>
      </c>
      <c r="P250" s="331">
        <v>0</v>
      </c>
      <c r="Q250" s="331">
        <v>0</v>
      </c>
      <c r="R250" s="331">
        <v>0</v>
      </c>
      <c r="S250" s="331">
        <v>0</v>
      </c>
      <c r="T250" s="331">
        <v>0</v>
      </c>
      <c r="U250" s="331">
        <v>0</v>
      </c>
      <c r="V250" s="331">
        <v>0</v>
      </c>
      <c r="W250" s="331">
        <v>0</v>
      </c>
      <c r="X250" s="331">
        <v>0</v>
      </c>
      <c r="Y250" s="331">
        <v>0</v>
      </c>
      <c r="Z250" s="331">
        <v>0</v>
      </c>
      <c r="AA250" s="331">
        <v>-21</v>
      </c>
      <c r="AB250" s="331">
        <v>-28</v>
      </c>
      <c r="AC250" s="331">
        <v>-26</v>
      </c>
      <c r="AD250" s="331">
        <v>-14</v>
      </c>
      <c r="AE250" s="331">
        <v>-15.77</v>
      </c>
      <c r="AF250" s="331">
        <v>-0.4</v>
      </c>
      <c r="AG250" s="331">
        <v>-23.55</v>
      </c>
      <c r="AH250" s="331">
        <v>-19.350000000000001</v>
      </c>
      <c r="AI250" s="331">
        <v>0</v>
      </c>
      <c r="AJ250" s="331">
        <v>0</v>
      </c>
      <c r="AK250" s="331">
        <v>0</v>
      </c>
      <c r="AL250" s="331">
        <v>0</v>
      </c>
      <c r="AM250" s="331">
        <v>0</v>
      </c>
      <c r="AN250" s="331">
        <v>0</v>
      </c>
      <c r="AO250" s="331">
        <v>0</v>
      </c>
      <c r="AP250" s="331">
        <v>0</v>
      </c>
      <c r="AQ250" s="331">
        <v>0</v>
      </c>
      <c r="AR250" s="331">
        <v>0</v>
      </c>
      <c r="AS250" s="331">
        <v>0</v>
      </c>
      <c r="AT250" s="331">
        <v>0</v>
      </c>
      <c r="AU250" s="331">
        <v>0</v>
      </c>
      <c r="AV250" s="331">
        <v>0</v>
      </c>
      <c r="AW250" s="331">
        <v>0</v>
      </c>
      <c r="AX250" s="331">
        <v>0</v>
      </c>
      <c r="AY250" s="331">
        <v>0</v>
      </c>
      <c r="AZ250" s="331">
        <v>0</v>
      </c>
      <c r="BA250" s="331">
        <v>0</v>
      </c>
      <c r="BB250" s="331">
        <v>0</v>
      </c>
      <c r="BC250" s="331">
        <v>0</v>
      </c>
      <c r="BD250" s="330"/>
      <c r="BE250" s="330"/>
      <c r="BF250" s="330"/>
      <c r="BG250" s="330"/>
      <c r="BH250" s="374"/>
    </row>
    <row r="251" spans="2:60">
      <c r="B251" s="339" t="s">
        <v>19290</v>
      </c>
      <c r="C251" s="338" t="s">
        <v>19420</v>
      </c>
      <c r="D251" s="337" t="s">
        <v>19415</v>
      </c>
      <c r="E251" s="337" t="s">
        <v>19368</v>
      </c>
      <c r="F251" s="337" t="s">
        <v>19174</v>
      </c>
      <c r="G251" s="337" t="s">
        <v>19150</v>
      </c>
      <c r="H251" s="336" t="s">
        <v>19149</v>
      </c>
      <c r="I251" s="331">
        <v>0</v>
      </c>
      <c r="J251" s="331"/>
      <c r="K251" s="331"/>
      <c r="L251" s="331">
        <v>0</v>
      </c>
      <c r="M251" s="331">
        <v>0</v>
      </c>
      <c r="N251" s="331">
        <v>0</v>
      </c>
      <c r="O251" s="331">
        <v>0</v>
      </c>
      <c r="P251" s="331">
        <v>0</v>
      </c>
      <c r="Q251" s="331">
        <v>0</v>
      </c>
      <c r="R251" s="331">
        <v>0</v>
      </c>
      <c r="S251" s="331">
        <v>0</v>
      </c>
      <c r="T251" s="331">
        <v>0</v>
      </c>
      <c r="U251" s="331">
        <v>0</v>
      </c>
      <c r="V251" s="331">
        <v>0</v>
      </c>
      <c r="W251" s="331">
        <v>0</v>
      </c>
      <c r="X251" s="331">
        <v>0</v>
      </c>
      <c r="Y251" s="331">
        <v>0</v>
      </c>
      <c r="Z251" s="331">
        <v>0</v>
      </c>
      <c r="AA251" s="331">
        <v>0</v>
      </c>
      <c r="AB251" s="331">
        <v>0</v>
      </c>
      <c r="AC251" s="331">
        <v>0</v>
      </c>
      <c r="AD251" s="331">
        <v>0</v>
      </c>
      <c r="AE251" s="331">
        <v>0</v>
      </c>
      <c r="AF251" s="331">
        <v>0</v>
      </c>
      <c r="AG251" s="331">
        <v>0</v>
      </c>
      <c r="AH251" s="331">
        <v>0</v>
      </c>
      <c r="AI251" s="331">
        <v>0</v>
      </c>
      <c r="AJ251" s="331">
        <v>0</v>
      </c>
      <c r="AK251" s="331">
        <v>0</v>
      </c>
      <c r="AL251" s="331">
        <v>0</v>
      </c>
      <c r="AM251" s="331">
        <v>0</v>
      </c>
      <c r="AN251" s="331">
        <v>0</v>
      </c>
      <c r="AO251" s="331">
        <v>0</v>
      </c>
      <c r="AP251" s="331">
        <v>-12.09</v>
      </c>
      <c r="AQ251" s="331">
        <v>-11.54</v>
      </c>
      <c r="AR251" s="331">
        <v>-11.01</v>
      </c>
      <c r="AS251" s="331">
        <v>-7.91</v>
      </c>
      <c r="AT251" s="331">
        <v>-9.36</v>
      </c>
      <c r="AU251" s="331">
        <v>-5.55</v>
      </c>
      <c r="AV251" s="331">
        <v>0</v>
      </c>
      <c r="AW251" s="331">
        <v>0</v>
      </c>
      <c r="AX251" s="331">
        <v>0</v>
      </c>
      <c r="AY251" s="331">
        <v>0</v>
      </c>
      <c r="AZ251" s="331">
        <v>0</v>
      </c>
      <c r="BA251" s="331">
        <v>0</v>
      </c>
      <c r="BB251" s="331">
        <v>0</v>
      </c>
      <c r="BC251" s="331">
        <v>0</v>
      </c>
      <c r="BD251" s="330"/>
      <c r="BE251" s="330"/>
      <c r="BF251" s="330"/>
      <c r="BG251" s="330"/>
      <c r="BH251" s="374"/>
    </row>
    <row r="252" spans="2:60">
      <c r="B252" s="339" t="s">
        <v>19288</v>
      </c>
      <c r="C252" s="340" t="s">
        <v>19287</v>
      </c>
      <c r="D252" s="337" t="s">
        <v>19415</v>
      </c>
      <c r="E252" s="337" t="s">
        <v>19368</v>
      </c>
      <c r="F252" s="337" t="s">
        <v>19085</v>
      </c>
      <c r="G252" s="337" t="s">
        <v>19150</v>
      </c>
      <c r="H252" s="336" t="s">
        <v>19149</v>
      </c>
      <c r="I252" s="331">
        <v>0</v>
      </c>
      <c r="J252" s="331"/>
      <c r="K252" s="331"/>
      <c r="L252" s="331">
        <v>0</v>
      </c>
      <c r="M252" s="331">
        <v>0</v>
      </c>
      <c r="N252" s="331">
        <v>0</v>
      </c>
      <c r="O252" s="331">
        <v>0</v>
      </c>
      <c r="P252" s="331">
        <v>0</v>
      </c>
      <c r="Q252" s="331">
        <v>0</v>
      </c>
      <c r="R252" s="331">
        <v>0</v>
      </c>
      <c r="S252" s="331">
        <v>0</v>
      </c>
      <c r="T252" s="331">
        <v>0</v>
      </c>
      <c r="U252" s="331">
        <v>0</v>
      </c>
      <c r="V252" s="331">
        <v>0</v>
      </c>
      <c r="W252" s="331">
        <v>0</v>
      </c>
      <c r="X252" s="331">
        <v>0</v>
      </c>
      <c r="Y252" s="331">
        <v>0</v>
      </c>
      <c r="Z252" s="331">
        <v>0</v>
      </c>
      <c r="AA252" s="331">
        <v>0</v>
      </c>
      <c r="AB252" s="331">
        <v>0</v>
      </c>
      <c r="AC252" s="331">
        <v>0</v>
      </c>
      <c r="AD252" s="331">
        <v>0</v>
      </c>
      <c r="AE252" s="331">
        <v>0</v>
      </c>
      <c r="AF252" s="331">
        <v>0</v>
      </c>
      <c r="AG252" s="331">
        <v>0</v>
      </c>
      <c r="AH252" s="331">
        <v>0</v>
      </c>
      <c r="AI252" s="331">
        <v>0</v>
      </c>
      <c r="AJ252" s="331">
        <v>0</v>
      </c>
      <c r="AK252" s="331">
        <v>0</v>
      </c>
      <c r="AL252" s="331">
        <v>0</v>
      </c>
      <c r="AM252" s="331">
        <v>0</v>
      </c>
      <c r="AN252" s="331">
        <v>0</v>
      </c>
      <c r="AO252" s="331">
        <v>0</v>
      </c>
      <c r="AP252" s="331">
        <v>0</v>
      </c>
      <c r="AQ252" s="331">
        <v>0</v>
      </c>
      <c r="AR252" s="331">
        <v>0</v>
      </c>
      <c r="AS252" s="331">
        <v>0</v>
      </c>
      <c r="AT252" s="331">
        <v>0</v>
      </c>
      <c r="AU252" s="331">
        <v>0</v>
      </c>
      <c r="AV252" s="331">
        <v>0</v>
      </c>
      <c r="AW252" s="331">
        <v>0</v>
      </c>
      <c r="AX252" s="331">
        <v>0</v>
      </c>
      <c r="AY252" s="331">
        <v>-22.93</v>
      </c>
      <c r="AZ252" s="331">
        <v>-72.98</v>
      </c>
      <c r="BA252" s="331">
        <v>-210.89</v>
      </c>
      <c r="BB252" s="331">
        <v>-267.33</v>
      </c>
      <c r="BC252" s="331">
        <v>-215.82</v>
      </c>
      <c r="BD252" s="330"/>
      <c r="BE252" s="330"/>
      <c r="BF252" s="330"/>
      <c r="BG252" s="330"/>
      <c r="BH252" s="374"/>
    </row>
    <row r="253" spans="2:60">
      <c r="B253" s="339" t="s">
        <v>19342</v>
      </c>
      <c r="C253" s="338" t="s">
        <v>19412</v>
      </c>
      <c r="D253" s="337" t="s">
        <v>19415</v>
      </c>
      <c r="E253" s="337" t="s">
        <v>19368</v>
      </c>
      <c r="F253" s="337" t="s">
        <v>19169</v>
      </c>
      <c r="G253" s="337" t="s">
        <v>19150</v>
      </c>
      <c r="H253" s="336" t="s">
        <v>19149</v>
      </c>
      <c r="I253" s="331">
        <v>0</v>
      </c>
      <c r="J253" s="331"/>
      <c r="K253" s="331"/>
      <c r="L253" s="331">
        <v>0</v>
      </c>
      <c r="M253" s="331">
        <v>0</v>
      </c>
      <c r="N253" s="331">
        <v>0</v>
      </c>
      <c r="O253" s="331">
        <v>0</v>
      </c>
      <c r="P253" s="331">
        <v>0</v>
      </c>
      <c r="Q253" s="331">
        <v>0</v>
      </c>
      <c r="R253" s="331">
        <v>0</v>
      </c>
      <c r="S253" s="331">
        <v>0</v>
      </c>
      <c r="T253" s="331">
        <v>0</v>
      </c>
      <c r="U253" s="331">
        <v>0</v>
      </c>
      <c r="V253" s="331">
        <v>0</v>
      </c>
      <c r="W253" s="331">
        <v>0</v>
      </c>
      <c r="X253" s="331">
        <v>0</v>
      </c>
      <c r="Y253" s="331">
        <v>0</v>
      </c>
      <c r="Z253" s="331">
        <v>0</v>
      </c>
      <c r="AA253" s="331">
        <v>0</v>
      </c>
      <c r="AB253" s="331">
        <v>0</v>
      </c>
      <c r="AC253" s="331">
        <v>0</v>
      </c>
      <c r="AD253" s="331">
        <v>0</v>
      </c>
      <c r="AE253" s="331">
        <v>0</v>
      </c>
      <c r="AF253" s="331">
        <v>0</v>
      </c>
      <c r="AG253" s="331">
        <v>0</v>
      </c>
      <c r="AH253" s="331">
        <v>0</v>
      </c>
      <c r="AI253" s="331">
        <v>0</v>
      </c>
      <c r="AJ253" s="331">
        <v>0</v>
      </c>
      <c r="AK253" s="331">
        <v>0</v>
      </c>
      <c r="AL253" s="331">
        <v>-67.3</v>
      </c>
      <c r="AM253" s="331">
        <v>-329.46</v>
      </c>
      <c r="AN253" s="331">
        <v>-59.82</v>
      </c>
      <c r="AO253" s="331">
        <v>0</v>
      </c>
      <c r="AP253" s="331">
        <v>0</v>
      </c>
      <c r="AQ253" s="331">
        <v>0</v>
      </c>
      <c r="AR253" s="331">
        <v>0</v>
      </c>
      <c r="AS253" s="331">
        <v>-11.3</v>
      </c>
      <c r="AT253" s="331">
        <v>-18.41</v>
      </c>
      <c r="AU253" s="331">
        <v>0</v>
      </c>
      <c r="AV253" s="331">
        <v>0</v>
      </c>
      <c r="AW253" s="331">
        <v>0</v>
      </c>
      <c r="AX253" s="331">
        <v>0</v>
      </c>
      <c r="AY253" s="331">
        <v>0</v>
      </c>
      <c r="AZ253" s="331">
        <v>0</v>
      </c>
      <c r="BA253" s="331">
        <v>0</v>
      </c>
      <c r="BB253" s="331">
        <v>0</v>
      </c>
      <c r="BC253" s="331">
        <v>0</v>
      </c>
      <c r="BD253" s="330"/>
      <c r="BE253" s="330"/>
      <c r="BF253" s="330"/>
      <c r="BG253" s="330"/>
      <c r="BH253" s="374"/>
    </row>
    <row r="254" spans="2:60">
      <c r="B254" s="339" t="s">
        <v>19340</v>
      </c>
      <c r="C254" s="338" t="s">
        <v>19339</v>
      </c>
      <c r="D254" s="337" t="s">
        <v>19415</v>
      </c>
      <c r="E254" s="337" t="s">
        <v>19368</v>
      </c>
      <c r="F254" s="337" t="s">
        <v>19166</v>
      </c>
      <c r="G254" s="337" t="s">
        <v>19150</v>
      </c>
      <c r="H254" s="336" t="s">
        <v>19149</v>
      </c>
      <c r="I254" s="331">
        <v>0</v>
      </c>
      <c r="J254" s="331"/>
      <c r="K254" s="331"/>
      <c r="L254" s="331">
        <v>0</v>
      </c>
      <c r="M254" s="331">
        <v>0</v>
      </c>
      <c r="N254" s="331">
        <v>0</v>
      </c>
      <c r="O254" s="331">
        <v>0</v>
      </c>
      <c r="P254" s="331">
        <v>0</v>
      </c>
      <c r="Q254" s="331">
        <v>0</v>
      </c>
      <c r="R254" s="331">
        <v>0</v>
      </c>
      <c r="S254" s="331">
        <v>0</v>
      </c>
      <c r="T254" s="331">
        <v>0</v>
      </c>
      <c r="U254" s="331">
        <v>0</v>
      </c>
      <c r="V254" s="331">
        <v>0</v>
      </c>
      <c r="W254" s="331">
        <v>0</v>
      </c>
      <c r="X254" s="331">
        <v>0</v>
      </c>
      <c r="Y254" s="331">
        <v>0</v>
      </c>
      <c r="Z254" s="331">
        <v>0</v>
      </c>
      <c r="AA254" s="331">
        <v>0</v>
      </c>
      <c r="AB254" s="331">
        <v>0</v>
      </c>
      <c r="AC254" s="331">
        <v>0</v>
      </c>
      <c r="AD254" s="331">
        <v>0</v>
      </c>
      <c r="AE254" s="331">
        <v>0</v>
      </c>
      <c r="AF254" s="331">
        <v>0</v>
      </c>
      <c r="AG254" s="331">
        <v>0</v>
      </c>
      <c r="AH254" s="331">
        <v>0</v>
      </c>
      <c r="AI254" s="331">
        <v>0</v>
      </c>
      <c r="AJ254" s="331">
        <v>0</v>
      </c>
      <c r="AK254" s="331">
        <v>0</v>
      </c>
      <c r="AL254" s="331">
        <v>-82.25</v>
      </c>
      <c r="AM254" s="331">
        <v>-402.67</v>
      </c>
      <c r="AN254" s="331">
        <v>-73.11</v>
      </c>
      <c r="AO254" s="331">
        <v>0</v>
      </c>
      <c r="AP254" s="331">
        <v>0</v>
      </c>
      <c r="AQ254" s="331">
        <v>0</v>
      </c>
      <c r="AR254" s="331">
        <v>0</v>
      </c>
      <c r="AS254" s="331">
        <v>-13.81</v>
      </c>
      <c r="AT254" s="331">
        <v>-22.51</v>
      </c>
      <c r="AU254" s="331">
        <v>0</v>
      </c>
      <c r="AV254" s="331">
        <v>0</v>
      </c>
      <c r="AW254" s="331">
        <v>0</v>
      </c>
      <c r="AX254" s="331">
        <v>0</v>
      </c>
      <c r="AY254" s="331">
        <v>0</v>
      </c>
      <c r="AZ254" s="331">
        <v>0</v>
      </c>
      <c r="BA254" s="331">
        <v>0</v>
      </c>
      <c r="BB254" s="331">
        <v>0</v>
      </c>
      <c r="BC254" s="331">
        <v>0</v>
      </c>
      <c r="BD254" s="330"/>
      <c r="BE254" s="330"/>
      <c r="BF254" s="350"/>
      <c r="BG254" s="350"/>
      <c r="BH254" s="374"/>
    </row>
    <row r="255" spans="2:60">
      <c r="B255" s="362" t="s">
        <v>19360</v>
      </c>
      <c r="C255" s="338" t="s">
        <v>19359</v>
      </c>
      <c r="D255" s="360"/>
      <c r="E255" s="360"/>
      <c r="F255" s="360"/>
      <c r="G255" s="360"/>
      <c r="H255" s="336"/>
      <c r="I255" s="331" t="s">
        <v>843</v>
      </c>
      <c r="J255" s="331"/>
      <c r="K255" s="331"/>
      <c r="L255" s="331" t="s">
        <v>843</v>
      </c>
      <c r="M255" s="331" t="s">
        <v>843</v>
      </c>
      <c r="N255" s="331" t="s">
        <v>843</v>
      </c>
      <c r="O255" s="331" t="s">
        <v>843</v>
      </c>
      <c r="P255" s="331" t="s">
        <v>843</v>
      </c>
      <c r="Q255" s="331" t="s">
        <v>843</v>
      </c>
      <c r="R255" s="331" t="s">
        <v>843</v>
      </c>
      <c r="S255" s="331" t="s">
        <v>843</v>
      </c>
      <c r="T255" s="331" t="s">
        <v>843</v>
      </c>
      <c r="U255" s="331" t="s">
        <v>843</v>
      </c>
      <c r="V255" s="331" t="s">
        <v>843</v>
      </c>
      <c r="W255" s="331" t="s">
        <v>843</v>
      </c>
      <c r="X255" s="331" t="s">
        <v>843</v>
      </c>
      <c r="Y255" s="331" t="s">
        <v>843</v>
      </c>
      <c r="Z255" s="331" t="s">
        <v>843</v>
      </c>
      <c r="AA255" s="331" t="s">
        <v>843</v>
      </c>
      <c r="AB255" s="331" t="s">
        <v>843</v>
      </c>
      <c r="AC255" s="331" t="s">
        <v>843</v>
      </c>
      <c r="AD255" s="331" t="s">
        <v>843</v>
      </c>
      <c r="AE255" s="331" t="s">
        <v>843</v>
      </c>
      <c r="AF255" s="331" t="s">
        <v>843</v>
      </c>
      <c r="AG255" s="331" t="s">
        <v>843</v>
      </c>
      <c r="AH255" s="331" t="s">
        <v>843</v>
      </c>
      <c r="AI255" s="331" t="s">
        <v>843</v>
      </c>
      <c r="AJ255" s="331" t="s">
        <v>843</v>
      </c>
      <c r="AK255" s="331" t="s">
        <v>843</v>
      </c>
      <c r="AL255" s="331" t="s">
        <v>843</v>
      </c>
      <c r="AM255" s="331" t="s">
        <v>843</v>
      </c>
      <c r="AN255" s="331" t="s">
        <v>843</v>
      </c>
      <c r="AO255" s="331" t="s">
        <v>843</v>
      </c>
      <c r="AP255" s="331" t="s">
        <v>843</v>
      </c>
      <c r="AQ255" s="331" t="s">
        <v>843</v>
      </c>
      <c r="AR255" s="331" t="s">
        <v>843</v>
      </c>
      <c r="AS255" s="331" t="s">
        <v>843</v>
      </c>
      <c r="AT255" s="331" t="s">
        <v>843</v>
      </c>
      <c r="AU255" s="331" t="s">
        <v>843</v>
      </c>
      <c r="AV255" s="331" t="s">
        <v>843</v>
      </c>
      <c r="AW255" s="331" t="s">
        <v>843</v>
      </c>
      <c r="AX255" s="331" t="s">
        <v>843</v>
      </c>
      <c r="AY255" s="331" t="s">
        <v>843</v>
      </c>
      <c r="AZ255" s="331" t="s">
        <v>843</v>
      </c>
      <c r="BA255" s="331" t="s">
        <v>843</v>
      </c>
      <c r="BB255" s="331" t="s">
        <v>843</v>
      </c>
      <c r="BC255" s="331" t="s">
        <v>843</v>
      </c>
      <c r="BD255" s="330"/>
      <c r="BE255" s="330"/>
      <c r="BF255" s="355"/>
      <c r="BG255" s="355"/>
      <c r="BH255" s="335"/>
    </row>
    <row r="256" spans="2:60">
      <c r="B256" s="339" t="s">
        <v>19327</v>
      </c>
      <c r="C256" s="338" t="s">
        <v>19326</v>
      </c>
      <c r="D256" s="337" t="s">
        <v>19415</v>
      </c>
      <c r="E256" s="337" t="s">
        <v>19336</v>
      </c>
      <c r="F256" s="337" t="s">
        <v>19230</v>
      </c>
      <c r="G256" s="337" t="s">
        <v>19150</v>
      </c>
      <c r="H256" s="336" t="s">
        <v>19149</v>
      </c>
      <c r="I256" s="331">
        <v>0</v>
      </c>
      <c r="J256" s="331"/>
      <c r="K256" s="331"/>
      <c r="L256" s="331">
        <v>0</v>
      </c>
      <c r="M256" s="331">
        <v>0</v>
      </c>
      <c r="N256" s="331">
        <v>0</v>
      </c>
      <c r="O256" s="331">
        <v>0</v>
      </c>
      <c r="P256" s="331">
        <v>0</v>
      </c>
      <c r="Q256" s="331">
        <v>0</v>
      </c>
      <c r="R256" s="331">
        <v>0</v>
      </c>
      <c r="S256" s="331">
        <v>0</v>
      </c>
      <c r="T256" s="331">
        <v>0</v>
      </c>
      <c r="U256" s="331">
        <v>0</v>
      </c>
      <c r="V256" s="331">
        <v>0</v>
      </c>
      <c r="W256" s="331">
        <v>0</v>
      </c>
      <c r="X256" s="331">
        <v>0</v>
      </c>
      <c r="Y256" s="331">
        <v>0</v>
      </c>
      <c r="Z256" s="331">
        <v>0</v>
      </c>
      <c r="AA256" s="331">
        <v>0</v>
      </c>
      <c r="AB256" s="331">
        <v>0</v>
      </c>
      <c r="AC256" s="331">
        <v>-15</v>
      </c>
      <c r="AD256" s="331">
        <v>-26</v>
      </c>
      <c r="AE256" s="331">
        <v>0</v>
      </c>
      <c r="AF256" s="331">
        <v>0</v>
      </c>
      <c r="AG256" s="331">
        <v>0</v>
      </c>
      <c r="AH256" s="331">
        <v>0</v>
      </c>
      <c r="AI256" s="331">
        <v>0</v>
      </c>
      <c r="AJ256" s="331">
        <v>0</v>
      </c>
      <c r="AK256" s="331">
        <v>0</v>
      </c>
      <c r="AL256" s="331">
        <v>0</v>
      </c>
      <c r="AM256" s="331">
        <v>0</v>
      </c>
      <c r="AN256" s="331">
        <v>0</v>
      </c>
      <c r="AO256" s="331">
        <v>0</v>
      </c>
      <c r="AP256" s="331">
        <v>0</v>
      </c>
      <c r="AQ256" s="331">
        <v>0</v>
      </c>
      <c r="AR256" s="331">
        <v>0</v>
      </c>
      <c r="AS256" s="331">
        <v>0</v>
      </c>
      <c r="AT256" s="331">
        <v>0</v>
      </c>
      <c r="AU256" s="331">
        <v>0</v>
      </c>
      <c r="AV256" s="331">
        <v>0</v>
      </c>
      <c r="AW256" s="331">
        <v>0</v>
      </c>
      <c r="AX256" s="331">
        <v>0</v>
      </c>
      <c r="AY256" s="331">
        <v>0</v>
      </c>
      <c r="AZ256" s="331">
        <v>0</v>
      </c>
      <c r="BA256" s="331">
        <v>0</v>
      </c>
      <c r="BB256" s="331">
        <v>0</v>
      </c>
      <c r="BC256" s="331">
        <v>0</v>
      </c>
      <c r="BD256" s="330"/>
      <c r="BE256" s="330"/>
      <c r="BF256" s="330"/>
      <c r="BG256" s="330"/>
      <c r="BH256" s="335"/>
    </row>
    <row r="257" spans="2:60">
      <c r="B257" s="339" t="s">
        <v>19325</v>
      </c>
      <c r="C257" s="338" t="s">
        <v>19325</v>
      </c>
      <c r="D257" s="337" t="s">
        <v>19415</v>
      </c>
      <c r="E257" s="337" t="s">
        <v>19336</v>
      </c>
      <c r="F257" s="337" t="s">
        <v>19121</v>
      </c>
      <c r="G257" s="337" t="s">
        <v>19150</v>
      </c>
      <c r="H257" s="336" t="s">
        <v>19149</v>
      </c>
      <c r="I257" s="331">
        <v>0</v>
      </c>
      <c r="J257" s="331"/>
      <c r="K257" s="331"/>
      <c r="L257" s="331">
        <v>0</v>
      </c>
      <c r="M257" s="331">
        <v>0</v>
      </c>
      <c r="N257" s="331">
        <v>0</v>
      </c>
      <c r="O257" s="331">
        <v>0</v>
      </c>
      <c r="P257" s="331">
        <v>0</v>
      </c>
      <c r="Q257" s="331">
        <v>0</v>
      </c>
      <c r="R257" s="331">
        <v>0</v>
      </c>
      <c r="S257" s="331">
        <v>0</v>
      </c>
      <c r="T257" s="331">
        <v>0</v>
      </c>
      <c r="U257" s="331">
        <v>0</v>
      </c>
      <c r="V257" s="331">
        <v>0</v>
      </c>
      <c r="W257" s="331">
        <v>0</v>
      </c>
      <c r="X257" s="331">
        <v>0</v>
      </c>
      <c r="Y257" s="331">
        <v>0</v>
      </c>
      <c r="Z257" s="331">
        <v>0</v>
      </c>
      <c r="AA257" s="331">
        <v>0</v>
      </c>
      <c r="AB257" s="331">
        <v>0</v>
      </c>
      <c r="AC257" s="331">
        <v>0</v>
      </c>
      <c r="AD257" s="331">
        <v>0</v>
      </c>
      <c r="AE257" s="331">
        <v>0</v>
      </c>
      <c r="AF257" s="331">
        <v>0</v>
      </c>
      <c r="AG257" s="331">
        <v>0</v>
      </c>
      <c r="AH257" s="331">
        <v>0</v>
      </c>
      <c r="AI257" s="331">
        <v>0</v>
      </c>
      <c r="AJ257" s="331">
        <v>0</v>
      </c>
      <c r="AK257" s="331">
        <v>0</v>
      </c>
      <c r="AL257" s="331">
        <v>0</v>
      </c>
      <c r="AM257" s="331">
        <v>0</v>
      </c>
      <c r="AN257" s="331">
        <v>0</v>
      </c>
      <c r="AO257" s="331">
        <v>0</v>
      </c>
      <c r="AP257" s="331">
        <v>0</v>
      </c>
      <c r="AQ257" s="331">
        <v>-0.01</v>
      </c>
      <c r="AR257" s="331">
        <v>0</v>
      </c>
      <c r="AS257" s="331">
        <v>-0.03</v>
      </c>
      <c r="AT257" s="331">
        <v>-0.02</v>
      </c>
      <c r="AU257" s="331">
        <v>-0.04</v>
      </c>
      <c r="AV257" s="331">
        <v>-0.03</v>
      </c>
      <c r="AW257" s="331">
        <v>-0.11</v>
      </c>
      <c r="AX257" s="331">
        <v>0</v>
      </c>
      <c r="AY257" s="331">
        <v>-0.01</v>
      </c>
      <c r="AZ257" s="331">
        <v>-0.02</v>
      </c>
      <c r="BA257" s="331">
        <v>-0.02</v>
      </c>
      <c r="BB257" s="331">
        <v>-0.02</v>
      </c>
      <c r="BC257" s="331">
        <v>-0.02</v>
      </c>
      <c r="BD257" s="330"/>
      <c r="BE257" s="330"/>
      <c r="BF257" s="330"/>
      <c r="BG257" s="330"/>
      <c r="BH257" s="335"/>
    </row>
    <row r="258" spans="2:60">
      <c r="B258" s="339" t="s">
        <v>19324</v>
      </c>
      <c r="C258" s="338" t="s">
        <v>19323</v>
      </c>
      <c r="D258" s="337" t="s">
        <v>19415</v>
      </c>
      <c r="E258" s="337" t="s">
        <v>19336</v>
      </c>
      <c r="F258" s="337" t="s">
        <v>19227</v>
      </c>
      <c r="G258" s="337" t="s">
        <v>19150</v>
      </c>
      <c r="H258" s="336" t="s">
        <v>19149</v>
      </c>
      <c r="I258" s="331">
        <v>0</v>
      </c>
      <c r="J258" s="331"/>
      <c r="K258" s="331"/>
      <c r="L258" s="331">
        <v>0</v>
      </c>
      <c r="M258" s="331">
        <v>0</v>
      </c>
      <c r="N258" s="331">
        <v>0</v>
      </c>
      <c r="O258" s="331">
        <v>-5</v>
      </c>
      <c r="P258" s="331">
        <v>0</v>
      </c>
      <c r="Q258" s="331">
        <v>0</v>
      </c>
      <c r="R258" s="331">
        <v>0</v>
      </c>
      <c r="S258" s="331">
        <v>0</v>
      </c>
      <c r="T258" s="331">
        <v>0</v>
      </c>
      <c r="U258" s="331">
        <v>0</v>
      </c>
      <c r="V258" s="331">
        <v>0</v>
      </c>
      <c r="W258" s="331">
        <v>-9</v>
      </c>
      <c r="X258" s="331">
        <v>0</v>
      </c>
      <c r="Y258" s="331">
        <v>0</v>
      </c>
      <c r="Z258" s="331">
        <v>0</v>
      </c>
      <c r="AA258" s="331">
        <v>0</v>
      </c>
      <c r="AB258" s="331">
        <v>0</v>
      </c>
      <c r="AC258" s="331">
        <v>0</v>
      </c>
      <c r="AD258" s="331">
        <v>0</v>
      </c>
      <c r="AE258" s="331">
        <v>0</v>
      </c>
      <c r="AF258" s="331">
        <v>0</v>
      </c>
      <c r="AG258" s="331">
        <v>0</v>
      </c>
      <c r="AH258" s="331">
        <v>0</v>
      </c>
      <c r="AI258" s="331">
        <v>0</v>
      </c>
      <c r="AJ258" s="331">
        <v>0</v>
      </c>
      <c r="AK258" s="331">
        <v>0</v>
      </c>
      <c r="AL258" s="331">
        <v>0</v>
      </c>
      <c r="AM258" s="331">
        <v>0</v>
      </c>
      <c r="AN258" s="331">
        <v>0</v>
      </c>
      <c r="AO258" s="331">
        <v>0</v>
      </c>
      <c r="AP258" s="331">
        <v>0</v>
      </c>
      <c r="AQ258" s="331">
        <v>0</v>
      </c>
      <c r="AR258" s="331">
        <v>0</v>
      </c>
      <c r="AS258" s="331">
        <v>0</v>
      </c>
      <c r="AT258" s="331">
        <v>0</v>
      </c>
      <c r="AU258" s="331">
        <v>0</v>
      </c>
      <c r="AV258" s="331">
        <v>0</v>
      </c>
      <c r="AW258" s="331">
        <v>0</v>
      </c>
      <c r="AX258" s="331">
        <v>0</v>
      </c>
      <c r="AY258" s="331">
        <v>0</v>
      </c>
      <c r="AZ258" s="331">
        <v>0</v>
      </c>
      <c r="BA258" s="331">
        <v>0</v>
      </c>
      <c r="BB258" s="331">
        <v>0</v>
      </c>
      <c r="BC258" s="331">
        <v>0</v>
      </c>
      <c r="BD258" s="330"/>
      <c r="BE258" s="330"/>
      <c r="BF258" s="330"/>
      <c r="BG258" s="330"/>
      <c r="BH258" s="335"/>
    </row>
    <row r="259" spans="2:60">
      <c r="B259" s="339" t="s">
        <v>19322</v>
      </c>
      <c r="C259" s="338" t="s">
        <v>19419</v>
      </c>
      <c r="D259" s="337" t="s">
        <v>19415</v>
      </c>
      <c r="E259" s="337" t="s">
        <v>19336</v>
      </c>
      <c r="F259" s="337" t="s">
        <v>19113</v>
      </c>
      <c r="G259" s="337" t="s">
        <v>19150</v>
      </c>
      <c r="H259" s="336" t="s">
        <v>19149</v>
      </c>
      <c r="I259" s="331">
        <v>-0.21</v>
      </c>
      <c r="J259" s="331"/>
      <c r="K259" s="331"/>
      <c r="L259" s="331">
        <v>-16</v>
      </c>
      <c r="M259" s="331">
        <v>-2</v>
      </c>
      <c r="N259" s="331">
        <v>-9</v>
      </c>
      <c r="O259" s="331">
        <v>-18</v>
      </c>
      <c r="P259" s="331">
        <v>-26</v>
      </c>
      <c r="Q259" s="331">
        <v>-17</v>
      </c>
      <c r="R259" s="331">
        <v>-41</v>
      </c>
      <c r="S259" s="331">
        <v>-20</v>
      </c>
      <c r="T259" s="331">
        <v>-31</v>
      </c>
      <c r="U259" s="331">
        <v>-28</v>
      </c>
      <c r="V259" s="331">
        <v>-6</v>
      </c>
      <c r="W259" s="331">
        <v>-15</v>
      </c>
      <c r="X259" s="331">
        <v>-34</v>
      </c>
      <c r="Y259" s="331">
        <v>-36</v>
      </c>
      <c r="Z259" s="331">
        <v>-28</v>
      </c>
      <c r="AA259" s="331">
        <v>-26</v>
      </c>
      <c r="AB259" s="331">
        <v>-41</v>
      </c>
      <c r="AC259" s="331">
        <v>-72</v>
      </c>
      <c r="AD259" s="331">
        <v>-25</v>
      </c>
      <c r="AE259" s="331">
        <v>-4.26</v>
      </c>
      <c r="AF259" s="331">
        <v>-10.69</v>
      </c>
      <c r="AG259" s="331">
        <v>-9.65</v>
      </c>
      <c r="AH259" s="331">
        <v>-5.23</v>
      </c>
      <c r="AI259" s="331">
        <v>-48.52</v>
      </c>
      <c r="AJ259" s="331">
        <v>-24.79</v>
      </c>
      <c r="AK259" s="331">
        <v>-26.09</v>
      </c>
      <c r="AL259" s="331">
        <v>-15.67</v>
      </c>
      <c r="AM259" s="331">
        <v>-13.09</v>
      </c>
      <c r="AN259" s="331">
        <v>-120.04</v>
      </c>
      <c r="AO259" s="331">
        <v>-27.83</v>
      </c>
      <c r="AP259" s="331">
        <v>-30.78</v>
      </c>
      <c r="AQ259" s="331">
        <v>-80.38</v>
      </c>
      <c r="AR259" s="331">
        <v>-32.49</v>
      </c>
      <c r="AS259" s="331">
        <v>-80.8</v>
      </c>
      <c r="AT259" s="331">
        <v>-312.32</v>
      </c>
      <c r="AU259" s="331">
        <v>-409.3</v>
      </c>
      <c r="AV259" s="331">
        <v>-189.4</v>
      </c>
      <c r="AW259" s="331">
        <v>-276.01</v>
      </c>
      <c r="AX259" s="331">
        <v>-212.13</v>
      </c>
      <c r="AY259" s="331">
        <v>-18.05</v>
      </c>
      <c r="AZ259" s="331">
        <v>-15.11</v>
      </c>
      <c r="BA259" s="331">
        <v>-13.03</v>
      </c>
      <c r="BB259" s="331">
        <v>-10.9</v>
      </c>
      <c r="BC259" s="331">
        <v>-25.87</v>
      </c>
      <c r="BD259" s="330"/>
      <c r="BE259" s="330"/>
      <c r="BF259" s="330"/>
      <c r="BG259" s="330"/>
      <c r="BH259" s="335"/>
    </row>
    <row r="260" spans="2:60">
      <c r="B260" s="339" t="s">
        <v>19358</v>
      </c>
      <c r="C260" s="338" t="s">
        <v>19357</v>
      </c>
      <c r="D260" s="337" t="s">
        <v>19415</v>
      </c>
      <c r="E260" s="337" t="s">
        <v>19336</v>
      </c>
      <c r="F260" s="337" t="s">
        <v>19110</v>
      </c>
      <c r="G260" s="337" t="s">
        <v>19150</v>
      </c>
      <c r="H260" s="336" t="s">
        <v>19149</v>
      </c>
      <c r="I260" s="331">
        <v>-9662.0400000000009</v>
      </c>
      <c r="J260" s="331"/>
      <c r="K260" s="331"/>
      <c r="L260" s="331">
        <v>-7657</v>
      </c>
      <c r="M260" s="331">
        <v>-6778</v>
      </c>
      <c r="N260" s="331">
        <v>-5540</v>
      </c>
      <c r="O260" s="331">
        <v>-4249</v>
      </c>
      <c r="P260" s="331">
        <v>-3421</v>
      </c>
      <c r="Q260" s="331">
        <v>-1953</v>
      </c>
      <c r="R260" s="331">
        <v>-1585</v>
      </c>
      <c r="S260" s="331">
        <v>-1007</v>
      </c>
      <c r="T260" s="331">
        <v>-580</v>
      </c>
      <c r="U260" s="331">
        <v>-407</v>
      </c>
      <c r="V260" s="331">
        <v>-906</v>
      </c>
      <c r="W260" s="331">
        <v>-917</v>
      </c>
      <c r="X260" s="331">
        <v>-799</v>
      </c>
      <c r="Y260" s="331">
        <v>-1139</v>
      </c>
      <c r="Z260" s="331">
        <v>-954</v>
      </c>
      <c r="AA260" s="331">
        <v>-721</v>
      </c>
      <c r="AB260" s="331">
        <v>-841</v>
      </c>
      <c r="AC260" s="331">
        <v>-958</v>
      </c>
      <c r="AD260" s="331">
        <v>-849</v>
      </c>
      <c r="AE260" s="331">
        <v>-1695.96</v>
      </c>
      <c r="AF260" s="331">
        <v>-1614.39</v>
      </c>
      <c r="AG260" s="331">
        <v>-2169.12</v>
      </c>
      <c r="AH260" s="331">
        <v>-1328.24</v>
      </c>
      <c r="AI260" s="331">
        <v>-1830.18</v>
      </c>
      <c r="AJ260" s="331">
        <v>-970.05</v>
      </c>
      <c r="AK260" s="331">
        <v>-460.29</v>
      </c>
      <c r="AL260" s="331">
        <v>-1644.65</v>
      </c>
      <c r="AM260" s="331">
        <v>-2083.69</v>
      </c>
      <c r="AN260" s="331">
        <v>-2682.72</v>
      </c>
      <c r="AO260" s="331">
        <v>-2074.4699999999998</v>
      </c>
      <c r="AP260" s="331">
        <v>-2563.58</v>
      </c>
      <c r="AQ260" s="331">
        <v>-2669.85</v>
      </c>
      <c r="AR260" s="331">
        <v>-1588.71</v>
      </c>
      <c r="AS260" s="331">
        <v>-1507.82</v>
      </c>
      <c r="AT260" s="331">
        <v>-1925.5</v>
      </c>
      <c r="AU260" s="331">
        <v>-596.89</v>
      </c>
      <c r="AV260" s="331">
        <v>-297.33999999999997</v>
      </c>
      <c r="AW260" s="331">
        <v>-292.5</v>
      </c>
      <c r="AX260" s="331">
        <v>-203.66</v>
      </c>
      <c r="AY260" s="331">
        <v>-120.4</v>
      </c>
      <c r="AZ260" s="331">
        <v>-191.31</v>
      </c>
      <c r="BA260" s="331">
        <v>-196.7</v>
      </c>
      <c r="BB260" s="331">
        <v>-163.09</v>
      </c>
      <c r="BC260" s="331">
        <v>-99.74</v>
      </c>
      <c r="BD260" s="330"/>
      <c r="BE260" s="330"/>
      <c r="BF260" s="330"/>
      <c r="BG260" s="330"/>
      <c r="BH260" s="335"/>
    </row>
    <row r="261" spans="2:60">
      <c r="B261" s="339" t="s">
        <v>19392</v>
      </c>
      <c r="C261" s="338" t="s">
        <v>19391</v>
      </c>
      <c r="D261" s="337" t="s">
        <v>19415</v>
      </c>
      <c r="E261" s="337" t="s">
        <v>19336</v>
      </c>
      <c r="F261" s="337" t="s">
        <v>19107</v>
      </c>
      <c r="G261" s="337" t="s">
        <v>19150</v>
      </c>
      <c r="H261" s="336" t="s">
        <v>19149</v>
      </c>
      <c r="I261" s="331">
        <v>0</v>
      </c>
      <c r="J261" s="331"/>
      <c r="K261" s="331"/>
      <c r="L261" s="331">
        <v>0</v>
      </c>
      <c r="M261" s="331">
        <v>0</v>
      </c>
      <c r="N261" s="331">
        <v>0</v>
      </c>
      <c r="O261" s="331">
        <v>0</v>
      </c>
      <c r="P261" s="331">
        <v>0</v>
      </c>
      <c r="Q261" s="331">
        <v>0</v>
      </c>
      <c r="R261" s="331">
        <v>0</v>
      </c>
      <c r="S261" s="331">
        <v>0</v>
      </c>
      <c r="T261" s="331">
        <v>0</v>
      </c>
      <c r="U261" s="331">
        <v>0</v>
      </c>
      <c r="V261" s="331">
        <v>0</v>
      </c>
      <c r="W261" s="331">
        <v>0</v>
      </c>
      <c r="X261" s="331">
        <v>0</v>
      </c>
      <c r="Y261" s="331">
        <v>0</v>
      </c>
      <c r="Z261" s="331">
        <v>0</v>
      </c>
      <c r="AA261" s="331">
        <v>0</v>
      </c>
      <c r="AB261" s="331">
        <v>0</v>
      </c>
      <c r="AC261" s="331">
        <v>0</v>
      </c>
      <c r="AD261" s="331">
        <v>-143</v>
      </c>
      <c r="AE261" s="331">
        <v>-1900.73</v>
      </c>
      <c r="AF261" s="331">
        <v>-467.22</v>
      </c>
      <c r="AG261" s="331">
        <v>0</v>
      </c>
      <c r="AH261" s="331">
        <v>0</v>
      </c>
      <c r="AI261" s="331">
        <v>0</v>
      </c>
      <c r="AJ261" s="331">
        <v>0</v>
      </c>
      <c r="AK261" s="331">
        <v>0</v>
      </c>
      <c r="AL261" s="331">
        <v>0</v>
      </c>
      <c r="AM261" s="331">
        <v>0</v>
      </c>
      <c r="AN261" s="331">
        <v>0</v>
      </c>
      <c r="AO261" s="331">
        <v>0</v>
      </c>
      <c r="AP261" s="331">
        <v>0</v>
      </c>
      <c r="AQ261" s="331">
        <v>0</v>
      </c>
      <c r="AR261" s="331">
        <v>0</v>
      </c>
      <c r="AS261" s="331">
        <v>0</v>
      </c>
      <c r="AT261" s="331">
        <v>0</v>
      </c>
      <c r="AU261" s="331">
        <v>0</v>
      </c>
      <c r="AV261" s="331">
        <v>0</v>
      </c>
      <c r="AW261" s="331">
        <v>0</v>
      </c>
      <c r="AX261" s="331">
        <v>0</v>
      </c>
      <c r="AY261" s="331">
        <v>0</v>
      </c>
      <c r="AZ261" s="331">
        <v>0</v>
      </c>
      <c r="BA261" s="331">
        <v>0</v>
      </c>
      <c r="BB261" s="331">
        <v>0</v>
      </c>
      <c r="BC261" s="331">
        <v>0</v>
      </c>
      <c r="BD261" s="330"/>
      <c r="BE261" s="330"/>
      <c r="BF261" s="330"/>
      <c r="BG261" s="330"/>
      <c r="BH261" s="335"/>
    </row>
    <row r="262" spans="2:60">
      <c r="B262" s="339" t="s">
        <v>19418</v>
      </c>
      <c r="C262" s="338" t="s">
        <v>19417</v>
      </c>
      <c r="D262" s="337" t="s">
        <v>19415</v>
      </c>
      <c r="E262" s="337" t="s">
        <v>19336</v>
      </c>
      <c r="F262" s="337" t="s">
        <v>19416</v>
      </c>
      <c r="G262" s="337" t="s">
        <v>19150</v>
      </c>
      <c r="H262" s="336" t="s">
        <v>19149</v>
      </c>
      <c r="I262" s="331">
        <v>0</v>
      </c>
      <c r="J262" s="331"/>
      <c r="K262" s="331"/>
      <c r="L262" s="331">
        <v>0</v>
      </c>
      <c r="M262" s="331">
        <v>0</v>
      </c>
      <c r="N262" s="331">
        <v>0</v>
      </c>
      <c r="O262" s="331">
        <v>0</v>
      </c>
      <c r="P262" s="331">
        <v>0</v>
      </c>
      <c r="Q262" s="331">
        <v>0</v>
      </c>
      <c r="R262" s="331">
        <v>0</v>
      </c>
      <c r="S262" s="331">
        <v>0</v>
      </c>
      <c r="T262" s="331">
        <v>0</v>
      </c>
      <c r="U262" s="331">
        <v>0</v>
      </c>
      <c r="V262" s="331">
        <v>0</v>
      </c>
      <c r="W262" s="331">
        <v>0</v>
      </c>
      <c r="X262" s="331">
        <v>0</v>
      </c>
      <c r="Y262" s="331">
        <v>0</v>
      </c>
      <c r="Z262" s="331">
        <v>0</v>
      </c>
      <c r="AA262" s="331">
        <v>0</v>
      </c>
      <c r="AB262" s="331">
        <v>0</v>
      </c>
      <c r="AC262" s="331">
        <v>0</v>
      </c>
      <c r="AD262" s="331">
        <v>0</v>
      </c>
      <c r="AE262" s="331">
        <v>0</v>
      </c>
      <c r="AF262" s="331">
        <v>-241.36</v>
      </c>
      <c r="AG262" s="331">
        <v>-516.54</v>
      </c>
      <c r="AH262" s="331">
        <v>-532.48</v>
      </c>
      <c r="AI262" s="331">
        <v>-539.87</v>
      </c>
      <c r="AJ262" s="331">
        <v>-616.95000000000005</v>
      </c>
      <c r="AK262" s="331">
        <v>-645.66999999999996</v>
      </c>
      <c r="AL262" s="331">
        <v>-653.91999999999996</v>
      </c>
      <c r="AM262" s="331">
        <v>-611.04999999999995</v>
      </c>
      <c r="AN262" s="331">
        <v>-20.87</v>
      </c>
      <c r="AO262" s="331">
        <v>-0.5</v>
      </c>
      <c r="AP262" s="331">
        <v>0</v>
      </c>
      <c r="AQ262" s="331">
        <v>0</v>
      </c>
      <c r="AR262" s="331">
        <v>0</v>
      </c>
      <c r="AS262" s="331">
        <v>0</v>
      </c>
      <c r="AT262" s="331">
        <v>0</v>
      </c>
      <c r="AU262" s="331">
        <v>0</v>
      </c>
      <c r="AV262" s="331">
        <v>0</v>
      </c>
      <c r="AW262" s="331">
        <v>0</v>
      </c>
      <c r="AX262" s="331">
        <v>0</v>
      </c>
      <c r="AY262" s="331">
        <v>0</v>
      </c>
      <c r="AZ262" s="331">
        <v>0</v>
      </c>
      <c r="BA262" s="331">
        <v>0</v>
      </c>
      <c r="BB262" s="331">
        <v>0</v>
      </c>
      <c r="BC262" s="331">
        <v>0</v>
      </c>
      <c r="BD262" s="330"/>
      <c r="BE262" s="330"/>
      <c r="BF262" s="330"/>
      <c r="BG262" s="330"/>
      <c r="BH262" s="335"/>
    </row>
    <row r="263" spans="2:60">
      <c r="B263" s="339" t="s">
        <v>19298</v>
      </c>
      <c r="C263" s="338" t="s">
        <v>19297</v>
      </c>
      <c r="D263" s="337" t="s">
        <v>19415</v>
      </c>
      <c r="E263" s="337" t="s">
        <v>19336</v>
      </c>
      <c r="F263" s="337" t="s">
        <v>19104</v>
      </c>
      <c r="G263" s="337" t="s">
        <v>19150</v>
      </c>
      <c r="H263" s="336" t="s">
        <v>19149</v>
      </c>
      <c r="I263" s="331">
        <v>0</v>
      </c>
      <c r="J263" s="331"/>
      <c r="K263" s="331"/>
      <c r="L263" s="331">
        <v>0</v>
      </c>
      <c r="M263" s="331">
        <v>0</v>
      </c>
      <c r="N263" s="331">
        <v>0</v>
      </c>
      <c r="O263" s="331">
        <v>0</v>
      </c>
      <c r="P263" s="331">
        <v>0</v>
      </c>
      <c r="Q263" s="331">
        <v>0</v>
      </c>
      <c r="R263" s="331">
        <v>0</v>
      </c>
      <c r="S263" s="331">
        <v>0</v>
      </c>
      <c r="T263" s="331">
        <v>0</v>
      </c>
      <c r="U263" s="331">
        <v>0</v>
      </c>
      <c r="V263" s="331">
        <v>-301</v>
      </c>
      <c r="W263" s="331">
        <v>-499</v>
      </c>
      <c r="X263" s="331">
        <v>-358</v>
      </c>
      <c r="Y263" s="331">
        <v>-548</v>
      </c>
      <c r="Z263" s="331">
        <v>-624</v>
      </c>
      <c r="AA263" s="331">
        <v>-454</v>
      </c>
      <c r="AB263" s="331">
        <v>-410</v>
      </c>
      <c r="AC263" s="331">
        <v>-360</v>
      </c>
      <c r="AD263" s="331">
        <v>-513</v>
      </c>
      <c r="AE263" s="331">
        <v>-3244.48</v>
      </c>
      <c r="AF263" s="331">
        <v>-3822.09</v>
      </c>
      <c r="AG263" s="331">
        <v>-4101.43</v>
      </c>
      <c r="AH263" s="331">
        <v>-3906.37</v>
      </c>
      <c r="AI263" s="331">
        <v>-4884.97</v>
      </c>
      <c r="AJ263" s="331">
        <v>-5701.6</v>
      </c>
      <c r="AK263" s="331">
        <v>-8029.46</v>
      </c>
      <c r="AL263" s="331">
        <v>-7843.63</v>
      </c>
      <c r="AM263" s="331">
        <v>-8702.51</v>
      </c>
      <c r="AN263" s="331">
        <v>-7502.01</v>
      </c>
      <c r="AO263" s="331">
        <v>-6872.24</v>
      </c>
      <c r="AP263" s="331">
        <v>-6958.89</v>
      </c>
      <c r="AQ263" s="331">
        <v>-7332.9</v>
      </c>
      <c r="AR263" s="331">
        <v>-6345.8</v>
      </c>
      <c r="AS263" s="331">
        <v>-6866.5</v>
      </c>
      <c r="AT263" s="331">
        <v>-7178.05</v>
      </c>
      <c r="AU263" s="331">
        <v>-9349.5300000000007</v>
      </c>
      <c r="AV263" s="331">
        <v>-5964.03</v>
      </c>
      <c r="AW263" s="331">
        <v>-5874.61</v>
      </c>
      <c r="AX263" s="331">
        <v>-4508.8999999999996</v>
      </c>
      <c r="AY263" s="331">
        <v>-2918.45</v>
      </c>
      <c r="AZ263" s="331">
        <v>-2380.3000000000002</v>
      </c>
      <c r="BA263" s="331">
        <v>-2529.36</v>
      </c>
      <c r="BB263" s="331">
        <v>-1750.54</v>
      </c>
      <c r="BC263" s="331">
        <v>-1188.5999999999999</v>
      </c>
      <c r="BD263" s="330"/>
      <c r="BE263" s="330"/>
      <c r="BF263" s="330"/>
      <c r="BG263" s="330"/>
      <c r="BH263" s="335"/>
    </row>
    <row r="264" spans="2:60">
      <c r="B264" s="339" t="s">
        <v>19390</v>
      </c>
      <c r="C264" s="338" t="s">
        <v>19389</v>
      </c>
      <c r="D264" s="337" t="s">
        <v>19415</v>
      </c>
      <c r="E264" s="337" t="s">
        <v>19336</v>
      </c>
      <c r="F264" s="337" t="s">
        <v>19388</v>
      </c>
      <c r="G264" s="337" t="s">
        <v>19150</v>
      </c>
      <c r="H264" s="336" t="s">
        <v>19149</v>
      </c>
      <c r="I264" s="331">
        <v>-1862.2</v>
      </c>
      <c r="J264" s="331"/>
      <c r="K264" s="331"/>
      <c r="L264" s="331">
        <v>-3422</v>
      </c>
      <c r="M264" s="331">
        <v>-5642</v>
      </c>
      <c r="N264" s="331">
        <v>-6707</v>
      </c>
      <c r="O264" s="331">
        <v>-9244</v>
      </c>
      <c r="P264" s="331">
        <v>-11300</v>
      </c>
      <c r="Q264" s="331">
        <v>-13409</v>
      </c>
      <c r="R264" s="331">
        <v>-14123</v>
      </c>
      <c r="S264" s="331">
        <v>-15779</v>
      </c>
      <c r="T264" s="331">
        <v>-18046</v>
      </c>
      <c r="U264" s="331">
        <v>-18966</v>
      </c>
      <c r="V264" s="331">
        <v>-21539</v>
      </c>
      <c r="W264" s="331">
        <v>-22365</v>
      </c>
      <c r="X264" s="331">
        <v>-24670</v>
      </c>
      <c r="Y264" s="331">
        <v>-24418</v>
      </c>
      <c r="Z264" s="331">
        <v>-23159</v>
      </c>
      <c r="AA264" s="331">
        <v>-24527</v>
      </c>
      <c r="AB264" s="331">
        <v>-28050</v>
      </c>
      <c r="AC264" s="331">
        <v>-27680</v>
      </c>
      <c r="AD264" s="331">
        <v>-30311</v>
      </c>
      <c r="AE264" s="331">
        <v>-25772.400000000001</v>
      </c>
      <c r="AF264" s="331">
        <v>-26523.47</v>
      </c>
      <c r="AG264" s="331">
        <v>-28353.919999999998</v>
      </c>
      <c r="AH264" s="331">
        <v>-26083.06</v>
      </c>
      <c r="AI264" s="331">
        <v>-24730.02</v>
      </c>
      <c r="AJ264" s="331">
        <v>-22891.57</v>
      </c>
      <c r="AK264" s="331">
        <v>-18965.16</v>
      </c>
      <c r="AL264" s="331">
        <v>-20684.52</v>
      </c>
      <c r="AM264" s="331">
        <v>-18370.32</v>
      </c>
      <c r="AN264" s="331">
        <v>-18036.95</v>
      </c>
      <c r="AO264" s="331">
        <v>-17778.29</v>
      </c>
      <c r="AP264" s="331">
        <v>-16669.580000000002</v>
      </c>
      <c r="AQ264" s="331">
        <v>-16943.419999999998</v>
      </c>
      <c r="AR264" s="331">
        <v>-16262.96</v>
      </c>
      <c r="AS264" s="331">
        <v>-16265.11</v>
      </c>
      <c r="AT264" s="331">
        <v>-16861.37</v>
      </c>
      <c r="AU264" s="331">
        <v>-17925.37</v>
      </c>
      <c r="AV264" s="331">
        <v>-15327.22</v>
      </c>
      <c r="AW264" s="331">
        <v>-15917.03</v>
      </c>
      <c r="AX264" s="331">
        <v>-15931.9</v>
      </c>
      <c r="AY264" s="331">
        <v>-12175.43</v>
      </c>
      <c r="AZ264" s="331">
        <v>-12910.8</v>
      </c>
      <c r="BA264" s="331">
        <v>-12315.05</v>
      </c>
      <c r="BB264" s="331">
        <v>-9442.0499999999993</v>
      </c>
      <c r="BC264" s="331">
        <v>-8213.7199999999993</v>
      </c>
      <c r="BD264" s="330"/>
      <c r="BE264" s="330"/>
      <c r="BF264" s="330"/>
      <c r="BG264" s="330"/>
      <c r="BH264" s="335"/>
    </row>
    <row r="265" spans="2:60">
      <c r="B265" s="339" t="s">
        <v>19354</v>
      </c>
      <c r="C265" s="338" t="s">
        <v>19353</v>
      </c>
      <c r="D265" s="337" t="s">
        <v>19415</v>
      </c>
      <c r="E265" s="337" t="s">
        <v>19336</v>
      </c>
      <c r="F265" s="337" t="s">
        <v>19145</v>
      </c>
      <c r="G265" s="337" t="s">
        <v>19150</v>
      </c>
      <c r="H265" s="336" t="s">
        <v>19149</v>
      </c>
      <c r="I265" s="331">
        <v>0</v>
      </c>
      <c r="J265" s="331"/>
      <c r="K265" s="331"/>
      <c r="L265" s="331">
        <v>0</v>
      </c>
      <c r="M265" s="331">
        <v>0</v>
      </c>
      <c r="N265" s="331">
        <v>0</v>
      </c>
      <c r="O265" s="331">
        <v>0</v>
      </c>
      <c r="P265" s="331">
        <v>0</v>
      </c>
      <c r="Q265" s="331">
        <v>0</v>
      </c>
      <c r="R265" s="331">
        <v>0</v>
      </c>
      <c r="S265" s="331">
        <v>0</v>
      </c>
      <c r="T265" s="331">
        <v>0</v>
      </c>
      <c r="U265" s="331">
        <v>0</v>
      </c>
      <c r="V265" s="331">
        <v>-7</v>
      </c>
      <c r="W265" s="331">
        <v>-8</v>
      </c>
      <c r="X265" s="331">
        <v>-6</v>
      </c>
      <c r="Y265" s="331">
        <v>0</v>
      </c>
      <c r="Z265" s="331">
        <v>-7</v>
      </c>
      <c r="AA265" s="331">
        <v>-24</v>
      </c>
      <c r="AB265" s="331">
        <v>-35</v>
      </c>
      <c r="AC265" s="331">
        <v>-26</v>
      </c>
      <c r="AD265" s="331">
        <v>-29</v>
      </c>
      <c r="AE265" s="331">
        <v>-2.85</v>
      </c>
      <c r="AF265" s="331">
        <v>0</v>
      </c>
      <c r="AG265" s="331">
        <v>0</v>
      </c>
      <c r="AH265" s="331">
        <v>0</v>
      </c>
      <c r="AI265" s="331">
        <v>-25.53</v>
      </c>
      <c r="AJ265" s="331">
        <v>-39.94</v>
      </c>
      <c r="AK265" s="331">
        <v>-0.06</v>
      </c>
      <c r="AL265" s="331">
        <v>-63.07</v>
      </c>
      <c r="AM265" s="331">
        <v>-427.57</v>
      </c>
      <c r="AN265" s="331">
        <v>-605.23</v>
      </c>
      <c r="AO265" s="331">
        <v>-834.99</v>
      </c>
      <c r="AP265" s="331">
        <v>-1086.71</v>
      </c>
      <c r="AQ265" s="331">
        <v>-1006.12</v>
      </c>
      <c r="AR265" s="331">
        <v>-1059.8699999999999</v>
      </c>
      <c r="AS265" s="331">
        <v>-584.1</v>
      </c>
      <c r="AT265" s="331">
        <v>-972.29</v>
      </c>
      <c r="AU265" s="331">
        <v>-2504.25</v>
      </c>
      <c r="AV265" s="331">
        <v>-1859.67</v>
      </c>
      <c r="AW265" s="331">
        <v>-1493.75</v>
      </c>
      <c r="AX265" s="331">
        <v>-2613.9899999999998</v>
      </c>
      <c r="AY265" s="331">
        <v>-1597.44</v>
      </c>
      <c r="AZ265" s="331">
        <v>-1825.42</v>
      </c>
      <c r="BA265" s="331">
        <v>-1666.01</v>
      </c>
      <c r="BB265" s="331">
        <v>-1517.01</v>
      </c>
      <c r="BC265" s="331">
        <v>-1117.8800000000001</v>
      </c>
      <c r="BD265" s="330"/>
      <c r="BE265" s="330"/>
      <c r="BF265" s="330"/>
      <c r="BG265" s="330"/>
      <c r="BH265" s="335"/>
    </row>
    <row r="266" spans="2:60">
      <c r="B266" s="339" t="s">
        <v>19352</v>
      </c>
      <c r="C266" s="338" t="s">
        <v>19351</v>
      </c>
      <c r="D266" s="337" t="s">
        <v>19415</v>
      </c>
      <c r="E266" s="337" t="s">
        <v>19336</v>
      </c>
      <c r="F266" s="337" t="s">
        <v>19138</v>
      </c>
      <c r="G266" s="337" t="s">
        <v>19150</v>
      </c>
      <c r="H266" s="336" t="s">
        <v>19149</v>
      </c>
      <c r="I266" s="331">
        <v>0</v>
      </c>
      <c r="J266" s="331"/>
      <c r="K266" s="331"/>
      <c r="L266" s="331">
        <v>0</v>
      </c>
      <c r="M266" s="331">
        <v>0</v>
      </c>
      <c r="N266" s="331">
        <v>0</v>
      </c>
      <c r="O266" s="331">
        <v>0</v>
      </c>
      <c r="P266" s="331">
        <v>0</v>
      </c>
      <c r="Q266" s="331">
        <v>0</v>
      </c>
      <c r="R266" s="331">
        <v>0</v>
      </c>
      <c r="S266" s="331">
        <v>0</v>
      </c>
      <c r="T266" s="331">
        <v>0</v>
      </c>
      <c r="U266" s="331">
        <v>0</v>
      </c>
      <c r="V266" s="331">
        <v>0</v>
      </c>
      <c r="W266" s="331">
        <v>0</v>
      </c>
      <c r="X266" s="331">
        <v>0</v>
      </c>
      <c r="Y266" s="331">
        <v>0</v>
      </c>
      <c r="Z266" s="331">
        <v>0</v>
      </c>
      <c r="AA266" s="331">
        <v>0</v>
      </c>
      <c r="AB266" s="331">
        <v>0</v>
      </c>
      <c r="AC266" s="331">
        <v>0</v>
      </c>
      <c r="AD266" s="331">
        <v>0</v>
      </c>
      <c r="AE266" s="331">
        <v>0</v>
      </c>
      <c r="AF266" s="331">
        <v>0</v>
      </c>
      <c r="AG266" s="331">
        <v>-0.22</v>
      </c>
      <c r="AH266" s="331">
        <v>-2.98</v>
      </c>
      <c r="AI266" s="331">
        <v>-6.38</v>
      </c>
      <c r="AJ266" s="331">
        <v>-1.36</v>
      </c>
      <c r="AK266" s="331">
        <v>-1.32</v>
      </c>
      <c r="AL266" s="331">
        <v>-8.1999999999999993</v>
      </c>
      <c r="AM266" s="331">
        <v>-97.05</v>
      </c>
      <c r="AN266" s="331">
        <v>-675.07</v>
      </c>
      <c r="AO266" s="331">
        <v>-730.78</v>
      </c>
      <c r="AP266" s="331">
        <v>-716.02</v>
      </c>
      <c r="AQ266" s="331">
        <v>-785.56</v>
      </c>
      <c r="AR266" s="331">
        <v>-803.59</v>
      </c>
      <c r="AS266" s="331">
        <v>-825.16</v>
      </c>
      <c r="AT266" s="331">
        <v>-1125.8800000000001</v>
      </c>
      <c r="AU266" s="331">
        <v>-1431.21</v>
      </c>
      <c r="AV266" s="331">
        <v>-1568.12</v>
      </c>
      <c r="AW266" s="331">
        <v>-1947.75</v>
      </c>
      <c r="AX266" s="331">
        <v>-1571.11</v>
      </c>
      <c r="AY266" s="331">
        <v>-1609.57</v>
      </c>
      <c r="AZ266" s="331">
        <v>-1715.85</v>
      </c>
      <c r="BA266" s="331">
        <v>-1728.83</v>
      </c>
      <c r="BB266" s="331">
        <v>-2584.0500000000002</v>
      </c>
      <c r="BC266" s="331">
        <v>-3382.87</v>
      </c>
      <c r="BD266" s="330"/>
      <c r="BE266" s="330"/>
      <c r="BF266" s="330"/>
      <c r="BG266" s="330"/>
      <c r="BH266" s="335"/>
    </row>
    <row r="267" spans="2:60">
      <c r="B267" s="339" t="s">
        <v>19350</v>
      </c>
      <c r="C267" s="338" t="s">
        <v>19349</v>
      </c>
      <c r="D267" s="337" t="s">
        <v>19415</v>
      </c>
      <c r="E267" s="337" t="s">
        <v>19336</v>
      </c>
      <c r="F267" s="337" t="s">
        <v>19135</v>
      </c>
      <c r="G267" s="337" t="s">
        <v>19150</v>
      </c>
      <c r="H267" s="336" t="s">
        <v>19149</v>
      </c>
      <c r="I267" s="331">
        <v>0</v>
      </c>
      <c r="J267" s="331"/>
      <c r="K267" s="331"/>
      <c r="L267" s="331">
        <v>0</v>
      </c>
      <c r="M267" s="331">
        <v>0</v>
      </c>
      <c r="N267" s="331">
        <v>0</v>
      </c>
      <c r="O267" s="331">
        <v>0</v>
      </c>
      <c r="P267" s="331">
        <v>0</v>
      </c>
      <c r="Q267" s="331">
        <v>0</v>
      </c>
      <c r="R267" s="331">
        <v>0</v>
      </c>
      <c r="S267" s="331">
        <v>0</v>
      </c>
      <c r="T267" s="331">
        <v>0</v>
      </c>
      <c r="U267" s="331">
        <v>0</v>
      </c>
      <c r="V267" s="331">
        <v>0</v>
      </c>
      <c r="W267" s="331">
        <v>0</v>
      </c>
      <c r="X267" s="331">
        <v>0</v>
      </c>
      <c r="Y267" s="331">
        <v>0</v>
      </c>
      <c r="Z267" s="331">
        <v>0</v>
      </c>
      <c r="AA267" s="331">
        <v>0</v>
      </c>
      <c r="AB267" s="331">
        <v>0</v>
      </c>
      <c r="AC267" s="331">
        <v>0</v>
      </c>
      <c r="AD267" s="331">
        <v>0</v>
      </c>
      <c r="AE267" s="331">
        <v>0</v>
      </c>
      <c r="AF267" s="331">
        <v>0</v>
      </c>
      <c r="AG267" s="331">
        <v>0</v>
      </c>
      <c r="AH267" s="331">
        <v>0</v>
      </c>
      <c r="AI267" s="331">
        <v>-29.21</v>
      </c>
      <c r="AJ267" s="331">
        <v>0</v>
      </c>
      <c r="AK267" s="331">
        <v>0</v>
      </c>
      <c r="AL267" s="331">
        <v>-0.18</v>
      </c>
      <c r="AM267" s="331">
        <v>-22.75</v>
      </c>
      <c r="AN267" s="331">
        <v>-310.45999999999998</v>
      </c>
      <c r="AO267" s="331">
        <v>-797.85</v>
      </c>
      <c r="AP267" s="331">
        <v>-1196.29</v>
      </c>
      <c r="AQ267" s="331">
        <v>-593.15</v>
      </c>
      <c r="AR267" s="331">
        <v>-879.18</v>
      </c>
      <c r="AS267" s="331">
        <v>-1259.9100000000001</v>
      </c>
      <c r="AT267" s="331">
        <v>-1549.73</v>
      </c>
      <c r="AU267" s="331">
        <v>-3743.63</v>
      </c>
      <c r="AV267" s="331">
        <v>-4179.34</v>
      </c>
      <c r="AW267" s="331">
        <v>-5371.5</v>
      </c>
      <c r="AX267" s="331">
        <v>-5694.9</v>
      </c>
      <c r="AY267" s="331">
        <v>-6113.91</v>
      </c>
      <c r="AZ267" s="331">
        <v>-5643.45</v>
      </c>
      <c r="BA267" s="331">
        <v>-6849.26</v>
      </c>
      <c r="BB267" s="331">
        <v>-9881.5300000000007</v>
      </c>
      <c r="BC267" s="331">
        <v>-8896.7000000000007</v>
      </c>
      <c r="BD267" s="330"/>
      <c r="BE267" s="330"/>
      <c r="BF267" s="330"/>
      <c r="BG267" s="330"/>
      <c r="BH267" s="335"/>
    </row>
    <row r="268" spans="2:60">
      <c r="B268" s="339" t="s">
        <v>19348</v>
      </c>
      <c r="C268" s="338" t="s">
        <v>19347</v>
      </c>
      <c r="D268" s="337" t="s">
        <v>19415</v>
      </c>
      <c r="E268" s="337" t="s">
        <v>19336</v>
      </c>
      <c r="F268" s="337" t="s">
        <v>19183</v>
      </c>
      <c r="G268" s="337" t="s">
        <v>19150</v>
      </c>
      <c r="H268" s="336" t="s">
        <v>19149</v>
      </c>
      <c r="I268" s="331">
        <v>0</v>
      </c>
      <c r="J268" s="331"/>
      <c r="K268" s="331"/>
      <c r="L268" s="331">
        <v>0</v>
      </c>
      <c r="M268" s="331">
        <v>0</v>
      </c>
      <c r="N268" s="331">
        <v>0</v>
      </c>
      <c r="O268" s="331">
        <v>0</v>
      </c>
      <c r="P268" s="331">
        <v>0</v>
      </c>
      <c r="Q268" s="331">
        <v>0</v>
      </c>
      <c r="R268" s="331">
        <v>0</v>
      </c>
      <c r="S268" s="331">
        <v>0</v>
      </c>
      <c r="T268" s="331">
        <v>0</v>
      </c>
      <c r="U268" s="331">
        <v>0</v>
      </c>
      <c r="V268" s="331">
        <v>0</v>
      </c>
      <c r="W268" s="331">
        <v>0</v>
      </c>
      <c r="X268" s="331">
        <v>0</v>
      </c>
      <c r="Y268" s="331">
        <v>0</v>
      </c>
      <c r="Z268" s="331">
        <v>0</v>
      </c>
      <c r="AA268" s="331">
        <v>0</v>
      </c>
      <c r="AB268" s="331">
        <v>0</v>
      </c>
      <c r="AC268" s="331">
        <v>0</v>
      </c>
      <c r="AD268" s="331">
        <v>0</v>
      </c>
      <c r="AE268" s="331">
        <v>-1.22</v>
      </c>
      <c r="AF268" s="331">
        <v>0</v>
      </c>
      <c r="AG268" s="331">
        <v>-3.27</v>
      </c>
      <c r="AH268" s="331">
        <v>0</v>
      </c>
      <c r="AI268" s="331">
        <v>0</v>
      </c>
      <c r="AJ268" s="331">
        <v>-22.43</v>
      </c>
      <c r="AK268" s="331">
        <v>0</v>
      </c>
      <c r="AL268" s="331">
        <v>0</v>
      </c>
      <c r="AM268" s="331">
        <v>0</v>
      </c>
      <c r="AN268" s="331">
        <v>-89.18</v>
      </c>
      <c r="AO268" s="331">
        <v>-157.19999999999999</v>
      </c>
      <c r="AP268" s="331">
        <v>-239.69</v>
      </c>
      <c r="AQ268" s="331">
        <v>-370.12</v>
      </c>
      <c r="AR268" s="331">
        <v>-339.24</v>
      </c>
      <c r="AS268" s="331">
        <v>-343.36</v>
      </c>
      <c r="AT268" s="331">
        <v>-307.98</v>
      </c>
      <c r="AU268" s="331">
        <v>-333.85</v>
      </c>
      <c r="AV268" s="331">
        <v>-273.70999999999998</v>
      </c>
      <c r="AW268" s="331">
        <v>-204.44</v>
      </c>
      <c r="AX268" s="331">
        <v>-227.01</v>
      </c>
      <c r="AY268" s="331">
        <v>-195.51</v>
      </c>
      <c r="AZ268" s="331">
        <v>-395.2</v>
      </c>
      <c r="BA268" s="331">
        <v>-430.52</v>
      </c>
      <c r="BB268" s="331">
        <v>-194.4</v>
      </c>
      <c r="BC268" s="331">
        <v>-506.44</v>
      </c>
      <c r="BD268" s="330"/>
      <c r="BE268" s="330"/>
      <c r="BF268" s="330"/>
      <c r="BG268" s="330"/>
      <c r="BH268" s="335"/>
    </row>
    <row r="269" spans="2:60">
      <c r="B269" s="339" t="s">
        <v>19346</v>
      </c>
      <c r="C269" s="338" t="s">
        <v>19345</v>
      </c>
      <c r="D269" s="337" t="s">
        <v>19415</v>
      </c>
      <c r="E269" s="337" t="s">
        <v>19336</v>
      </c>
      <c r="F269" s="337" t="s">
        <v>19180</v>
      </c>
      <c r="G269" s="337" t="s">
        <v>19150</v>
      </c>
      <c r="H269" s="336" t="s">
        <v>19149</v>
      </c>
      <c r="I269" s="331">
        <v>0</v>
      </c>
      <c r="J269" s="331"/>
      <c r="K269" s="331"/>
      <c r="L269" s="331">
        <v>0</v>
      </c>
      <c r="M269" s="331">
        <v>0</v>
      </c>
      <c r="N269" s="331">
        <v>0</v>
      </c>
      <c r="O269" s="331">
        <v>0</v>
      </c>
      <c r="P269" s="331">
        <v>0</v>
      </c>
      <c r="Q269" s="331">
        <v>0</v>
      </c>
      <c r="R269" s="331">
        <v>0</v>
      </c>
      <c r="S269" s="331">
        <v>0</v>
      </c>
      <c r="T269" s="331">
        <v>0</v>
      </c>
      <c r="U269" s="331">
        <v>0</v>
      </c>
      <c r="V269" s="331">
        <v>0</v>
      </c>
      <c r="W269" s="331">
        <v>0</v>
      </c>
      <c r="X269" s="331">
        <v>0</v>
      </c>
      <c r="Y269" s="331">
        <v>0</v>
      </c>
      <c r="Z269" s="331">
        <v>0</v>
      </c>
      <c r="AA269" s="331">
        <v>0</v>
      </c>
      <c r="AB269" s="331">
        <v>0</v>
      </c>
      <c r="AC269" s="331">
        <v>0</v>
      </c>
      <c r="AD269" s="331">
        <v>0</v>
      </c>
      <c r="AE269" s="331">
        <v>-3.15</v>
      </c>
      <c r="AF269" s="331">
        <v>0</v>
      </c>
      <c r="AG269" s="331">
        <v>-17.84</v>
      </c>
      <c r="AH269" s="331">
        <v>-11.94</v>
      </c>
      <c r="AI269" s="331">
        <v>-10.3</v>
      </c>
      <c r="AJ269" s="331">
        <v>-8.66</v>
      </c>
      <c r="AK269" s="331">
        <v>-7.66</v>
      </c>
      <c r="AL269" s="331">
        <v>-7.12</v>
      </c>
      <c r="AM269" s="331">
        <v>-6.67</v>
      </c>
      <c r="AN269" s="331">
        <v>0</v>
      </c>
      <c r="AO269" s="331">
        <v>-5.0599999999999996</v>
      </c>
      <c r="AP269" s="331">
        <v>0</v>
      </c>
      <c r="AQ269" s="331">
        <v>0</v>
      </c>
      <c r="AR269" s="331">
        <v>0</v>
      </c>
      <c r="AS269" s="331">
        <v>0</v>
      </c>
      <c r="AT269" s="331">
        <v>0</v>
      </c>
      <c r="AU269" s="331">
        <v>-3.96</v>
      </c>
      <c r="AV269" s="331">
        <v>-5.96</v>
      </c>
      <c r="AW269" s="331">
        <v>-11.74</v>
      </c>
      <c r="AX269" s="331">
        <v>-13.06</v>
      </c>
      <c r="AY269" s="331">
        <v>-3.94</v>
      </c>
      <c r="AZ269" s="331">
        <v>-3.44</v>
      </c>
      <c r="BA269" s="331">
        <v>-3.89</v>
      </c>
      <c r="BB269" s="331">
        <v>-3.63</v>
      </c>
      <c r="BC269" s="331">
        <v>-3.03</v>
      </c>
      <c r="BD269" s="330"/>
      <c r="BE269" s="330"/>
      <c r="BF269" s="330"/>
      <c r="BG269" s="330"/>
      <c r="BH269" s="374"/>
    </row>
    <row r="270" spans="2:60">
      <c r="B270" s="339" t="s">
        <v>19344</v>
      </c>
      <c r="C270" s="338" t="s">
        <v>19343</v>
      </c>
      <c r="D270" s="337" t="s">
        <v>19415</v>
      </c>
      <c r="E270" s="337" t="s">
        <v>19336</v>
      </c>
      <c r="F270" s="337" t="s">
        <v>19177</v>
      </c>
      <c r="G270" s="337" t="s">
        <v>19150</v>
      </c>
      <c r="H270" s="336" t="s">
        <v>19149</v>
      </c>
      <c r="I270" s="331">
        <v>0</v>
      </c>
      <c r="J270" s="331"/>
      <c r="K270" s="331"/>
      <c r="L270" s="331">
        <v>0</v>
      </c>
      <c r="M270" s="331">
        <v>0</v>
      </c>
      <c r="N270" s="331">
        <v>0</v>
      </c>
      <c r="O270" s="331">
        <v>0</v>
      </c>
      <c r="P270" s="331">
        <v>0</v>
      </c>
      <c r="Q270" s="331">
        <v>0</v>
      </c>
      <c r="R270" s="331">
        <v>0</v>
      </c>
      <c r="S270" s="331">
        <v>0</v>
      </c>
      <c r="T270" s="331">
        <v>0</v>
      </c>
      <c r="U270" s="331">
        <v>0</v>
      </c>
      <c r="V270" s="331">
        <v>0</v>
      </c>
      <c r="W270" s="331">
        <v>0</v>
      </c>
      <c r="X270" s="331">
        <v>0</v>
      </c>
      <c r="Y270" s="331">
        <v>0</v>
      </c>
      <c r="Z270" s="331">
        <v>0</v>
      </c>
      <c r="AA270" s="331">
        <v>-3</v>
      </c>
      <c r="AB270" s="331">
        <v>-3</v>
      </c>
      <c r="AC270" s="331">
        <v>-3</v>
      </c>
      <c r="AD270" s="331">
        <v>-2</v>
      </c>
      <c r="AE270" s="331">
        <v>-1.1399999999999999</v>
      </c>
      <c r="AF270" s="331">
        <v>-0.02</v>
      </c>
      <c r="AG270" s="331">
        <v>-0.53</v>
      </c>
      <c r="AH270" s="331">
        <v>-0.2</v>
      </c>
      <c r="AI270" s="331">
        <v>0</v>
      </c>
      <c r="AJ270" s="331">
        <v>0</v>
      </c>
      <c r="AK270" s="331">
        <v>0</v>
      </c>
      <c r="AL270" s="331">
        <v>0</v>
      </c>
      <c r="AM270" s="331">
        <v>0</v>
      </c>
      <c r="AN270" s="331">
        <v>0</v>
      </c>
      <c r="AO270" s="331">
        <v>0</v>
      </c>
      <c r="AP270" s="331">
        <v>0</v>
      </c>
      <c r="AQ270" s="331">
        <v>0</v>
      </c>
      <c r="AR270" s="331">
        <v>0</v>
      </c>
      <c r="AS270" s="331">
        <v>0</v>
      </c>
      <c r="AT270" s="331">
        <v>0</v>
      </c>
      <c r="AU270" s="331">
        <v>0</v>
      </c>
      <c r="AV270" s="331">
        <v>0</v>
      </c>
      <c r="AW270" s="331">
        <v>0</v>
      </c>
      <c r="AX270" s="331">
        <v>0</v>
      </c>
      <c r="AY270" s="331">
        <v>0</v>
      </c>
      <c r="AZ270" s="331">
        <v>0</v>
      </c>
      <c r="BA270" s="331">
        <v>0</v>
      </c>
      <c r="BB270" s="331">
        <v>0</v>
      </c>
      <c r="BC270" s="331">
        <v>0</v>
      </c>
      <c r="BD270" s="330"/>
      <c r="BE270" s="330"/>
      <c r="BF270" s="330"/>
      <c r="BG270" s="330"/>
      <c r="BH270" s="374"/>
    </row>
    <row r="271" spans="2:60">
      <c r="B271" s="339" t="s">
        <v>19290</v>
      </c>
      <c r="C271" s="338" t="s">
        <v>19289</v>
      </c>
      <c r="D271" s="337" t="s">
        <v>19415</v>
      </c>
      <c r="E271" s="337" t="s">
        <v>19336</v>
      </c>
      <c r="F271" s="337" t="s">
        <v>19174</v>
      </c>
      <c r="G271" s="337" t="s">
        <v>19150</v>
      </c>
      <c r="H271" s="336" t="s">
        <v>19149</v>
      </c>
      <c r="I271" s="331">
        <v>0</v>
      </c>
      <c r="J271" s="331"/>
      <c r="K271" s="331"/>
      <c r="L271" s="331">
        <v>0</v>
      </c>
      <c r="M271" s="331">
        <v>0</v>
      </c>
      <c r="N271" s="331">
        <v>0</v>
      </c>
      <c r="O271" s="331">
        <v>0</v>
      </c>
      <c r="P271" s="331">
        <v>0</v>
      </c>
      <c r="Q271" s="331">
        <v>0</v>
      </c>
      <c r="R271" s="331">
        <v>0</v>
      </c>
      <c r="S271" s="331">
        <v>0</v>
      </c>
      <c r="T271" s="331">
        <v>0</v>
      </c>
      <c r="U271" s="331">
        <v>0</v>
      </c>
      <c r="V271" s="331">
        <v>0</v>
      </c>
      <c r="W271" s="331">
        <v>0</v>
      </c>
      <c r="X271" s="331">
        <v>0</v>
      </c>
      <c r="Y271" s="331">
        <v>0</v>
      </c>
      <c r="Z271" s="331">
        <v>0</v>
      </c>
      <c r="AA271" s="331">
        <v>0</v>
      </c>
      <c r="AB271" s="331">
        <v>0</v>
      </c>
      <c r="AC271" s="331">
        <v>0</v>
      </c>
      <c r="AD271" s="331">
        <v>0</v>
      </c>
      <c r="AE271" s="331">
        <v>0</v>
      </c>
      <c r="AF271" s="331">
        <v>0</v>
      </c>
      <c r="AG271" s="331">
        <v>0</v>
      </c>
      <c r="AH271" s="331">
        <v>0</v>
      </c>
      <c r="AI271" s="331">
        <v>0</v>
      </c>
      <c r="AJ271" s="331">
        <v>0</v>
      </c>
      <c r="AK271" s="331">
        <v>0</v>
      </c>
      <c r="AL271" s="331">
        <v>0</v>
      </c>
      <c r="AM271" s="331">
        <v>0</v>
      </c>
      <c r="AN271" s="331">
        <v>0</v>
      </c>
      <c r="AO271" s="331">
        <v>0</v>
      </c>
      <c r="AP271" s="331">
        <v>-5.35</v>
      </c>
      <c r="AQ271" s="331">
        <v>-5.0199999999999996</v>
      </c>
      <c r="AR271" s="331">
        <v>-4.82</v>
      </c>
      <c r="AS271" s="331">
        <v>-3.62</v>
      </c>
      <c r="AT271" s="331">
        <v>-3.99</v>
      </c>
      <c r="AU271" s="331">
        <v>-2.61</v>
      </c>
      <c r="AV271" s="331">
        <v>0</v>
      </c>
      <c r="AW271" s="331">
        <v>0</v>
      </c>
      <c r="AX271" s="331">
        <v>0</v>
      </c>
      <c r="AY271" s="331">
        <v>0</v>
      </c>
      <c r="AZ271" s="331">
        <v>0</v>
      </c>
      <c r="BA271" s="331">
        <v>0</v>
      </c>
      <c r="BB271" s="331">
        <v>0</v>
      </c>
      <c r="BC271" s="331">
        <v>0</v>
      </c>
      <c r="BD271" s="330"/>
      <c r="BE271" s="330"/>
      <c r="BF271" s="330"/>
      <c r="BG271" s="330"/>
      <c r="BH271" s="374"/>
    </row>
    <row r="272" spans="2:60">
      <c r="B272" s="339" t="s">
        <v>19288</v>
      </c>
      <c r="C272" s="340" t="s">
        <v>19287</v>
      </c>
      <c r="D272" s="337" t="s">
        <v>19415</v>
      </c>
      <c r="E272" s="337" t="s">
        <v>19336</v>
      </c>
      <c r="F272" s="337" t="s">
        <v>19085</v>
      </c>
      <c r="G272" s="337" t="s">
        <v>19150</v>
      </c>
      <c r="H272" s="336" t="s">
        <v>19149</v>
      </c>
      <c r="I272" s="331">
        <v>0</v>
      </c>
      <c r="J272" s="331"/>
      <c r="K272" s="331"/>
      <c r="L272" s="331">
        <v>0</v>
      </c>
      <c r="M272" s="331">
        <v>0</v>
      </c>
      <c r="N272" s="331">
        <v>0</v>
      </c>
      <c r="O272" s="331">
        <v>0</v>
      </c>
      <c r="P272" s="331">
        <v>0</v>
      </c>
      <c r="Q272" s="331">
        <v>0</v>
      </c>
      <c r="R272" s="331">
        <v>0</v>
      </c>
      <c r="S272" s="331">
        <v>0</v>
      </c>
      <c r="T272" s="331">
        <v>0</v>
      </c>
      <c r="U272" s="331">
        <v>0</v>
      </c>
      <c r="V272" s="331">
        <v>0</v>
      </c>
      <c r="W272" s="331">
        <v>0</v>
      </c>
      <c r="X272" s="331">
        <v>0</v>
      </c>
      <c r="Y272" s="331">
        <v>0</v>
      </c>
      <c r="Z272" s="331">
        <v>0</v>
      </c>
      <c r="AA272" s="331">
        <v>0</v>
      </c>
      <c r="AB272" s="331">
        <v>0</v>
      </c>
      <c r="AC272" s="331">
        <v>0</v>
      </c>
      <c r="AD272" s="331">
        <v>0</v>
      </c>
      <c r="AE272" s="331">
        <v>0</v>
      </c>
      <c r="AF272" s="331">
        <v>0</v>
      </c>
      <c r="AG272" s="331">
        <v>0</v>
      </c>
      <c r="AH272" s="331">
        <v>0</v>
      </c>
      <c r="AI272" s="331">
        <v>0</v>
      </c>
      <c r="AJ272" s="331">
        <v>0</v>
      </c>
      <c r="AK272" s="331">
        <v>0</v>
      </c>
      <c r="AL272" s="331">
        <v>0</v>
      </c>
      <c r="AM272" s="331">
        <v>0</v>
      </c>
      <c r="AN272" s="331">
        <v>0</v>
      </c>
      <c r="AO272" s="331">
        <v>0</v>
      </c>
      <c r="AP272" s="331">
        <v>0</v>
      </c>
      <c r="AQ272" s="331">
        <v>0</v>
      </c>
      <c r="AR272" s="331">
        <v>0</v>
      </c>
      <c r="AS272" s="331">
        <v>0</v>
      </c>
      <c r="AT272" s="331">
        <v>0</v>
      </c>
      <c r="AU272" s="331">
        <v>0</v>
      </c>
      <c r="AV272" s="331">
        <v>0</v>
      </c>
      <c r="AW272" s="331">
        <v>0</v>
      </c>
      <c r="AX272" s="331">
        <v>0</v>
      </c>
      <c r="AY272" s="331">
        <v>-10.199999999999999</v>
      </c>
      <c r="AZ272" s="331">
        <v>-25.06</v>
      </c>
      <c r="BA272" s="331">
        <v>-78.77</v>
      </c>
      <c r="BB272" s="331">
        <v>-96.26</v>
      </c>
      <c r="BC272" s="331">
        <v>-91.41</v>
      </c>
      <c r="BD272" s="330"/>
      <c r="BE272" s="330"/>
      <c r="BF272" s="330"/>
      <c r="BG272" s="330"/>
      <c r="BH272" s="374"/>
    </row>
    <row r="273" spans="2:60">
      <c r="B273" s="339" t="s">
        <v>19342</v>
      </c>
      <c r="C273" s="338" t="s">
        <v>19341</v>
      </c>
      <c r="D273" s="337" t="s">
        <v>19415</v>
      </c>
      <c r="E273" s="337" t="s">
        <v>19336</v>
      </c>
      <c r="F273" s="337" t="s">
        <v>19169</v>
      </c>
      <c r="G273" s="337" t="s">
        <v>19150</v>
      </c>
      <c r="H273" s="336" t="s">
        <v>19149</v>
      </c>
      <c r="I273" s="331">
        <v>0</v>
      </c>
      <c r="J273" s="331"/>
      <c r="K273" s="331"/>
      <c r="L273" s="331">
        <v>0</v>
      </c>
      <c r="M273" s="331">
        <v>0</v>
      </c>
      <c r="N273" s="331">
        <v>0</v>
      </c>
      <c r="O273" s="331">
        <v>0</v>
      </c>
      <c r="P273" s="331">
        <v>0</v>
      </c>
      <c r="Q273" s="331">
        <v>0</v>
      </c>
      <c r="R273" s="331">
        <v>0</v>
      </c>
      <c r="S273" s="331">
        <v>0</v>
      </c>
      <c r="T273" s="331">
        <v>0</v>
      </c>
      <c r="U273" s="331">
        <v>0</v>
      </c>
      <c r="V273" s="331">
        <v>0</v>
      </c>
      <c r="W273" s="331">
        <v>0</v>
      </c>
      <c r="X273" s="331">
        <v>0</v>
      </c>
      <c r="Y273" s="331">
        <v>0</v>
      </c>
      <c r="Z273" s="331">
        <v>0</v>
      </c>
      <c r="AA273" s="331">
        <v>0</v>
      </c>
      <c r="AB273" s="331">
        <v>0</v>
      </c>
      <c r="AC273" s="331">
        <v>0</v>
      </c>
      <c r="AD273" s="331">
        <v>0</v>
      </c>
      <c r="AE273" s="331">
        <v>0</v>
      </c>
      <c r="AF273" s="331">
        <v>0</v>
      </c>
      <c r="AG273" s="331">
        <v>0</v>
      </c>
      <c r="AH273" s="331">
        <v>0</v>
      </c>
      <c r="AI273" s="331">
        <v>0</v>
      </c>
      <c r="AJ273" s="331">
        <v>0</v>
      </c>
      <c r="AK273" s="331">
        <v>0</v>
      </c>
      <c r="AL273" s="331">
        <v>-16.18</v>
      </c>
      <c r="AM273" s="331">
        <v>-71.489999999999995</v>
      </c>
      <c r="AN273" s="331">
        <v>-16.29</v>
      </c>
      <c r="AO273" s="331">
        <v>0</v>
      </c>
      <c r="AP273" s="331">
        <v>0</v>
      </c>
      <c r="AQ273" s="331">
        <v>0</v>
      </c>
      <c r="AR273" s="331">
        <v>0</v>
      </c>
      <c r="AS273" s="331">
        <v>-1.1200000000000001</v>
      </c>
      <c r="AT273" s="331">
        <v>-1.76</v>
      </c>
      <c r="AU273" s="331">
        <v>0</v>
      </c>
      <c r="AV273" s="331">
        <v>0</v>
      </c>
      <c r="AW273" s="331">
        <v>0</v>
      </c>
      <c r="AX273" s="331">
        <v>0</v>
      </c>
      <c r="AY273" s="331">
        <v>0</v>
      </c>
      <c r="AZ273" s="331">
        <v>0</v>
      </c>
      <c r="BA273" s="331">
        <v>0</v>
      </c>
      <c r="BB273" s="331">
        <v>0</v>
      </c>
      <c r="BC273" s="331">
        <v>0</v>
      </c>
      <c r="BD273" s="330"/>
      <c r="BE273" s="330"/>
      <c r="BF273" s="330"/>
      <c r="BG273" s="330"/>
      <c r="BH273" s="374"/>
    </row>
    <row r="274" spans="2:60">
      <c r="B274" s="339" t="s">
        <v>19340</v>
      </c>
      <c r="C274" s="338" t="s">
        <v>19339</v>
      </c>
      <c r="D274" s="337" t="s">
        <v>19415</v>
      </c>
      <c r="E274" s="337" t="s">
        <v>19336</v>
      </c>
      <c r="F274" s="337" t="s">
        <v>19166</v>
      </c>
      <c r="G274" s="337" t="s">
        <v>19150</v>
      </c>
      <c r="H274" s="336" t="s">
        <v>19149</v>
      </c>
      <c r="I274" s="331">
        <v>0</v>
      </c>
      <c r="J274" s="331"/>
      <c r="K274" s="331"/>
      <c r="L274" s="331">
        <v>0</v>
      </c>
      <c r="M274" s="331">
        <v>0</v>
      </c>
      <c r="N274" s="331">
        <v>0</v>
      </c>
      <c r="O274" s="331">
        <v>0</v>
      </c>
      <c r="P274" s="331">
        <v>0</v>
      </c>
      <c r="Q274" s="331">
        <v>0</v>
      </c>
      <c r="R274" s="331">
        <v>0</v>
      </c>
      <c r="S274" s="331">
        <v>0</v>
      </c>
      <c r="T274" s="331">
        <v>0</v>
      </c>
      <c r="U274" s="331">
        <v>0</v>
      </c>
      <c r="V274" s="331">
        <v>0</v>
      </c>
      <c r="W274" s="331">
        <v>0</v>
      </c>
      <c r="X274" s="331">
        <v>0</v>
      </c>
      <c r="Y274" s="331">
        <v>0</v>
      </c>
      <c r="Z274" s="331">
        <v>0</v>
      </c>
      <c r="AA274" s="331">
        <v>0</v>
      </c>
      <c r="AB274" s="331">
        <v>0</v>
      </c>
      <c r="AC274" s="331">
        <v>0</v>
      </c>
      <c r="AD274" s="331">
        <v>0</v>
      </c>
      <c r="AE274" s="331">
        <v>0</v>
      </c>
      <c r="AF274" s="331">
        <v>0</v>
      </c>
      <c r="AG274" s="331">
        <v>0</v>
      </c>
      <c r="AH274" s="331">
        <v>0</v>
      </c>
      <c r="AI274" s="331">
        <v>0</v>
      </c>
      <c r="AJ274" s="331">
        <v>0</v>
      </c>
      <c r="AK274" s="331">
        <v>0</v>
      </c>
      <c r="AL274" s="331">
        <v>-19.77</v>
      </c>
      <c r="AM274" s="331">
        <v>-87.37</v>
      </c>
      <c r="AN274" s="331">
        <v>-19.91</v>
      </c>
      <c r="AO274" s="331">
        <v>0</v>
      </c>
      <c r="AP274" s="331">
        <v>0</v>
      </c>
      <c r="AQ274" s="331">
        <v>0</v>
      </c>
      <c r="AR274" s="331">
        <v>0</v>
      </c>
      <c r="AS274" s="331">
        <v>-1.37</v>
      </c>
      <c r="AT274" s="331">
        <v>-2.15</v>
      </c>
      <c r="AU274" s="331">
        <v>0</v>
      </c>
      <c r="AV274" s="331">
        <v>0</v>
      </c>
      <c r="AW274" s="331">
        <v>0</v>
      </c>
      <c r="AX274" s="331">
        <v>0</v>
      </c>
      <c r="AY274" s="331">
        <v>0</v>
      </c>
      <c r="AZ274" s="331">
        <v>0</v>
      </c>
      <c r="BA274" s="331">
        <v>0</v>
      </c>
      <c r="BB274" s="331">
        <v>0</v>
      </c>
      <c r="BC274" s="331">
        <v>0</v>
      </c>
      <c r="BD274" s="330"/>
      <c r="BE274" s="330"/>
      <c r="BF274" s="330"/>
      <c r="BG274" s="330"/>
      <c r="BH274" s="374"/>
    </row>
    <row r="275" spans="2:60">
      <c r="B275" s="362" t="s">
        <v>19384</v>
      </c>
      <c r="C275" s="338" t="s">
        <v>19383</v>
      </c>
      <c r="D275" s="360"/>
      <c r="E275" s="360"/>
      <c r="F275" s="360"/>
      <c r="G275" s="360"/>
      <c r="H275" s="336"/>
      <c r="I275" s="331" t="s">
        <v>843</v>
      </c>
      <c r="J275" s="331"/>
      <c r="K275" s="331"/>
      <c r="L275" s="331" t="s">
        <v>843</v>
      </c>
      <c r="M275" s="331" t="s">
        <v>843</v>
      </c>
      <c r="N275" s="331" t="s">
        <v>843</v>
      </c>
      <c r="O275" s="331" t="s">
        <v>843</v>
      </c>
      <c r="P275" s="331" t="s">
        <v>843</v>
      </c>
      <c r="Q275" s="331" t="s">
        <v>843</v>
      </c>
      <c r="R275" s="331" t="s">
        <v>843</v>
      </c>
      <c r="S275" s="331" t="s">
        <v>843</v>
      </c>
      <c r="T275" s="331" t="s">
        <v>843</v>
      </c>
      <c r="U275" s="331" t="s">
        <v>843</v>
      </c>
      <c r="V275" s="331" t="s">
        <v>843</v>
      </c>
      <c r="W275" s="331" t="s">
        <v>843</v>
      </c>
      <c r="X275" s="331" t="s">
        <v>843</v>
      </c>
      <c r="Y275" s="331" t="s">
        <v>843</v>
      </c>
      <c r="Z275" s="331" t="s">
        <v>843</v>
      </c>
      <c r="AA275" s="331" t="s">
        <v>843</v>
      </c>
      <c r="AB275" s="331" t="s">
        <v>843</v>
      </c>
      <c r="AC275" s="331" t="s">
        <v>843</v>
      </c>
      <c r="AD275" s="331" t="s">
        <v>843</v>
      </c>
      <c r="AE275" s="331" t="s">
        <v>843</v>
      </c>
      <c r="AF275" s="331" t="s">
        <v>843</v>
      </c>
      <c r="AG275" s="331" t="s">
        <v>843</v>
      </c>
      <c r="AH275" s="331" t="s">
        <v>843</v>
      </c>
      <c r="AI275" s="331" t="s">
        <v>843</v>
      </c>
      <c r="AJ275" s="331" t="s">
        <v>843</v>
      </c>
      <c r="AK275" s="331" t="s">
        <v>843</v>
      </c>
      <c r="AL275" s="331" t="s">
        <v>843</v>
      </c>
      <c r="AM275" s="331" t="s">
        <v>843</v>
      </c>
      <c r="AN275" s="331" t="s">
        <v>843</v>
      </c>
      <c r="AO275" s="331" t="s">
        <v>843</v>
      </c>
      <c r="AP275" s="331" t="s">
        <v>843</v>
      </c>
      <c r="AQ275" s="331" t="s">
        <v>843</v>
      </c>
      <c r="AR275" s="331" t="s">
        <v>843</v>
      </c>
      <c r="AS275" s="331" t="s">
        <v>843</v>
      </c>
      <c r="AT275" s="331" t="s">
        <v>843</v>
      </c>
      <c r="AU275" s="331" t="s">
        <v>843</v>
      </c>
      <c r="AV275" s="331" t="s">
        <v>843</v>
      </c>
      <c r="AW275" s="331" t="s">
        <v>843</v>
      </c>
      <c r="AX275" s="331" t="s">
        <v>843</v>
      </c>
      <c r="AY275" s="331" t="s">
        <v>843</v>
      </c>
      <c r="AZ275" s="331" t="s">
        <v>843</v>
      </c>
      <c r="BA275" s="331" t="s">
        <v>843</v>
      </c>
      <c r="BB275" s="331" t="s">
        <v>843</v>
      </c>
      <c r="BC275" s="331" t="s">
        <v>843</v>
      </c>
      <c r="BD275" s="330"/>
      <c r="BE275" s="330"/>
      <c r="BF275" s="330"/>
      <c r="BG275" s="330"/>
      <c r="BH275" s="335"/>
    </row>
    <row r="276" spans="2:60">
      <c r="B276" s="339" t="s">
        <v>19296</v>
      </c>
      <c r="C276" s="338" t="s">
        <v>19295</v>
      </c>
      <c r="D276" s="337" t="s">
        <v>19415</v>
      </c>
      <c r="E276" s="337" t="s">
        <v>19411</v>
      </c>
      <c r="F276" s="337" t="s">
        <v>19081</v>
      </c>
      <c r="G276" s="337" t="s">
        <v>19150</v>
      </c>
      <c r="H276" s="336" t="s">
        <v>19149</v>
      </c>
      <c r="I276" s="331">
        <v>-1719.1</v>
      </c>
      <c r="J276" s="331"/>
      <c r="K276" s="331"/>
      <c r="L276" s="331">
        <v>-1567</v>
      </c>
      <c r="M276" s="331">
        <v>-2103</v>
      </c>
      <c r="N276" s="331">
        <v>-2092</v>
      </c>
      <c r="O276" s="331">
        <v>-1950</v>
      </c>
      <c r="P276" s="331">
        <v>-2330</v>
      </c>
      <c r="Q276" s="331">
        <v>-2944</v>
      </c>
      <c r="R276" s="331">
        <v>-2476</v>
      </c>
      <c r="S276" s="331">
        <v>-3537</v>
      </c>
      <c r="T276" s="331">
        <v>-3907</v>
      </c>
      <c r="U276" s="331">
        <v>-3663</v>
      </c>
      <c r="V276" s="331">
        <v>-5288</v>
      </c>
      <c r="W276" s="331">
        <v>-6172</v>
      </c>
      <c r="X276" s="331">
        <v>-5903</v>
      </c>
      <c r="Y276" s="331">
        <v>-5762</v>
      </c>
      <c r="Z276" s="331">
        <v>-4981</v>
      </c>
      <c r="AA276" s="331">
        <v>-5509</v>
      </c>
      <c r="AB276" s="331">
        <v>-7415</v>
      </c>
      <c r="AC276" s="331">
        <v>-6451</v>
      </c>
      <c r="AD276" s="331">
        <v>-6736</v>
      </c>
      <c r="AE276" s="331">
        <v>-7542.13</v>
      </c>
      <c r="AF276" s="331">
        <v>-6575.5</v>
      </c>
      <c r="AG276" s="331">
        <v>-8689.2000000000007</v>
      </c>
      <c r="AH276" s="331">
        <v>-7762.28</v>
      </c>
      <c r="AI276" s="331">
        <v>-6034.5</v>
      </c>
      <c r="AJ276" s="331">
        <v>-5959.71</v>
      </c>
      <c r="AK276" s="331">
        <v>-4993.16</v>
      </c>
      <c r="AL276" s="331">
        <v>-5022.09</v>
      </c>
      <c r="AM276" s="331">
        <v>-5767.26</v>
      </c>
      <c r="AN276" s="331">
        <v>-8121.43</v>
      </c>
      <c r="AO276" s="331">
        <v>-6672.32</v>
      </c>
      <c r="AP276" s="331">
        <v>-6033.3</v>
      </c>
      <c r="AQ276" s="331">
        <v>-8191.63</v>
      </c>
      <c r="AR276" s="331">
        <v>-6462.39</v>
      </c>
      <c r="AS276" s="331">
        <v>-5800.24</v>
      </c>
      <c r="AT276" s="331">
        <v>-6424.5</v>
      </c>
      <c r="AU276" s="331">
        <v>-6601.73</v>
      </c>
      <c r="AV276" s="331">
        <v>-5570.06</v>
      </c>
      <c r="AW276" s="331">
        <v>-4913.42</v>
      </c>
      <c r="AX276" s="331">
        <v>-5274.75</v>
      </c>
      <c r="AY276" s="331">
        <v>-4504.8100000000004</v>
      </c>
      <c r="AZ276" s="331">
        <v>-3302.6</v>
      </c>
      <c r="BA276" s="331">
        <v>-4830.6099999999997</v>
      </c>
      <c r="BB276" s="331">
        <v>-4542.53</v>
      </c>
      <c r="BC276" s="331">
        <v>-3351.48</v>
      </c>
      <c r="BD276" s="330"/>
      <c r="BE276" s="330"/>
      <c r="BF276" s="330"/>
      <c r="BG276" s="330"/>
      <c r="BH276" s="335"/>
    </row>
    <row r="277" spans="2:60">
      <c r="B277" s="339" t="s">
        <v>19294</v>
      </c>
      <c r="C277" s="338" t="s">
        <v>19293</v>
      </c>
      <c r="D277" s="337" t="s">
        <v>19415</v>
      </c>
      <c r="E277" s="337" t="s">
        <v>19382</v>
      </c>
      <c r="F277" s="337" t="s">
        <v>19076</v>
      </c>
      <c r="G277" s="337" t="s">
        <v>19150</v>
      </c>
      <c r="H277" s="336" t="s">
        <v>19149</v>
      </c>
      <c r="I277" s="331">
        <v>0</v>
      </c>
      <c r="J277" s="331"/>
      <c r="K277" s="331"/>
      <c r="L277" s="331">
        <v>0</v>
      </c>
      <c r="M277" s="331">
        <v>0</v>
      </c>
      <c r="N277" s="331">
        <v>0</v>
      </c>
      <c r="O277" s="331">
        <v>0</v>
      </c>
      <c r="P277" s="331">
        <v>0</v>
      </c>
      <c r="Q277" s="331">
        <v>0</v>
      </c>
      <c r="R277" s="331">
        <v>0</v>
      </c>
      <c r="S277" s="331">
        <v>0</v>
      </c>
      <c r="T277" s="331">
        <v>0</v>
      </c>
      <c r="U277" s="331">
        <v>0</v>
      </c>
      <c r="V277" s="331">
        <v>0</v>
      </c>
      <c r="W277" s="331">
        <v>0</v>
      </c>
      <c r="X277" s="331">
        <v>0</v>
      </c>
      <c r="Y277" s="331">
        <v>0</v>
      </c>
      <c r="Z277" s="331">
        <v>0</v>
      </c>
      <c r="AA277" s="331">
        <v>0</v>
      </c>
      <c r="AB277" s="331">
        <v>0</v>
      </c>
      <c r="AC277" s="331">
        <v>0</v>
      </c>
      <c r="AD277" s="331">
        <v>0</v>
      </c>
      <c r="AE277" s="331">
        <v>-888.86</v>
      </c>
      <c r="AF277" s="331">
        <v>-1155.71</v>
      </c>
      <c r="AG277" s="331">
        <v>-1389.09</v>
      </c>
      <c r="AH277" s="331">
        <v>-1358.55</v>
      </c>
      <c r="AI277" s="331">
        <v>-1039.3900000000001</v>
      </c>
      <c r="AJ277" s="331">
        <v>-1200.25</v>
      </c>
      <c r="AK277" s="331">
        <v>-866.25</v>
      </c>
      <c r="AL277" s="331">
        <v>-946.31</v>
      </c>
      <c r="AM277" s="331">
        <v>-1193.32</v>
      </c>
      <c r="AN277" s="331">
        <v>-375.35</v>
      </c>
      <c r="AO277" s="331">
        <v>-393.25</v>
      </c>
      <c r="AP277" s="331">
        <v>-384.13</v>
      </c>
      <c r="AQ277" s="331">
        <v>-352.64</v>
      </c>
      <c r="AR277" s="331">
        <v>-299.26</v>
      </c>
      <c r="AS277" s="331">
        <v>-297.02</v>
      </c>
      <c r="AT277" s="331">
        <v>-312.95999999999998</v>
      </c>
      <c r="AU277" s="331">
        <v>-330.6</v>
      </c>
      <c r="AV277" s="331">
        <v>0</v>
      </c>
      <c r="AW277" s="331">
        <v>0</v>
      </c>
      <c r="AX277" s="331">
        <v>0</v>
      </c>
      <c r="AY277" s="331">
        <v>0</v>
      </c>
      <c r="AZ277" s="331">
        <v>0</v>
      </c>
      <c r="BA277" s="331">
        <v>0</v>
      </c>
      <c r="BB277" s="331">
        <v>0</v>
      </c>
      <c r="BC277" s="331">
        <v>0</v>
      </c>
      <c r="BD277" s="330"/>
      <c r="BE277" s="330"/>
      <c r="BF277" s="330"/>
      <c r="BG277" s="330"/>
      <c r="BH277" s="335"/>
    </row>
    <row r="278" spans="2:60">
      <c r="B278" s="362" t="s">
        <v>19367</v>
      </c>
      <c r="C278" s="338" t="s">
        <v>19366</v>
      </c>
      <c r="D278" s="360"/>
      <c r="E278" s="360"/>
      <c r="F278" s="360"/>
      <c r="G278" s="360"/>
      <c r="H278" s="336"/>
      <c r="I278" s="331" t="s">
        <v>843</v>
      </c>
      <c r="J278" s="331"/>
      <c r="K278" s="331"/>
      <c r="L278" s="331" t="s">
        <v>843</v>
      </c>
      <c r="M278" s="331" t="s">
        <v>843</v>
      </c>
      <c r="N278" s="331" t="s">
        <v>843</v>
      </c>
      <c r="O278" s="331" t="s">
        <v>843</v>
      </c>
      <c r="P278" s="331" t="s">
        <v>843</v>
      </c>
      <c r="Q278" s="331" t="s">
        <v>843</v>
      </c>
      <c r="R278" s="331" t="s">
        <v>843</v>
      </c>
      <c r="S278" s="331" t="s">
        <v>843</v>
      </c>
      <c r="T278" s="331" t="s">
        <v>843</v>
      </c>
      <c r="U278" s="331" t="s">
        <v>843</v>
      </c>
      <c r="V278" s="331" t="s">
        <v>843</v>
      </c>
      <c r="W278" s="331" t="s">
        <v>843</v>
      </c>
      <c r="X278" s="331" t="s">
        <v>843</v>
      </c>
      <c r="Y278" s="331" t="s">
        <v>843</v>
      </c>
      <c r="Z278" s="331" t="s">
        <v>843</v>
      </c>
      <c r="AA278" s="331" t="s">
        <v>843</v>
      </c>
      <c r="AB278" s="331" t="s">
        <v>843</v>
      </c>
      <c r="AC278" s="331" t="s">
        <v>843</v>
      </c>
      <c r="AD278" s="331" t="s">
        <v>843</v>
      </c>
      <c r="AE278" s="331" t="s">
        <v>843</v>
      </c>
      <c r="AF278" s="331" t="s">
        <v>843</v>
      </c>
      <c r="AG278" s="331" t="s">
        <v>843</v>
      </c>
      <c r="AH278" s="331" t="s">
        <v>843</v>
      </c>
      <c r="AI278" s="331" t="s">
        <v>843</v>
      </c>
      <c r="AJ278" s="331" t="s">
        <v>843</v>
      </c>
      <c r="AK278" s="331" t="s">
        <v>843</v>
      </c>
      <c r="AL278" s="331" t="s">
        <v>843</v>
      </c>
      <c r="AM278" s="331" t="s">
        <v>843</v>
      </c>
      <c r="AN278" s="331" t="s">
        <v>843</v>
      </c>
      <c r="AO278" s="331" t="s">
        <v>843</v>
      </c>
      <c r="AP278" s="331" t="s">
        <v>843</v>
      </c>
      <c r="AQ278" s="331" t="s">
        <v>843</v>
      </c>
      <c r="AR278" s="331" t="s">
        <v>843</v>
      </c>
      <c r="AS278" s="331" t="s">
        <v>843</v>
      </c>
      <c r="AT278" s="331" t="s">
        <v>843</v>
      </c>
      <c r="AU278" s="331" t="s">
        <v>843</v>
      </c>
      <c r="AV278" s="331" t="s">
        <v>843</v>
      </c>
      <c r="AW278" s="331" t="s">
        <v>843</v>
      </c>
      <c r="AX278" s="331" t="s">
        <v>843</v>
      </c>
      <c r="AY278" s="331" t="s">
        <v>843</v>
      </c>
      <c r="AZ278" s="331" t="s">
        <v>843</v>
      </c>
      <c r="BA278" s="331" t="s">
        <v>843</v>
      </c>
      <c r="BB278" s="331" t="s">
        <v>843</v>
      </c>
      <c r="BC278" s="331" t="s">
        <v>843</v>
      </c>
      <c r="BD278" s="330"/>
      <c r="BE278" s="330"/>
      <c r="BF278" s="330"/>
      <c r="BG278" s="330"/>
      <c r="BH278" s="335"/>
    </row>
    <row r="279" spans="2:60">
      <c r="B279" s="339" t="s">
        <v>19410</v>
      </c>
      <c r="C279" s="338" t="s">
        <v>19365</v>
      </c>
      <c r="D279" s="337" t="s">
        <v>19415</v>
      </c>
      <c r="E279" s="337" t="s">
        <v>19303</v>
      </c>
      <c r="F279" s="337" t="s">
        <v>19081</v>
      </c>
      <c r="G279" s="337" t="s">
        <v>19150</v>
      </c>
      <c r="H279" s="336" t="s">
        <v>19149</v>
      </c>
      <c r="I279" s="331">
        <v>26121.06</v>
      </c>
      <c r="J279" s="331"/>
      <c r="K279" s="331"/>
      <c r="L279" s="331">
        <v>24579</v>
      </c>
      <c r="M279" s="331">
        <v>32815</v>
      </c>
      <c r="N279" s="331">
        <v>32556</v>
      </c>
      <c r="O279" s="331">
        <v>29580</v>
      </c>
      <c r="P279" s="331">
        <v>35195</v>
      </c>
      <c r="Q279" s="331">
        <v>52056</v>
      </c>
      <c r="R279" s="331">
        <v>38919</v>
      </c>
      <c r="S279" s="331">
        <v>67953</v>
      </c>
      <c r="T279" s="331">
        <v>62688</v>
      </c>
      <c r="U279" s="331">
        <v>59186</v>
      </c>
      <c r="V279" s="331">
        <v>84903</v>
      </c>
      <c r="W279" s="331">
        <v>97036</v>
      </c>
      <c r="X279" s="331">
        <v>91461</v>
      </c>
      <c r="Y279" s="331">
        <v>86454</v>
      </c>
      <c r="Z279" s="331">
        <v>71589</v>
      </c>
      <c r="AA279" s="331">
        <v>80639</v>
      </c>
      <c r="AB279" s="331">
        <v>117858</v>
      </c>
      <c r="AC279" s="331">
        <v>96526</v>
      </c>
      <c r="AD279" s="331">
        <v>103909</v>
      </c>
      <c r="AE279" s="331">
        <v>113643.98</v>
      </c>
      <c r="AF279" s="331">
        <v>96215.82</v>
      </c>
      <c r="AG279" s="331">
        <v>142694.70000000001</v>
      </c>
      <c r="AH279" s="331">
        <v>115919.49</v>
      </c>
      <c r="AI279" s="331">
        <v>98906.82</v>
      </c>
      <c r="AJ279" s="331">
        <v>89035.14</v>
      </c>
      <c r="AK279" s="331">
        <v>73808.62</v>
      </c>
      <c r="AL279" s="331">
        <v>81870.33</v>
      </c>
      <c r="AM279" s="331">
        <v>86462.13</v>
      </c>
      <c r="AN279" s="331">
        <v>112827.73</v>
      </c>
      <c r="AO279" s="331">
        <v>88500.83</v>
      </c>
      <c r="AP279" s="331">
        <v>74931.509999999995</v>
      </c>
      <c r="AQ279" s="331">
        <v>112868.27</v>
      </c>
      <c r="AR279" s="331">
        <v>89325.440000000002</v>
      </c>
      <c r="AS279" s="331">
        <v>80604.639999999999</v>
      </c>
      <c r="AT279" s="331">
        <v>82457.3</v>
      </c>
      <c r="AU279" s="331">
        <v>83939.89</v>
      </c>
      <c r="AV279" s="331">
        <v>67395.16</v>
      </c>
      <c r="AW279" s="331">
        <v>53978.01</v>
      </c>
      <c r="AX279" s="331">
        <v>65597.539999999994</v>
      </c>
      <c r="AY279" s="331">
        <v>52115.37</v>
      </c>
      <c r="AZ279" s="331">
        <v>37374.68</v>
      </c>
      <c r="BA279" s="331">
        <v>46062.57</v>
      </c>
      <c r="BB279" s="331">
        <v>39858.769999999997</v>
      </c>
      <c r="BC279" s="331">
        <v>38777.25</v>
      </c>
      <c r="BD279" s="330"/>
      <c r="BE279" s="330"/>
      <c r="BF279" s="330"/>
      <c r="BG279" s="330"/>
      <c r="BH279" s="335"/>
    </row>
    <row r="280" spans="2:60">
      <c r="B280" s="339" t="s">
        <v>19409</v>
      </c>
      <c r="C280" s="338" t="s">
        <v>19364</v>
      </c>
      <c r="D280" s="337" t="s">
        <v>19415</v>
      </c>
      <c r="E280" s="337" t="s">
        <v>19332</v>
      </c>
      <c r="F280" s="337" t="s">
        <v>19076</v>
      </c>
      <c r="G280" s="337" t="s">
        <v>19150</v>
      </c>
      <c r="H280" s="336" t="s">
        <v>19149</v>
      </c>
      <c r="I280" s="331">
        <v>23027</v>
      </c>
      <c r="J280" s="331"/>
      <c r="K280" s="331"/>
      <c r="L280" s="331">
        <v>22190</v>
      </c>
      <c r="M280" s="331">
        <v>24794</v>
      </c>
      <c r="N280" s="331">
        <v>24513</v>
      </c>
      <c r="O280" s="331">
        <v>27032</v>
      </c>
      <c r="P280" s="331">
        <v>29494</v>
      </c>
      <c r="Q280" s="331">
        <v>30757</v>
      </c>
      <c r="R280" s="331">
        <v>31498</v>
      </c>
      <c r="S280" s="331">
        <v>33611</v>
      </c>
      <c r="T280" s="331">
        <v>37314</v>
      </c>
      <c r="U280" s="331">
        <v>38802</v>
      </c>
      <c r="V280" s="331">
        <v>45519</v>
      </c>
      <c r="W280" s="331">
        <v>47628</v>
      </c>
      <c r="X280" s="331">
        <v>51733</v>
      </c>
      <c r="Y280" s="331">
        <v>52282</v>
      </c>
      <c r="Z280" s="331">
        <v>49546</v>
      </c>
      <c r="AA280" s="331">
        <v>51511</v>
      </c>
      <c r="AB280" s="331">
        <v>58761</v>
      </c>
      <c r="AC280" s="331">
        <v>58045</v>
      </c>
      <c r="AD280" s="331">
        <v>63734</v>
      </c>
      <c r="AE280" s="331">
        <v>60562.06</v>
      </c>
      <c r="AF280" s="331">
        <v>63232.12</v>
      </c>
      <c r="AG280" s="331">
        <v>68955.95</v>
      </c>
      <c r="AH280" s="331">
        <v>62341.05</v>
      </c>
      <c r="AI280" s="331">
        <v>63170.57</v>
      </c>
      <c r="AJ280" s="331">
        <v>59354.45</v>
      </c>
      <c r="AK280" s="331">
        <v>55405.17</v>
      </c>
      <c r="AL280" s="331">
        <v>60967.41</v>
      </c>
      <c r="AM280" s="331">
        <v>59793.8</v>
      </c>
      <c r="AN280" s="331">
        <v>59782.13</v>
      </c>
      <c r="AO280" s="331">
        <v>58165.18</v>
      </c>
      <c r="AP280" s="331">
        <v>57864.12</v>
      </c>
      <c r="AQ280" s="331">
        <v>58646.35</v>
      </c>
      <c r="AR280" s="331">
        <v>54145.62</v>
      </c>
      <c r="AS280" s="331">
        <v>54983.23</v>
      </c>
      <c r="AT280" s="331">
        <v>57872.959999999999</v>
      </c>
      <c r="AU280" s="331">
        <v>69624.08</v>
      </c>
      <c r="AV280" s="331">
        <v>58435.72</v>
      </c>
      <c r="AW280" s="331">
        <v>60521.32</v>
      </c>
      <c r="AX280" s="331">
        <v>60636.2</v>
      </c>
      <c r="AY280" s="331">
        <v>48899.3</v>
      </c>
      <c r="AZ280" s="331">
        <v>50098.13</v>
      </c>
      <c r="BA280" s="331">
        <v>51508.89</v>
      </c>
      <c r="BB280" s="331">
        <v>51202.47</v>
      </c>
      <c r="BC280" s="331">
        <v>46930.5</v>
      </c>
      <c r="BD280" s="330"/>
      <c r="BE280" s="330"/>
      <c r="BF280" s="330"/>
      <c r="BG280" s="330"/>
      <c r="BH280" s="335"/>
    </row>
    <row r="281" spans="2:60">
      <c r="B281" s="346" t="s">
        <v>19414</v>
      </c>
      <c r="C281" s="345" t="s">
        <v>19413</v>
      </c>
      <c r="D281" s="360"/>
      <c r="E281" s="360"/>
      <c r="F281" s="360"/>
      <c r="G281" s="360"/>
      <c r="H281" s="336"/>
      <c r="I281" s="331" t="s">
        <v>843</v>
      </c>
      <c r="J281" s="331"/>
      <c r="K281" s="331"/>
      <c r="L281" s="331" t="s">
        <v>843</v>
      </c>
      <c r="M281" s="331" t="s">
        <v>843</v>
      </c>
      <c r="N281" s="331" t="s">
        <v>843</v>
      </c>
      <c r="O281" s="331" t="s">
        <v>843</v>
      </c>
      <c r="P281" s="331" t="s">
        <v>843</v>
      </c>
      <c r="Q281" s="331" t="s">
        <v>843</v>
      </c>
      <c r="R281" s="331" t="s">
        <v>843</v>
      </c>
      <c r="S281" s="331" t="s">
        <v>843</v>
      </c>
      <c r="T281" s="331" t="s">
        <v>843</v>
      </c>
      <c r="U281" s="331" t="s">
        <v>843</v>
      </c>
      <c r="V281" s="331" t="s">
        <v>843</v>
      </c>
      <c r="W281" s="331" t="s">
        <v>843</v>
      </c>
      <c r="X281" s="331" t="s">
        <v>843</v>
      </c>
      <c r="Y281" s="331" t="s">
        <v>843</v>
      </c>
      <c r="Z281" s="331" t="s">
        <v>843</v>
      </c>
      <c r="AA281" s="331" t="s">
        <v>843</v>
      </c>
      <c r="AB281" s="331" t="s">
        <v>843</v>
      </c>
      <c r="AC281" s="331" t="s">
        <v>843</v>
      </c>
      <c r="AD281" s="331" t="s">
        <v>843</v>
      </c>
      <c r="AE281" s="331" t="s">
        <v>843</v>
      </c>
      <c r="AF281" s="331" t="s">
        <v>843</v>
      </c>
      <c r="AG281" s="331" t="s">
        <v>843</v>
      </c>
      <c r="AH281" s="331" t="s">
        <v>843</v>
      </c>
      <c r="AI281" s="331" t="s">
        <v>843</v>
      </c>
      <c r="AJ281" s="331" t="s">
        <v>843</v>
      </c>
      <c r="AK281" s="331" t="s">
        <v>843</v>
      </c>
      <c r="AL281" s="331" t="s">
        <v>843</v>
      </c>
      <c r="AM281" s="331" t="s">
        <v>843</v>
      </c>
      <c r="AN281" s="331" t="s">
        <v>843</v>
      </c>
      <c r="AO281" s="331" t="s">
        <v>843</v>
      </c>
      <c r="AP281" s="331" t="s">
        <v>843</v>
      </c>
      <c r="AQ281" s="331" t="s">
        <v>843</v>
      </c>
      <c r="AR281" s="331" t="s">
        <v>843</v>
      </c>
      <c r="AS281" s="331" t="s">
        <v>843</v>
      </c>
      <c r="AT281" s="331" t="s">
        <v>843</v>
      </c>
      <c r="AU281" s="331" t="s">
        <v>843</v>
      </c>
      <c r="AV281" s="331" t="s">
        <v>843</v>
      </c>
      <c r="AW281" s="331" t="s">
        <v>843</v>
      </c>
      <c r="AX281" s="331" t="s">
        <v>843</v>
      </c>
      <c r="AY281" s="331" t="s">
        <v>843</v>
      </c>
      <c r="AZ281" s="331" t="s">
        <v>843</v>
      </c>
      <c r="BA281" s="331" t="s">
        <v>843</v>
      </c>
      <c r="BB281" s="331" t="s">
        <v>843</v>
      </c>
      <c r="BC281" s="331" t="s">
        <v>843</v>
      </c>
      <c r="BD281" s="330"/>
      <c r="BE281" s="330"/>
      <c r="BF281" s="330"/>
      <c r="BG281" s="330"/>
      <c r="BH281" s="342"/>
    </row>
    <row r="282" spans="2:60">
      <c r="B282" s="362" t="s">
        <v>19373</v>
      </c>
      <c r="C282" s="338" t="s">
        <v>19372</v>
      </c>
      <c r="D282" s="360"/>
      <c r="E282" s="360"/>
      <c r="F282" s="360"/>
      <c r="G282" s="360"/>
      <c r="H282" s="336"/>
      <c r="I282" s="331" t="s">
        <v>843</v>
      </c>
      <c r="J282" s="331"/>
      <c r="K282" s="331"/>
      <c r="L282" s="331" t="s">
        <v>843</v>
      </c>
      <c r="M282" s="331" t="s">
        <v>843</v>
      </c>
      <c r="N282" s="331" t="s">
        <v>843</v>
      </c>
      <c r="O282" s="331" t="s">
        <v>843</v>
      </c>
      <c r="P282" s="331" t="s">
        <v>843</v>
      </c>
      <c r="Q282" s="331" t="s">
        <v>843</v>
      </c>
      <c r="R282" s="331" t="s">
        <v>843</v>
      </c>
      <c r="S282" s="331" t="s">
        <v>843</v>
      </c>
      <c r="T282" s="331" t="s">
        <v>843</v>
      </c>
      <c r="U282" s="331" t="s">
        <v>843</v>
      </c>
      <c r="V282" s="331" t="s">
        <v>843</v>
      </c>
      <c r="W282" s="331" t="s">
        <v>843</v>
      </c>
      <c r="X282" s="331" t="s">
        <v>843</v>
      </c>
      <c r="Y282" s="331" t="s">
        <v>843</v>
      </c>
      <c r="Z282" s="331" t="s">
        <v>843</v>
      </c>
      <c r="AA282" s="331" t="s">
        <v>843</v>
      </c>
      <c r="AB282" s="331" t="s">
        <v>843</v>
      </c>
      <c r="AC282" s="331" t="s">
        <v>843</v>
      </c>
      <c r="AD282" s="331" t="s">
        <v>843</v>
      </c>
      <c r="AE282" s="331" t="s">
        <v>843</v>
      </c>
      <c r="AF282" s="331" t="s">
        <v>843</v>
      </c>
      <c r="AG282" s="331" t="s">
        <v>843</v>
      </c>
      <c r="AH282" s="331" t="s">
        <v>843</v>
      </c>
      <c r="AI282" s="331" t="s">
        <v>843</v>
      </c>
      <c r="AJ282" s="331" t="s">
        <v>843</v>
      </c>
      <c r="AK282" s="331" t="s">
        <v>843</v>
      </c>
      <c r="AL282" s="331" t="s">
        <v>843</v>
      </c>
      <c r="AM282" s="331" t="s">
        <v>843</v>
      </c>
      <c r="AN282" s="331" t="s">
        <v>843</v>
      </c>
      <c r="AO282" s="331" t="s">
        <v>843</v>
      </c>
      <c r="AP282" s="331" t="s">
        <v>843</v>
      </c>
      <c r="AQ282" s="331" t="s">
        <v>843</v>
      </c>
      <c r="AR282" s="331" t="s">
        <v>843</v>
      </c>
      <c r="AS282" s="331" t="s">
        <v>843</v>
      </c>
      <c r="AT282" s="331" t="s">
        <v>843</v>
      </c>
      <c r="AU282" s="331" t="s">
        <v>843</v>
      </c>
      <c r="AV282" s="331" t="s">
        <v>843</v>
      </c>
      <c r="AW282" s="331" t="s">
        <v>843</v>
      </c>
      <c r="AX282" s="331" t="s">
        <v>843</v>
      </c>
      <c r="AY282" s="331" t="s">
        <v>843</v>
      </c>
      <c r="AZ282" s="331" t="s">
        <v>843</v>
      </c>
      <c r="BA282" s="331" t="s">
        <v>843</v>
      </c>
      <c r="BB282" s="331" t="s">
        <v>843</v>
      </c>
      <c r="BC282" s="331" t="s">
        <v>843</v>
      </c>
      <c r="BD282" s="330"/>
      <c r="BE282" s="330"/>
      <c r="BF282" s="330"/>
      <c r="BG282" s="330"/>
      <c r="BH282" s="335"/>
    </row>
    <row r="283" spans="2:60">
      <c r="B283" s="339" t="s">
        <v>19322</v>
      </c>
      <c r="C283" s="338" t="s">
        <v>19321</v>
      </c>
      <c r="D283" s="337" t="s">
        <v>19408</v>
      </c>
      <c r="E283" s="337" t="s">
        <v>19368</v>
      </c>
      <c r="F283" s="337" t="s">
        <v>19113</v>
      </c>
      <c r="G283" s="337" t="s">
        <v>19150</v>
      </c>
      <c r="H283" s="336" t="s">
        <v>19149</v>
      </c>
      <c r="I283" s="331">
        <v>0</v>
      </c>
      <c r="J283" s="331"/>
      <c r="K283" s="331"/>
      <c r="L283" s="331">
        <v>0</v>
      </c>
      <c r="M283" s="331">
        <v>0</v>
      </c>
      <c r="N283" s="331">
        <v>0</v>
      </c>
      <c r="O283" s="331">
        <v>0</v>
      </c>
      <c r="P283" s="331">
        <v>0</v>
      </c>
      <c r="Q283" s="331">
        <v>0</v>
      </c>
      <c r="R283" s="331">
        <v>0</v>
      </c>
      <c r="S283" s="331">
        <v>0</v>
      </c>
      <c r="T283" s="331">
        <v>0</v>
      </c>
      <c r="U283" s="331">
        <v>0</v>
      </c>
      <c r="V283" s="331">
        <v>0</v>
      </c>
      <c r="W283" s="331">
        <v>-4</v>
      </c>
      <c r="X283" s="331">
        <v>-4</v>
      </c>
      <c r="Y283" s="331">
        <v>-15</v>
      </c>
      <c r="Z283" s="331">
        <v>-15</v>
      </c>
      <c r="AA283" s="331">
        <v>-15</v>
      </c>
      <c r="AB283" s="331">
        <v>-15</v>
      </c>
      <c r="AC283" s="331">
        <v>-15</v>
      </c>
      <c r="AD283" s="331">
        <v>-36</v>
      </c>
      <c r="AE283" s="331">
        <v>-78.91</v>
      </c>
      <c r="AF283" s="331">
        <v>-94.78</v>
      </c>
      <c r="AG283" s="331">
        <v>-79.510000000000005</v>
      </c>
      <c r="AH283" s="331">
        <v>-75.72</v>
      </c>
      <c r="AI283" s="331">
        <v>-104</v>
      </c>
      <c r="AJ283" s="331">
        <v>-95.34</v>
      </c>
      <c r="AK283" s="331">
        <v>-98.76</v>
      </c>
      <c r="AL283" s="331">
        <v>-268.16000000000003</v>
      </c>
      <c r="AM283" s="331">
        <v>-160</v>
      </c>
      <c r="AN283" s="331">
        <v>-41.75</v>
      </c>
      <c r="AO283" s="331">
        <v>-85.04</v>
      </c>
      <c r="AP283" s="331">
        <v>-56.62</v>
      </c>
      <c r="AQ283" s="331">
        <v>-51.17</v>
      </c>
      <c r="AR283" s="331">
        <v>-65.209999999999994</v>
      </c>
      <c r="AS283" s="331">
        <v>-117.66</v>
      </c>
      <c r="AT283" s="331">
        <v>-94.5</v>
      </c>
      <c r="AU283" s="331">
        <v>-74.62</v>
      </c>
      <c r="AV283" s="331">
        <v>-64.540000000000006</v>
      </c>
      <c r="AW283" s="331">
        <v>-33.58</v>
      </c>
      <c r="AX283" s="331">
        <v>-27.27</v>
      </c>
      <c r="AY283" s="331">
        <v>-47.7</v>
      </c>
      <c r="AZ283" s="331">
        <v>-10.36</v>
      </c>
      <c r="BA283" s="331">
        <v>-8.75</v>
      </c>
      <c r="BB283" s="331">
        <v>-9.4700000000000006</v>
      </c>
      <c r="BC283" s="331">
        <v>-13.13</v>
      </c>
      <c r="BD283" s="330"/>
      <c r="BE283" s="330"/>
      <c r="BF283" s="330"/>
      <c r="BG283" s="330"/>
      <c r="BH283" s="335"/>
    </row>
    <row r="284" spans="2:60">
      <c r="B284" s="339" t="s">
        <v>19358</v>
      </c>
      <c r="C284" s="338" t="s">
        <v>19357</v>
      </c>
      <c r="D284" s="337" t="s">
        <v>19408</v>
      </c>
      <c r="E284" s="337" t="s">
        <v>19368</v>
      </c>
      <c r="F284" s="337" t="s">
        <v>19110</v>
      </c>
      <c r="G284" s="337" t="s">
        <v>19150</v>
      </c>
      <c r="H284" s="336" t="s">
        <v>19149</v>
      </c>
      <c r="I284" s="331">
        <v>0</v>
      </c>
      <c r="J284" s="331"/>
      <c r="K284" s="331"/>
      <c r="L284" s="331">
        <v>0</v>
      </c>
      <c r="M284" s="331">
        <v>0</v>
      </c>
      <c r="N284" s="331">
        <v>0</v>
      </c>
      <c r="O284" s="331">
        <v>0</v>
      </c>
      <c r="P284" s="331">
        <v>0</v>
      </c>
      <c r="Q284" s="331">
        <v>0</v>
      </c>
      <c r="R284" s="331">
        <v>0</v>
      </c>
      <c r="S284" s="331">
        <v>0</v>
      </c>
      <c r="T284" s="331">
        <v>0</v>
      </c>
      <c r="U284" s="331">
        <v>0</v>
      </c>
      <c r="V284" s="331">
        <v>0</v>
      </c>
      <c r="W284" s="331">
        <v>-4</v>
      </c>
      <c r="X284" s="331">
        <v>-15</v>
      </c>
      <c r="Y284" s="331">
        <v>-15</v>
      </c>
      <c r="Z284" s="331">
        <v>-15</v>
      </c>
      <c r="AA284" s="331">
        <v>-15</v>
      </c>
      <c r="AB284" s="331">
        <v>-15</v>
      </c>
      <c r="AC284" s="331">
        <v>-15</v>
      </c>
      <c r="AD284" s="331">
        <v>-151</v>
      </c>
      <c r="AE284" s="331">
        <v>-57.74</v>
      </c>
      <c r="AF284" s="331">
        <v>-5.23</v>
      </c>
      <c r="AG284" s="331">
        <v>-0.99</v>
      </c>
      <c r="AH284" s="331">
        <v>-0.87</v>
      </c>
      <c r="AI284" s="331">
        <v>-0.52</v>
      </c>
      <c r="AJ284" s="331">
        <v>0</v>
      </c>
      <c r="AK284" s="331">
        <v>0</v>
      </c>
      <c r="AL284" s="331">
        <v>0</v>
      </c>
      <c r="AM284" s="331">
        <v>-67.97</v>
      </c>
      <c r="AN284" s="331">
        <v>-36.229999999999997</v>
      </c>
      <c r="AO284" s="331">
        <v>-27.78</v>
      </c>
      <c r="AP284" s="331">
        <v>-25.49</v>
      </c>
      <c r="AQ284" s="331">
        <v>-35.99</v>
      </c>
      <c r="AR284" s="331">
        <v>-30.17</v>
      </c>
      <c r="AS284" s="331">
        <v>-35.04</v>
      </c>
      <c r="AT284" s="331">
        <v>-6.83</v>
      </c>
      <c r="AU284" s="331">
        <v>-3.74</v>
      </c>
      <c r="AV284" s="331">
        <v>-2.2599999999999998</v>
      </c>
      <c r="AW284" s="331">
        <v>-0.59</v>
      </c>
      <c r="AX284" s="331">
        <v>-19.18</v>
      </c>
      <c r="AY284" s="331">
        <v>-8.11</v>
      </c>
      <c r="AZ284" s="331">
        <v>-0.83</v>
      </c>
      <c r="BA284" s="331">
        <v>-0.71</v>
      </c>
      <c r="BB284" s="331">
        <v>-0.46</v>
      </c>
      <c r="BC284" s="331">
        <v>-0.59</v>
      </c>
      <c r="BD284" s="330"/>
      <c r="BE284" s="330"/>
      <c r="BF284" s="330"/>
      <c r="BG284" s="330"/>
      <c r="BH284" s="335"/>
    </row>
    <row r="285" spans="2:60">
      <c r="B285" s="339" t="s">
        <v>19298</v>
      </c>
      <c r="C285" s="338" t="s">
        <v>19297</v>
      </c>
      <c r="D285" s="337" t="s">
        <v>19408</v>
      </c>
      <c r="E285" s="337" t="s">
        <v>19368</v>
      </c>
      <c r="F285" s="337" t="s">
        <v>19104</v>
      </c>
      <c r="G285" s="337" t="s">
        <v>19150</v>
      </c>
      <c r="H285" s="336" t="s">
        <v>19149</v>
      </c>
      <c r="I285" s="331">
        <v>0</v>
      </c>
      <c r="J285" s="331"/>
      <c r="K285" s="331"/>
      <c r="L285" s="331">
        <v>0</v>
      </c>
      <c r="M285" s="331">
        <v>0</v>
      </c>
      <c r="N285" s="331">
        <v>0</v>
      </c>
      <c r="O285" s="331">
        <v>0</v>
      </c>
      <c r="P285" s="331">
        <v>0</v>
      </c>
      <c r="Q285" s="331">
        <v>0</v>
      </c>
      <c r="R285" s="331">
        <v>0</v>
      </c>
      <c r="S285" s="331">
        <v>0</v>
      </c>
      <c r="T285" s="331">
        <v>0</v>
      </c>
      <c r="U285" s="331">
        <v>0</v>
      </c>
      <c r="V285" s="331">
        <v>0</v>
      </c>
      <c r="W285" s="331">
        <v>0</v>
      </c>
      <c r="X285" s="331">
        <v>0</v>
      </c>
      <c r="Y285" s="331">
        <v>-675</v>
      </c>
      <c r="Z285" s="331">
        <v>-1026</v>
      </c>
      <c r="AA285" s="331">
        <v>-2030</v>
      </c>
      <c r="AB285" s="331">
        <v>-2959</v>
      </c>
      <c r="AC285" s="331">
        <v>-5426</v>
      </c>
      <c r="AD285" s="331">
        <v>-8821</v>
      </c>
      <c r="AE285" s="331">
        <v>-13013.93</v>
      </c>
      <c r="AF285" s="331">
        <v>-20002.28</v>
      </c>
      <c r="AG285" s="331">
        <v>-29684.65</v>
      </c>
      <c r="AH285" s="331">
        <v>-33115.01</v>
      </c>
      <c r="AI285" s="331">
        <v>-36086.82</v>
      </c>
      <c r="AJ285" s="331">
        <v>-36650.370000000003</v>
      </c>
      <c r="AK285" s="331">
        <v>-35266.559999999998</v>
      </c>
      <c r="AL285" s="331">
        <v>-37434.120000000003</v>
      </c>
      <c r="AM285" s="331">
        <v>-36393.519999999997</v>
      </c>
      <c r="AN285" s="331">
        <v>-34815.97</v>
      </c>
      <c r="AO285" s="331">
        <v>-35550.629999999997</v>
      </c>
      <c r="AP285" s="331">
        <v>-31478.3</v>
      </c>
      <c r="AQ285" s="331">
        <v>-29087.25</v>
      </c>
      <c r="AR285" s="331">
        <v>-24350.51</v>
      </c>
      <c r="AS285" s="331">
        <v>-24942.37</v>
      </c>
      <c r="AT285" s="331">
        <v>-22175.98</v>
      </c>
      <c r="AU285" s="331">
        <v>-27511.439999999999</v>
      </c>
      <c r="AV285" s="331">
        <v>-22439.73</v>
      </c>
      <c r="AW285" s="331">
        <v>-14719.8</v>
      </c>
      <c r="AX285" s="331">
        <v>-12016.53</v>
      </c>
      <c r="AY285" s="331">
        <v>-5899.3</v>
      </c>
      <c r="AZ285" s="331">
        <v>-4065.13</v>
      </c>
      <c r="BA285" s="331">
        <v>-6740.37</v>
      </c>
      <c r="BB285" s="331">
        <v>-6960.45</v>
      </c>
      <c r="BC285" s="331">
        <v>-8336.5400000000009</v>
      </c>
      <c r="BD285" s="330"/>
      <c r="BE285" s="330"/>
      <c r="BF285" s="330"/>
      <c r="BG285" s="330"/>
      <c r="BH285" s="335"/>
    </row>
    <row r="286" spans="2:60">
      <c r="B286" s="339" t="s">
        <v>19390</v>
      </c>
      <c r="C286" s="338" t="s">
        <v>19389</v>
      </c>
      <c r="D286" s="337" t="s">
        <v>19408</v>
      </c>
      <c r="E286" s="337" t="s">
        <v>19368</v>
      </c>
      <c r="F286" s="337" t="s">
        <v>19388</v>
      </c>
      <c r="G286" s="337" t="s">
        <v>19150</v>
      </c>
      <c r="H286" s="336" t="s">
        <v>19149</v>
      </c>
      <c r="I286" s="331">
        <v>0</v>
      </c>
      <c r="J286" s="331"/>
      <c r="K286" s="331"/>
      <c r="L286" s="331">
        <v>0</v>
      </c>
      <c r="M286" s="331">
        <v>0</v>
      </c>
      <c r="N286" s="331">
        <v>0</v>
      </c>
      <c r="O286" s="331">
        <v>0</v>
      </c>
      <c r="P286" s="331">
        <v>0</v>
      </c>
      <c r="Q286" s="331">
        <v>0</v>
      </c>
      <c r="R286" s="331">
        <v>0</v>
      </c>
      <c r="S286" s="331">
        <v>0</v>
      </c>
      <c r="T286" s="331">
        <v>0</v>
      </c>
      <c r="U286" s="331">
        <v>0</v>
      </c>
      <c r="V286" s="331">
        <v>0</v>
      </c>
      <c r="W286" s="331">
        <v>-63</v>
      </c>
      <c r="X286" s="331">
        <v>-290</v>
      </c>
      <c r="Y286" s="331">
        <v>-255</v>
      </c>
      <c r="Z286" s="331">
        <v>-287</v>
      </c>
      <c r="AA286" s="331">
        <v>-634</v>
      </c>
      <c r="AB286" s="331">
        <v>-1014</v>
      </c>
      <c r="AC286" s="331">
        <v>-903</v>
      </c>
      <c r="AD286" s="331">
        <v>-985</v>
      </c>
      <c r="AE286" s="331">
        <v>-2177.6999999999998</v>
      </c>
      <c r="AF286" s="331">
        <v>-831.08</v>
      </c>
      <c r="AG286" s="331">
        <v>-834.38</v>
      </c>
      <c r="AH286" s="331">
        <v>-614.80999999999995</v>
      </c>
      <c r="AI286" s="331">
        <v>-595.78</v>
      </c>
      <c r="AJ286" s="331">
        <v>-581.29999999999995</v>
      </c>
      <c r="AK286" s="331">
        <v>-551.29</v>
      </c>
      <c r="AL286" s="331">
        <v>-681.03</v>
      </c>
      <c r="AM286" s="331">
        <v>-663.65</v>
      </c>
      <c r="AN286" s="331">
        <v>-608.55999999999995</v>
      </c>
      <c r="AO286" s="331">
        <v>-740.81</v>
      </c>
      <c r="AP286" s="331">
        <v>-691.75</v>
      </c>
      <c r="AQ286" s="331">
        <v>-433.69</v>
      </c>
      <c r="AR286" s="331">
        <v>-369.79</v>
      </c>
      <c r="AS286" s="331">
        <v>-407.13</v>
      </c>
      <c r="AT286" s="331">
        <v>-310.63</v>
      </c>
      <c r="AU286" s="331">
        <v>-379.43</v>
      </c>
      <c r="AV286" s="331">
        <v>-311.61</v>
      </c>
      <c r="AW286" s="331">
        <v>-366.15</v>
      </c>
      <c r="AX286" s="331">
        <v>-383.91</v>
      </c>
      <c r="AY286" s="331">
        <v>-221.11</v>
      </c>
      <c r="AZ286" s="331">
        <v>-231.2</v>
      </c>
      <c r="BA286" s="331">
        <v>-270.45999999999998</v>
      </c>
      <c r="BB286" s="331">
        <v>-266.58</v>
      </c>
      <c r="BC286" s="331">
        <v>-24.82</v>
      </c>
      <c r="BD286" s="330"/>
      <c r="BE286" s="330"/>
      <c r="BF286" s="330"/>
      <c r="BG286" s="330"/>
      <c r="BH286" s="335"/>
    </row>
    <row r="287" spans="2:60">
      <c r="B287" s="339" t="s">
        <v>19354</v>
      </c>
      <c r="C287" s="338" t="s">
        <v>19353</v>
      </c>
      <c r="D287" s="337" t="s">
        <v>19408</v>
      </c>
      <c r="E287" s="337" t="s">
        <v>19368</v>
      </c>
      <c r="F287" s="337" t="s">
        <v>19145</v>
      </c>
      <c r="G287" s="337" t="s">
        <v>19150</v>
      </c>
      <c r="H287" s="336" t="s">
        <v>19149</v>
      </c>
      <c r="I287" s="331">
        <v>0</v>
      </c>
      <c r="J287" s="331"/>
      <c r="K287" s="331"/>
      <c r="L287" s="331">
        <v>0</v>
      </c>
      <c r="M287" s="331">
        <v>0</v>
      </c>
      <c r="N287" s="331">
        <v>0</v>
      </c>
      <c r="O287" s="331">
        <v>0</v>
      </c>
      <c r="P287" s="331">
        <v>0</v>
      </c>
      <c r="Q287" s="331">
        <v>0</v>
      </c>
      <c r="R287" s="331">
        <v>0</v>
      </c>
      <c r="S287" s="331">
        <v>0</v>
      </c>
      <c r="T287" s="331">
        <v>0</v>
      </c>
      <c r="U287" s="331">
        <v>0</v>
      </c>
      <c r="V287" s="331">
        <v>0</v>
      </c>
      <c r="W287" s="331">
        <v>0</v>
      </c>
      <c r="X287" s="331">
        <v>0</v>
      </c>
      <c r="Y287" s="331">
        <v>0</v>
      </c>
      <c r="Z287" s="331">
        <v>0</v>
      </c>
      <c r="AA287" s="331">
        <v>-181</v>
      </c>
      <c r="AB287" s="331">
        <v>-434</v>
      </c>
      <c r="AC287" s="331">
        <v>-836</v>
      </c>
      <c r="AD287" s="331">
        <v>-931</v>
      </c>
      <c r="AE287" s="331">
        <v>-900.1</v>
      </c>
      <c r="AF287" s="331">
        <v>-1420</v>
      </c>
      <c r="AG287" s="331">
        <v>-1743.16</v>
      </c>
      <c r="AH287" s="331">
        <v>-1820.34</v>
      </c>
      <c r="AI287" s="331">
        <v>-1814.02</v>
      </c>
      <c r="AJ287" s="331">
        <v>-1759.52</v>
      </c>
      <c r="AK287" s="331">
        <v>-2019.94</v>
      </c>
      <c r="AL287" s="331">
        <v>-2271.7199999999998</v>
      </c>
      <c r="AM287" s="331">
        <v>-2077.0100000000002</v>
      </c>
      <c r="AN287" s="331">
        <v>-2213.8000000000002</v>
      </c>
      <c r="AO287" s="331">
        <v>-2323.9299999999998</v>
      </c>
      <c r="AP287" s="331">
        <v>-2277.34</v>
      </c>
      <c r="AQ287" s="331">
        <v>-2145.33</v>
      </c>
      <c r="AR287" s="331">
        <v>-2142.44</v>
      </c>
      <c r="AS287" s="331">
        <v>-2109.2600000000002</v>
      </c>
      <c r="AT287" s="331">
        <v>-2142.96</v>
      </c>
      <c r="AU287" s="331">
        <v>-2424</v>
      </c>
      <c r="AV287" s="331">
        <v>-2193.79</v>
      </c>
      <c r="AW287" s="331">
        <v>-2149.65</v>
      </c>
      <c r="AX287" s="331">
        <v>-2134.2600000000002</v>
      </c>
      <c r="AY287" s="331">
        <v>-1740.56</v>
      </c>
      <c r="AZ287" s="331">
        <v>-1932.27</v>
      </c>
      <c r="BA287" s="331">
        <v>-2021.17</v>
      </c>
      <c r="BB287" s="331">
        <v>-2793.31</v>
      </c>
      <c r="BC287" s="331">
        <v>-2212.87</v>
      </c>
      <c r="BD287" s="330"/>
      <c r="BE287" s="330"/>
      <c r="BF287" s="330"/>
      <c r="BG287" s="330"/>
      <c r="BH287" s="335"/>
    </row>
    <row r="288" spans="2:60">
      <c r="B288" s="339" t="s">
        <v>19352</v>
      </c>
      <c r="C288" s="338" t="s">
        <v>19351</v>
      </c>
      <c r="D288" s="337" t="s">
        <v>19408</v>
      </c>
      <c r="E288" s="337" t="s">
        <v>19368</v>
      </c>
      <c r="F288" s="337" t="s">
        <v>19138</v>
      </c>
      <c r="G288" s="337" t="s">
        <v>19150</v>
      </c>
      <c r="H288" s="336" t="s">
        <v>19149</v>
      </c>
      <c r="I288" s="331">
        <v>0</v>
      </c>
      <c r="J288" s="331"/>
      <c r="K288" s="331"/>
      <c r="L288" s="331">
        <v>0</v>
      </c>
      <c r="M288" s="331">
        <v>0</v>
      </c>
      <c r="N288" s="331">
        <v>0</v>
      </c>
      <c r="O288" s="331">
        <v>0</v>
      </c>
      <c r="P288" s="331">
        <v>0</v>
      </c>
      <c r="Q288" s="331">
        <v>0</v>
      </c>
      <c r="R288" s="331">
        <v>0</v>
      </c>
      <c r="S288" s="331">
        <v>0</v>
      </c>
      <c r="T288" s="331">
        <v>0</v>
      </c>
      <c r="U288" s="331">
        <v>0</v>
      </c>
      <c r="V288" s="331">
        <v>0</v>
      </c>
      <c r="W288" s="331">
        <v>0</v>
      </c>
      <c r="X288" s="331">
        <v>0</v>
      </c>
      <c r="Y288" s="331">
        <v>0</v>
      </c>
      <c r="Z288" s="331">
        <v>0</v>
      </c>
      <c r="AA288" s="331">
        <v>0</v>
      </c>
      <c r="AB288" s="331">
        <v>0</v>
      </c>
      <c r="AC288" s="331">
        <v>-98</v>
      </c>
      <c r="AD288" s="331">
        <v>-234</v>
      </c>
      <c r="AE288" s="331">
        <v>-264.99</v>
      </c>
      <c r="AF288" s="331">
        <v>-149.9</v>
      </c>
      <c r="AG288" s="331">
        <v>-159.51</v>
      </c>
      <c r="AH288" s="331">
        <v>-188.27</v>
      </c>
      <c r="AI288" s="331">
        <v>-273.04000000000002</v>
      </c>
      <c r="AJ288" s="331">
        <v>-388.65</v>
      </c>
      <c r="AK288" s="331">
        <v>-469.07</v>
      </c>
      <c r="AL288" s="331">
        <v>-583.71</v>
      </c>
      <c r="AM288" s="331">
        <v>-683.36</v>
      </c>
      <c r="AN288" s="331">
        <v>-759.68</v>
      </c>
      <c r="AO288" s="331">
        <v>-609.34</v>
      </c>
      <c r="AP288" s="331">
        <v>-562.28</v>
      </c>
      <c r="AQ288" s="331">
        <v>-641.91999999999996</v>
      </c>
      <c r="AR288" s="331">
        <v>-619.17999999999995</v>
      </c>
      <c r="AS288" s="331">
        <v>-1449.1</v>
      </c>
      <c r="AT288" s="331">
        <v>-1894.31</v>
      </c>
      <c r="AU288" s="331">
        <v>-2073.86</v>
      </c>
      <c r="AV288" s="331">
        <v>-2135.02</v>
      </c>
      <c r="AW288" s="331">
        <v>-1853.75</v>
      </c>
      <c r="AX288" s="331">
        <v>-1738.91</v>
      </c>
      <c r="AY288" s="331">
        <v>-1850.87</v>
      </c>
      <c r="AZ288" s="331">
        <v>-1315.56</v>
      </c>
      <c r="BA288" s="331">
        <v>-2726.05</v>
      </c>
      <c r="BB288" s="331">
        <v>-3130.34</v>
      </c>
      <c r="BC288" s="331">
        <v>-3420.7</v>
      </c>
      <c r="BD288" s="330"/>
      <c r="BE288" s="330"/>
      <c r="BF288" s="330"/>
      <c r="BG288" s="330"/>
      <c r="BH288" s="335"/>
    </row>
    <row r="289" spans="2:266">
      <c r="B289" s="339" t="s">
        <v>19350</v>
      </c>
      <c r="C289" s="338" t="s">
        <v>19349</v>
      </c>
      <c r="D289" s="337" t="s">
        <v>19408</v>
      </c>
      <c r="E289" s="337" t="s">
        <v>19368</v>
      </c>
      <c r="F289" s="337" t="s">
        <v>19135</v>
      </c>
      <c r="G289" s="337" t="s">
        <v>19150</v>
      </c>
      <c r="H289" s="336" t="s">
        <v>19149</v>
      </c>
      <c r="I289" s="331">
        <v>0</v>
      </c>
      <c r="J289" s="331"/>
      <c r="K289" s="331"/>
      <c r="L289" s="331">
        <v>0</v>
      </c>
      <c r="M289" s="331">
        <v>0</v>
      </c>
      <c r="N289" s="331">
        <v>0</v>
      </c>
      <c r="O289" s="331">
        <v>0</v>
      </c>
      <c r="P289" s="331">
        <v>0</v>
      </c>
      <c r="Q289" s="331">
        <v>0</v>
      </c>
      <c r="R289" s="331">
        <v>0</v>
      </c>
      <c r="S289" s="331">
        <v>0</v>
      </c>
      <c r="T289" s="331">
        <v>0</v>
      </c>
      <c r="U289" s="331">
        <v>0</v>
      </c>
      <c r="V289" s="331">
        <v>0</v>
      </c>
      <c r="W289" s="331">
        <v>0</v>
      </c>
      <c r="X289" s="331">
        <v>0</v>
      </c>
      <c r="Y289" s="331">
        <v>0</v>
      </c>
      <c r="Z289" s="331">
        <v>0</v>
      </c>
      <c r="AA289" s="331">
        <v>0</v>
      </c>
      <c r="AB289" s="331">
        <v>0</v>
      </c>
      <c r="AC289" s="331">
        <v>-20</v>
      </c>
      <c r="AD289" s="331">
        <v>-76</v>
      </c>
      <c r="AE289" s="331">
        <v>-127.78</v>
      </c>
      <c r="AF289" s="331">
        <v>-53.73</v>
      </c>
      <c r="AG289" s="331">
        <v>-42.09</v>
      </c>
      <c r="AH289" s="331">
        <v>-38.93</v>
      </c>
      <c r="AI289" s="331">
        <v>-23.37</v>
      </c>
      <c r="AJ289" s="331">
        <v>-2.57</v>
      </c>
      <c r="AK289" s="331">
        <v>-41.09</v>
      </c>
      <c r="AL289" s="331">
        <v>-16.3</v>
      </c>
      <c r="AM289" s="331">
        <v>-81.09</v>
      </c>
      <c r="AN289" s="331">
        <v>0</v>
      </c>
      <c r="AO289" s="331">
        <v>0</v>
      </c>
      <c r="AP289" s="331">
        <v>0</v>
      </c>
      <c r="AQ289" s="331">
        <v>0</v>
      </c>
      <c r="AR289" s="331">
        <v>0</v>
      </c>
      <c r="AS289" s="331">
        <v>0</v>
      </c>
      <c r="AT289" s="331">
        <v>0</v>
      </c>
      <c r="AU289" s="331">
        <v>-110.48</v>
      </c>
      <c r="AV289" s="331">
        <v>-144.72999999999999</v>
      </c>
      <c r="AW289" s="331">
        <v>-241.46</v>
      </c>
      <c r="AX289" s="331">
        <v>-241.76</v>
      </c>
      <c r="AY289" s="331">
        <v>-253.45</v>
      </c>
      <c r="AZ289" s="331">
        <v>-297.01</v>
      </c>
      <c r="BA289" s="331">
        <v>-307.7</v>
      </c>
      <c r="BB289" s="331">
        <v>-376.08</v>
      </c>
      <c r="BC289" s="331">
        <v>-328.45</v>
      </c>
      <c r="BD289" s="330"/>
      <c r="BE289" s="330"/>
      <c r="BF289" s="330"/>
      <c r="BG289" s="330"/>
      <c r="BH289" s="335"/>
    </row>
    <row r="290" spans="2:266">
      <c r="B290" s="339" t="s">
        <v>19348</v>
      </c>
      <c r="C290" s="338" t="s">
        <v>19347</v>
      </c>
      <c r="D290" s="337" t="s">
        <v>19408</v>
      </c>
      <c r="E290" s="337" t="s">
        <v>19368</v>
      </c>
      <c r="F290" s="337" t="s">
        <v>19183</v>
      </c>
      <c r="G290" s="337" t="s">
        <v>19150</v>
      </c>
      <c r="H290" s="336" t="s">
        <v>19149</v>
      </c>
      <c r="I290" s="331">
        <v>0</v>
      </c>
      <c r="J290" s="331"/>
      <c r="K290" s="331"/>
      <c r="L290" s="331">
        <v>0</v>
      </c>
      <c r="M290" s="331">
        <v>0</v>
      </c>
      <c r="N290" s="331">
        <v>0</v>
      </c>
      <c r="O290" s="331">
        <v>0</v>
      </c>
      <c r="P290" s="331">
        <v>0</v>
      </c>
      <c r="Q290" s="331">
        <v>0</v>
      </c>
      <c r="R290" s="331">
        <v>0</v>
      </c>
      <c r="S290" s="331">
        <v>0</v>
      </c>
      <c r="T290" s="331">
        <v>0</v>
      </c>
      <c r="U290" s="331">
        <v>0</v>
      </c>
      <c r="V290" s="331">
        <v>0</v>
      </c>
      <c r="W290" s="331">
        <v>0</v>
      </c>
      <c r="X290" s="331">
        <v>0</v>
      </c>
      <c r="Y290" s="331">
        <v>0</v>
      </c>
      <c r="Z290" s="331">
        <v>0</v>
      </c>
      <c r="AA290" s="331">
        <v>0</v>
      </c>
      <c r="AB290" s="331">
        <v>0</v>
      </c>
      <c r="AC290" s="331">
        <v>0</v>
      </c>
      <c r="AD290" s="331">
        <v>-39</v>
      </c>
      <c r="AE290" s="331">
        <v>-37.49</v>
      </c>
      <c r="AF290" s="331">
        <v>-26.31</v>
      </c>
      <c r="AG290" s="331">
        <v>0</v>
      </c>
      <c r="AH290" s="331">
        <v>-1.86</v>
      </c>
      <c r="AI290" s="331">
        <v>-218.06</v>
      </c>
      <c r="AJ290" s="331">
        <v>-341.44</v>
      </c>
      <c r="AK290" s="331">
        <v>-261.39</v>
      </c>
      <c r="AL290" s="331">
        <v>-267.18</v>
      </c>
      <c r="AM290" s="331">
        <v>-2023.77</v>
      </c>
      <c r="AN290" s="331">
        <v>-2056.9</v>
      </c>
      <c r="AO290" s="331">
        <v>-1970.45</v>
      </c>
      <c r="AP290" s="331">
        <v>-1970.96</v>
      </c>
      <c r="AQ290" s="331">
        <v>-1816.22</v>
      </c>
      <c r="AR290" s="331">
        <v>-1571.01</v>
      </c>
      <c r="AS290" s="331">
        <v>-411.3</v>
      </c>
      <c r="AT290" s="331">
        <v>-6</v>
      </c>
      <c r="AU290" s="331">
        <v>-312.55</v>
      </c>
      <c r="AV290" s="331">
        <v>-225.28</v>
      </c>
      <c r="AW290" s="331">
        <v>-348.04</v>
      </c>
      <c r="AX290" s="331">
        <v>-355.91</v>
      </c>
      <c r="AY290" s="331">
        <v>-333.28</v>
      </c>
      <c r="AZ290" s="331">
        <v>-1136.17</v>
      </c>
      <c r="BA290" s="331">
        <v>-417.33</v>
      </c>
      <c r="BB290" s="331">
        <v>-519.25</v>
      </c>
      <c r="BC290" s="331">
        <v>-453.42</v>
      </c>
      <c r="BD290" s="330"/>
      <c r="BE290" s="330"/>
      <c r="BF290" s="330"/>
      <c r="BG290" s="330"/>
      <c r="BH290" s="335"/>
    </row>
    <row r="291" spans="2:266">
      <c r="B291" s="339" t="s">
        <v>19346</v>
      </c>
      <c r="C291" s="338" t="s">
        <v>19345</v>
      </c>
      <c r="D291" s="337" t="s">
        <v>19408</v>
      </c>
      <c r="E291" s="337" t="s">
        <v>19368</v>
      </c>
      <c r="F291" s="337" t="s">
        <v>19180</v>
      </c>
      <c r="G291" s="337" t="s">
        <v>19150</v>
      </c>
      <c r="H291" s="336" t="s">
        <v>19149</v>
      </c>
      <c r="I291" s="331">
        <v>0</v>
      </c>
      <c r="J291" s="331"/>
      <c r="K291" s="331"/>
      <c r="L291" s="331">
        <v>0</v>
      </c>
      <c r="M291" s="331">
        <v>0</v>
      </c>
      <c r="N291" s="331">
        <v>0</v>
      </c>
      <c r="O291" s="331">
        <v>0</v>
      </c>
      <c r="P291" s="331">
        <v>0</v>
      </c>
      <c r="Q291" s="331">
        <v>0</v>
      </c>
      <c r="R291" s="331">
        <v>0</v>
      </c>
      <c r="S291" s="331">
        <v>0</v>
      </c>
      <c r="T291" s="331">
        <v>0</v>
      </c>
      <c r="U291" s="331">
        <v>0</v>
      </c>
      <c r="V291" s="331">
        <v>0</v>
      </c>
      <c r="W291" s="331">
        <v>0</v>
      </c>
      <c r="X291" s="331">
        <v>0</v>
      </c>
      <c r="Y291" s="331">
        <v>0</v>
      </c>
      <c r="Z291" s="331">
        <v>0</v>
      </c>
      <c r="AA291" s="331">
        <v>0</v>
      </c>
      <c r="AB291" s="331">
        <v>0</v>
      </c>
      <c r="AC291" s="331">
        <v>0</v>
      </c>
      <c r="AD291" s="331">
        <v>0</v>
      </c>
      <c r="AE291" s="331">
        <v>-86.88</v>
      </c>
      <c r="AF291" s="331">
        <v>-101.78</v>
      </c>
      <c r="AG291" s="331">
        <v>-99.93</v>
      </c>
      <c r="AH291" s="331">
        <v>-78.959999999999994</v>
      </c>
      <c r="AI291" s="331">
        <v>-81.66</v>
      </c>
      <c r="AJ291" s="331">
        <v>-81.37</v>
      </c>
      <c r="AK291" s="331">
        <v>-93.95</v>
      </c>
      <c r="AL291" s="331">
        <v>-78.61</v>
      </c>
      <c r="AM291" s="331">
        <v>-70.87</v>
      </c>
      <c r="AN291" s="331">
        <v>-41.29</v>
      </c>
      <c r="AO291" s="331">
        <v>-46.75</v>
      </c>
      <c r="AP291" s="331">
        <v>-53.33</v>
      </c>
      <c r="AQ291" s="331">
        <v>-42.55</v>
      </c>
      <c r="AR291" s="331">
        <v>-35.93</v>
      </c>
      <c r="AS291" s="331">
        <v>-28.63</v>
      </c>
      <c r="AT291" s="331">
        <v>-25.9</v>
      </c>
      <c r="AU291" s="331">
        <v>-76.44</v>
      </c>
      <c r="AV291" s="331">
        <v>-42.64</v>
      </c>
      <c r="AW291" s="331">
        <v>-40.6</v>
      </c>
      <c r="AX291" s="331">
        <v>-37.49</v>
      </c>
      <c r="AY291" s="331">
        <v>-35.26</v>
      </c>
      <c r="AZ291" s="331">
        <v>-26.32</v>
      </c>
      <c r="BA291" s="331">
        <v>-31.81</v>
      </c>
      <c r="BB291" s="331">
        <v>-25.52</v>
      </c>
      <c r="BC291" s="331">
        <v>-24.84</v>
      </c>
      <c r="BD291" s="330"/>
      <c r="BE291" s="330"/>
      <c r="BF291" s="330"/>
      <c r="BG291" s="330"/>
      <c r="BH291" s="374"/>
    </row>
    <row r="292" spans="2:266">
      <c r="B292" s="339" t="s">
        <v>19344</v>
      </c>
      <c r="C292" s="338" t="s">
        <v>19343</v>
      </c>
      <c r="D292" s="337" t="s">
        <v>19408</v>
      </c>
      <c r="E292" s="337" t="s">
        <v>19368</v>
      </c>
      <c r="F292" s="337" t="s">
        <v>19177</v>
      </c>
      <c r="G292" s="337" t="s">
        <v>19150</v>
      </c>
      <c r="H292" s="336" t="s">
        <v>19149</v>
      </c>
      <c r="I292" s="331">
        <v>0</v>
      </c>
      <c r="J292" s="331"/>
      <c r="K292" s="331"/>
      <c r="L292" s="331">
        <v>0</v>
      </c>
      <c r="M292" s="331">
        <v>0</v>
      </c>
      <c r="N292" s="331">
        <v>0</v>
      </c>
      <c r="O292" s="331">
        <v>0</v>
      </c>
      <c r="P292" s="331">
        <v>0</v>
      </c>
      <c r="Q292" s="331">
        <v>0</v>
      </c>
      <c r="R292" s="331">
        <v>0</v>
      </c>
      <c r="S292" s="331">
        <v>0</v>
      </c>
      <c r="T292" s="331">
        <v>0</v>
      </c>
      <c r="U292" s="331">
        <v>0</v>
      </c>
      <c r="V292" s="331">
        <v>0</v>
      </c>
      <c r="W292" s="331">
        <v>0</v>
      </c>
      <c r="X292" s="331">
        <v>0</v>
      </c>
      <c r="Y292" s="331">
        <v>0</v>
      </c>
      <c r="Z292" s="331">
        <v>0</v>
      </c>
      <c r="AA292" s="331">
        <v>0</v>
      </c>
      <c r="AB292" s="331">
        <v>0</v>
      </c>
      <c r="AC292" s="331">
        <v>0</v>
      </c>
      <c r="AD292" s="331">
        <v>0</v>
      </c>
      <c r="AE292" s="331">
        <v>0</v>
      </c>
      <c r="AF292" s="331">
        <v>0</v>
      </c>
      <c r="AG292" s="331">
        <v>0</v>
      </c>
      <c r="AH292" s="331">
        <v>0</v>
      </c>
      <c r="AI292" s="331">
        <v>0</v>
      </c>
      <c r="AJ292" s="331">
        <v>0</v>
      </c>
      <c r="AK292" s="331">
        <v>0</v>
      </c>
      <c r="AL292" s="331">
        <v>0</v>
      </c>
      <c r="AM292" s="331">
        <v>0</v>
      </c>
      <c r="AN292" s="331">
        <v>0</v>
      </c>
      <c r="AO292" s="331">
        <v>0</v>
      </c>
      <c r="AP292" s="331">
        <v>0</v>
      </c>
      <c r="AQ292" s="331">
        <v>0</v>
      </c>
      <c r="AR292" s="331">
        <v>-12.49</v>
      </c>
      <c r="AS292" s="331">
        <v>0</v>
      </c>
      <c r="AT292" s="331">
        <v>0</v>
      </c>
      <c r="AU292" s="331">
        <v>0</v>
      </c>
      <c r="AV292" s="331">
        <v>0</v>
      </c>
      <c r="AW292" s="331">
        <v>0</v>
      </c>
      <c r="AX292" s="331">
        <v>0</v>
      </c>
      <c r="AY292" s="331">
        <v>0</v>
      </c>
      <c r="AZ292" s="331">
        <v>0</v>
      </c>
      <c r="BA292" s="331">
        <v>0</v>
      </c>
      <c r="BB292" s="331">
        <v>0</v>
      </c>
      <c r="BC292" s="331">
        <v>0</v>
      </c>
      <c r="BD292" s="330"/>
      <c r="BE292" s="330"/>
      <c r="BF292" s="330"/>
      <c r="BG292" s="330"/>
      <c r="BH292" s="374"/>
    </row>
    <row r="293" spans="2:266">
      <c r="B293" s="339" t="s">
        <v>19290</v>
      </c>
      <c r="C293" s="338" t="s">
        <v>19289</v>
      </c>
      <c r="D293" s="337" t="s">
        <v>19408</v>
      </c>
      <c r="E293" s="337" t="s">
        <v>19368</v>
      </c>
      <c r="F293" s="337" t="s">
        <v>19174</v>
      </c>
      <c r="G293" s="337" t="s">
        <v>19150</v>
      </c>
      <c r="H293" s="336" t="s">
        <v>19149</v>
      </c>
      <c r="I293" s="331">
        <v>-39</v>
      </c>
      <c r="J293" s="331"/>
      <c r="K293" s="331"/>
      <c r="L293" s="331">
        <v>-39</v>
      </c>
      <c r="M293" s="331">
        <v>-39</v>
      </c>
      <c r="N293" s="331">
        <v>-39</v>
      </c>
      <c r="O293" s="331">
        <v>-39</v>
      </c>
      <c r="P293" s="331">
        <v>-39</v>
      </c>
      <c r="Q293" s="331">
        <v>-39</v>
      </c>
      <c r="R293" s="331">
        <v>-39</v>
      </c>
      <c r="S293" s="331">
        <v>-39</v>
      </c>
      <c r="T293" s="331">
        <v>-40</v>
      </c>
      <c r="U293" s="331">
        <v>-57</v>
      </c>
      <c r="V293" s="331">
        <v>-68</v>
      </c>
      <c r="W293" s="331">
        <v>-73</v>
      </c>
      <c r="X293" s="331">
        <v>-74</v>
      </c>
      <c r="Y293" s="331">
        <v>-88</v>
      </c>
      <c r="Z293" s="331">
        <v>-125</v>
      </c>
      <c r="AA293" s="331">
        <v>-162</v>
      </c>
      <c r="AB293" s="331">
        <v>-287</v>
      </c>
      <c r="AC293" s="331">
        <v>-251</v>
      </c>
      <c r="AD293" s="331">
        <v>-397</v>
      </c>
      <c r="AE293" s="331">
        <v>-348.54</v>
      </c>
      <c r="AF293" s="331">
        <v>-365.65</v>
      </c>
      <c r="AG293" s="331">
        <v>-439.83</v>
      </c>
      <c r="AH293" s="331">
        <v>-612.01</v>
      </c>
      <c r="AI293" s="331">
        <v>-788.67</v>
      </c>
      <c r="AJ293" s="331">
        <v>-816.56</v>
      </c>
      <c r="AK293" s="331">
        <v>-859.39</v>
      </c>
      <c r="AL293" s="331">
        <v>-934.78</v>
      </c>
      <c r="AM293" s="331">
        <v>-1003.64</v>
      </c>
      <c r="AN293" s="331">
        <v>-1073.33</v>
      </c>
      <c r="AO293" s="331">
        <v>-991.11</v>
      </c>
      <c r="AP293" s="331">
        <v>-1031.78</v>
      </c>
      <c r="AQ293" s="331">
        <v>-1145.67</v>
      </c>
      <c r="AR293" s="331">
        <v>-1268.72</v>
      </c>
      <c r="AS293" s="331">
        <v>-1320.37</v>
      </c>
      <c r="AT293" s="331">
        <v>-1607.08</v>
      </c>
      <c r="AU293" s="331">
        <v>-1659.99</v>
      </c>
      <c r="AV293" s="331">
        <v>-1598.22</v>
      </c>
      <c r="AW293" s="331">
        <v>-1827.4</v>
      </c>
      <c r="AX293" s="331">
        <v>-1901.71</v>
      </c>
      <c r="AY293" s="331">
        <v>-2304.42</v>
      </c>
      <c r="AZ293" s="331">
        <v>-2277.09</v>
      </c>
      <c r="BA293" s="331">
        <v>-2335.85</v>
      </c>
      <c r="BB293" s="331">
        <v>-2521.67</v>
      </c>
      <c r="BC293" s="331">
        <v>-2513.9699999999998</v>
      </c>
      <c r="BD293" s="330"/>
      <c r="BE293" s="330"/>
      <c r="BF293" s="330"/>
      <c r="BG293" s="330"/>
      <c r="BH293" s="374"/>
    </row>
    <row r="294" spans="2:266">
      <c r="B294" s="339" t="s">
        <v>19288</v>
      </c>
      <c r="C294" s="340" t="s">
        <v>19287</v>
      </c>
      <c r="D294" s="337" t="s">
        <v>19408</v>
      </c>
      <c r="E294" s="337" t="s">
        <v>19368</v>
      </c>
      <c r="F294" s="337" t="s">
        <v>19085</v>
      </c>
      <c r="G294" s="337" t="s">
        <v>19150</v>
      </c>
      <c r="H294" s="336" t="s">
        <v>19149</v>
      </c>
      <c r="I294" s="331">
        <v>0</v>
      </c>
      <c r="J294" s="331"/>
      <c r="K294" s="331"/>
      <c r="L294" s="331">
        <v>0</v>
      </c>
      <c r="M294" s="331">
        <v>0</v>
      </c>
      <c r="N294" s="331">
        <v>0</v>
      </c>
      <c r="O294" s="331">
        <v>0</v>
      </c>
      <c r="P294" s="331">
        <v>0</v>
      </c>
      <c r="Q294" s="331">
        <v>0</v>
      </c>
      <c r="R294" s="331">
        <v>0</v>
      </c>
      <c r="S294" s="331">
        <v>0</v>
      </c>
      <c r="T294" s="331">
        <v>0</v>
      </c>
      <c r="U294" s="331">
        <v>0</v>
      </c>
      <c r="V294" s="331">
        <v>0</v>
      </c>
      <c r="W294" s="331">
        <v>0</v>
      </c>
      <c r="X294" s="331">
        <v>0</v>
      </c>
      <c r="Y294" s="331">
        <v>0</v>
      </c>
      <c r="Z294" s="331">
        <v>0</v>
      </c>
      <c r="AA294" s="331">
        <v>0</v>
      </c>
      <c r="AB294" s="331">
        <v>0</v>
      </c>
      <c r="AC294" s="331">
        <v>0</v>
      </c>
      <c r="AD294" s="331">
        <v>0</v>
      </c>
      <c r="AE294" s="331">
        <v>0</v>
      </c>
      <c r="AF294" s="331">
        <v>0</v>
      </c>
      <c r="AG294" s="331">
        <v>0</v>
      </c>
      <c r="AH294" s="331">
        <v>0</v>
      </c>
      <c r="AI294" s="331">
        <v>0</v>
      </c>
      <c r="AJ294" s="331">
        <v>0</v>
      </c>
      <c r="AK294" s="331">
        <v>0</v>
      </c>
      <c r="AL294" s="331">
        <v>0</v>
      </c>
      <c r="AM294" s="331">
        <v>0</v>
      </c>
      <c r="AN294" s="331">
        <v>0</v>
      </c>
      <c r="AO294" s="331">
        <v>0</v>
      </c>
      <c r="AP294" s="331">
        <v>0</v>
      </c>
      <c r="AQ294" s="331">
        <v>0</v>
      </c>
      <c r="AR294" s="331">
        <v>0</v>
      </c>
      <c r="AS294" s="331">
        <v>0</v>
      </c>
      <c r="AT294" s="331">
        <v>0</v>
      </c>
      <c r="AU294" s="331">
        <v>0</v>
      </c>
      <c r="AV294" s="331">
        <v>0</v>
      </c>
      <c r="AW294" s="331">
        <v>0</v>
      </c>
      <c r="AX294" s="331">
        <v>0</v>
      </c>
      <c r="AY294" s="331">
        <v>-20.61</v>
      </c>
      <c r="AZ294" s="331">
        <v>-42.8</v>
      </c>
      <c r="BA294" s="331">
        <v>-209.9</v>
      </c>
      <c r="BB294" s="331">
        <v>-382.74</v>
      </c>
      <c r="BC294" s="331">
        <v>-641.16</v>
      </c>
      <c r="BD294" s="330"/>
      <c r="BE294" s="330"/>
      <c r="BF294" s="330"/>
      <c r="BG294" s="330"/>
      <c r="BH294" s="374"/>
    </row>
    <row r="295" spans="2:266">
      <c r="B295" s="339" t="s">
        <v>19342</v>
      </c>
      <c r="C295" s="338" t="s">
        <v>19412</v>
      </c>
      <c r="D295" s="337" t="s">
        <v>19408</v>
      </c>
      <c r="E295" s="337" t="s">
        <v>19368</v>
      </c>
      <c r="F295" s="337" t="s">
        <v>19169</v>
      </c>
      <c r="G295" s="337" t="s">
        <v>19150</v>
      </c>
      <c r="H295" s="336" t="s">
        <v>19149</v>
      </c>
      <c r="I295" s="331">
        <v>0</v>
      </c>
      <c r="J295" s="331"/>
      <c r="K295" s="331"/>
      <c r="L295" s="331">
        <v>0</v>
      </c>
      <c r="M295" s="331">
        <v>0</v>
      </c>
      <c r="N295" s="331">
        <v>0</v>
      </c>
      <c r="O295" s="331">
        <v>0</v>
      </c>
      <c r="P295" s="331">
        <v>0</v>
      </c>
      <c r="Q295" s="331">
        <v>0</v>
      </c>
      <c r="R295" s="331">
        <v>0</v>
      </c>
      <c r="S295" s="331">
        <v>0</v>
      </c>
      <c r="T295" s="331">
        <v>0</v>
      </c>
      <c r="U295" s="331">
        <v>0</v>
      </c>
      <c r="V295" s="331">
        <v>0</v>
      </c>
      <c r="W295" s="331">
        <v>0</v>
      </c>
      <c r="X295" s="331">
        <v>0</v>
      </c>
      <c r="Y295" s="331">
        <v>0</v>
      </c>
      <c r="Z295" s="331">
        <v>0</v>
      </c>
      <c r="AA295" s="331">
        <v>0</v>
      </c>
      <c r="AB295" s="331">
        <v>-404.1</v>
      </c>
      <c r="AC295" s="331">
        <v>-623.25</v>
      </c>
      <c r="AD295" s="331">
        <v>-1240.6500000000001</v>
      </c>
      <c r="AE295" s="331">
        <v>-1390.52</v>
      </c>
      <c r="AF295" s="331">
        <v>-1811.37</v>
      </c>
      <c r="AG295" s="331">
        <v>-2375.71</v>
      </c>
      <c r="AH295" s="331">
        <v>-2660.1</v>
      </c>
      <c r="AI295" s="331">
        <v>-2446.85</v>
      </c>
      <c r="AJ295" s="331">
        <v>-2503.3000000000002</v>
      </c>
      <c r="AK295" s="331">
        <v>-2600.85</v>
      </c>
      <c r="AL295" s="331">
        <v>-3082.19</v>
      </c>
      <c r="AM295" s="331">
        <v>-3023.48</v>
      </c>
      <c r="AN295" s="331">
        <v>-3484.34</v>
      </c>
      <c r="AO295" s="331">
        <v>-3364.18</v>
      </c>
      <c r="AP295" s="331">
        <v>-3433.99</v>
      </c>
      <c r="AQ295" s="331">
        <v>-3633.55</v>
      </c>
      <c r="AR295" s="331">
        <v>-3641.27</v>
      </c>
      <c r="AS295" s="331">
        <v>-3377.64</v>
      </c>
      <c r="AT295" s="331">
        <v>-3377.11</v>
      </c>
      <c r="AU295" s="331">
        <v>-2941.7</v>
      </c>
      <c r="AV295" s="331">
        <v>-2606.9899999999998</v>
      </c>
      <c r="AW295" s="331">
        <v>-2660.28</v>
      </c>
      <c r="AX295" s="331">
        <v>-2714.74</v>
      </c>
      <c r="AY295" s="331">
        <v>-2443.69</v>
      </c>
      <c r="AZ295" s="331">
        <v>-1666.43</v>
      </c>
      <c r="BA295" s="331">
        <v>-1776.13</v>
      </c>
      <c r="BB295" s="331">
        <v>-1720.79</v>
      </c>
      <c r="BC295" s="331">
        <v>-1594.75</v>
      </c>
      <c r="BD295" s="330"/>
      <c r="BE295" s="330"/>
      <c r="BF295" s="330"/>
      <c r="BG295" s="330"/>
      <c r="BH295" s="374"/>
      <c r="BI295" s="330"/>
      <c r="BJ295" s="330"/>
      <c r="BK295" s="330"/>
      <c r="BL295" s="330"/>
      <c r="BM295" s="330"/>
      <c r="BN295" s="330"/>
      <c r="BO295" s="330"/>
      <c r="BP295" s="330"/>
      <c r="BQ295" s="330"/>
      <c r="BR295" s="330"/>
      <c r="BS295" s="330"/>
      <c r="BT295" s="330"/>
      <c r="BU295" s="330"/>
      <c r="BV295" s="330"/>
      <c r="BW295" s="330"/>
      <c r="BX295" s="330"/>
      <c r="BY295" s="330"/>
      <c r="BZ295" s="330"/>
      <c r="CA295" s="330"/>
      <c r="CB295" s="330"/>
      <c r="CC295" s="330"/>
      <c r="CD295" s="330"/>
      <c r="CE295" s="330"/>
      <c r="CF295" s="330"/>
      <c r="CG295" s="330"/>
      <c r="CH295" s="330"/>
      <c r="CI295" s="330"/>
      <c r="CJ295" s="330"/>
      <c r="CK295" s="330"/>
      <c r="CL295" s="330"/>
      <c r="CM295" s="330"/>
      <c r="CN295" s="330"/>
      <c r="CO295" s="330"/>
      <c r="CP295" s="330"/>
      <c r="CQ295" s="330"/>
      <c r="CR295" s="330"/>
      <c r="CS295" s="330"/>
      <c r="CT295" s="330"/>
      <c r="CU295" s="330"/>
      <c r="CV295" s="330"/>
      <c r="CW295" s="330"/>
      <c r="CX295" s="330"/>
      <c r="CY295" s="330"/>
      <c r="CZ295" s="330"/>
      <c r="DA295" s="330"/>
      <c r="DB295" s="330"/>
      <c r="DC295" s="330"/>
      <c r="DD295" s="330"/>
      <c r="DE295" s="330"/>
      <c r="DF295" s="330"/>
      <c r="DG295" s="330"/>
      <c r="DH295" s="330"/>
      <c r="DI295" s="330"/>
      <c r="DJ295" s="330"/>
      <c r="DK295" s="330"/>
      <c r="DL295" s="330"/>
      <c r="DM295" s="330"/>
      <c r="DN295" s="330"/>
      <c r="DO295" s="330"/>
      <c r="DP295" s="330"/>
      <c r="DQ295" s="330"/>
      <c r="DR295" s="330"/>
      <c r="DS295" s="330"/>
      <c r="DT295" s="330"/>
      <c r="DU295" s="330"/>
      <c r="DV295" s="330"/>
      <c r="DW295" s="330"/>
      <c r="DX295" s="330"/>
      <c r="DY295" s="330"/>
      <c r="DZ295" s="330"/>
      <c r="EA295" s="330"/>
      <c r="EB295" s="330"/>
      <c r="EC295" s="330"/>
      <c r="ED295" s="330"/>
      <c r="EE295" s="330"/>
      <c r="EF295" s="330"/>
      <c r="EG295" s="330"/>
      <c r="EH295" s="330"/>
      <c r="EI295" s="330"/>
      <c r="EJ295" s="330"/>
      <c r="EK295" s="330"/>
      <c r="EL295" s="330"/>
      <c r="EM295" s="330"/>
      <c r="EN295" s="330"/>
      <c r="EO295" s="330"/>
      <c r="EP295" s="330"/>
      <c r="EQ295" s="330"/>
      <c r="ER295" s="330"/>
      <c r="ES295" s="330"/>
      <c r="ET295" s="330"/>
      <c r="EU295" s="330"/>
      <c r="EV295" s="330"/>
      <c r="EW295" s="330"/>
      <c r="EX295" s="330"/>
      <c r="EY295" s="330"/>
      <c r="EZ295" s="330"/>
      <c r="FA295" s="330"/>
      <c r="FB295" s="330"/>
      <c r="FC295" s="330"/>
      <c r="FD295" s="330"/>
      <c r="FE295" s="330"/>
      <c r="FF295" s="330"/>
      <c r="FG295" s="330"/>
      <c r="FH295" s="330"/>
      <c r="FI295" s="330"/>
      <c r="FJ295" s="330"/>
      <c r="FK295" s="330"/>
      <c r="FL295" s="330"/>
      <c r="FM295" s="330"/>
      <c r="FN295" s="330"/>
      <c r="FO295" s="330"/>
      <c r="FP295" s="330"/>
      <c r="FQ295" s="330"/>
      <c r="FR295" s="330"/>
      <c r="FS295" s="330"/>
      <c r="FT295" s="330"/>
      <c r="FU295" s="330"/>
      <c r="FV295" s="330"/>
      <c r="FW295" s="330"/>
      <c r="FX295" s="330"/>
      <c r="FY295" s="330"/>
      <c r="FZ295" s="330"/>
      <c r="GA295" s="330"/>
      <c r="GB295" s="330"/>
      <c r="GC295" s="330"/>
      <c r="GD295" s="330"/>
      <c r="GE295" s="330"/>
      <c r="GF295" s="330"/>
      <c r="GG295" s="330"/>
      <c r="GH295" s="330"/>
      <c r="GI295" s="330"/>
      <c r="GJ295" s="330"/>
      <c r="GK295" s="330"/>
      <c r="GL295" s="330"/>
      <c r="GM295" s="330"/>
      <c r="GN295" s="330"/>
      <c r="GO295" s="330"/>
      <c r="GP295" s="330"/>
      <c r="GQ295" s="330"/>
      <c r="GR295" s="330"/>
      <c r="GS295" s="330"/>
      <c r="GT295" s="330"/>
      <c r="GU295" s="330"/>
      <c r="GV295" s="330"/>
      <c r="GW295" s="330"/>
      <c r="GX295" s="330"/>
      <c r="GY295" s="330"/>
      <c r="GZ295" s="330"/>
      <c r="HA295" s="330"/>
      <c r="HB295" s="330"/>
      <c r="HC295" s="330"/>
      <c r="HD295" s="330"/>
      <c r="HE295" s="330"/>
      <c r="HF295" s="330"/>
      <c r="HG295" s="330"/>
      <c r="HH295" s="330"/>
      <c r="HI295" s="330"/>
      <c r="HJ295" s="330"/>
      <c r="HK295" s="330"/>
      <c r="HL295" s="330"/>
      <c r="HM295" s="330"/>
      <c r="HN295" s="330"/>
      <c r="HO295" s="330"/>
      <c r="HP295" s="330"/>
      <c r="HQ295" s="330"/>
      <c r="HR295" s="330"/>
      <c r="HS295" s="330"/>
      <c r="HT295" s="330"/>
      <c r="HU295" s="330"/>
      <c r="HV295" s="330"/>
      <c r="HW295" s="330"/>
      <c r="HX295" s="330"/>
      <c r="HY295" s="330"/>
      <c r="HZ295" s="330"/>
      <c r="IA295" s="330"/>
      <c r="IB295" s="330"/>
      <c r="IC295" s="330"/>
      <c r="ID295" s="330"/>
      <c r="IE295" s="330"/>
      <c r="IF295" s="330"/>
      <c r="IG295" s="330"/>
      <c r="IH295" s="330"/>
      <c r="II295" s="330"/>
      <c r="IJ295" s="330"/>
      <c r="IK295" s="330"/>
      <c r="IL295" s="330"/>
      <c r="IM295" s="330"/>
      <c r="IN295" s="330"/>
      <c r="IO295" s="330"/>
      <c r="IP295" s="330"/>
      <c r="IQ295" s="330"/>
      <c r="IR295" s="330"/>
      <c r="IS295" s="330"/>
      <c r="IT295" s="330"/>
      <c r="IU295" s="330"/>
      <c r="IV295" s="330"/>
      <c r="IW295" s="330"/>
      <c r="IX295" s="330"/>
      <c r="IY295" s="330"/>
      <c r="IZ295" s="330"/>
      <c r="JA295" s="330"/>
      <c r="JB295" s="330"/>
      <c r="JC295" s="330"/>
      <c r="JD295" s="330"/>
      <c r="JE295" s="330"/>
      <c r="JF295" s="330"/>
    </row>
    <row r="296" spans="2:266">
      <c r="B296" s="339" t="s">
        <v>19340</v>
      </c>
      <c r="C296" s="338" t="s">
        <v>19339</v>
      </c>
      <c r="D296" s="337" t="s">
        <v>19408</v>
      </c>
      <c r="E296" s="337" t="s">
        <v>19368</v>
      </c>
      <c r="F296" s="337" t="s">
        <v>19166</v>
      </c>
      <c r="G296" s="337" t="s">
        <v>19150</v>
      </c>
      <c r="H296" s="336" t="s">
        <v>19149</v>
      </c>
      <c r="I296" s="331">
        <v>0</v>
      </c>
      <c r="J296" s="331"/>
      <c r="K296" s="331"/>
      <c r="L296" s="331">
        <v>0</v>
      </c>
      <c r="M296" s="331">
        <v>0</v>
      </c>
      <c r="N296" s="331">
        <v>0</v>
      </c>
      <c r="O296" s="331">
        <v>0</v>
      </c>
      <c r="P296" s="331">
        <v>0</v>
      </c>
      <c r="Q296" s="331">
        <v>0</v>
      </c>
      <c r="R296" s="331">
        <v>0</v>
      </c>
      <c r="S296" s="331">
        <v>0</v>
      </c>
      <c r="T296" s="331">
        <v>0</v>
      </c>
      <c r="U296" s="331">
        <v>0</v>
      </c>
      <c r="V296" s="331">
        <v>0</v>
      </c>
      <c r="W296" s="331">
        <v>0</v>
      </c>
      <c r="X296" s="331">
        <v>0</v>
      </c>
      <c r="Y296" s="331">
        <v>0</v>
      </c>
      <c r="Z296" s="331">
        <v>0</v>
      </c>
      <c r="AA296" s="331">
        <v>0</v>
      </c>
      <c r="AB296" s="331">
        <v>-493.9</v>
      </c>
      <c r="AC296" s="331">
        <v>-761.75</v>
      </c>
      <c r="AD296" s="331">
        <v>-1516.35</v>
      </c>
      <c r="AE296" s="331">
        <v>-1699.53</v>
      </c>
      <c r="AF296" s="331">
        <v>-2213.9</v>
      </c>
      <c r="AG296" s="331">
        <v>-2903.64</v>
      </c>
      <c r="AH296" s="331">
        <v>-3251.24</v>
      </c>
      <c r="AI296" s="331">
        <v>-2990.59</v>
      </c>
      <c r="AJ296" s="331">
        <v>-3059.59</v>
      </c>
      <c r="AK296" s="331">
        <v>-3178.82</v>
      </c>
      <c r="AL296" s="331">
        <v>-3767.12</v>
      </c>
      <c r="AM296" s="331">
        <v>-3695.36</v>
      </c>
      <c r="AN296" s="331">
        <v>-4258.63</v>
      </c>
      <c r="AO296" s="331">
        <v>-4111.7700000000004</v>
      </c>
      <c r="AP296" s="331">
        <v>-4197.09</v>
      </c>
      <c r="AQ296" s="331">
        <v>-4441.01</v>
      </c>
      <c r="AR296" s="331">
        <v>-4450.4399999999996</v>
      </c>
      <c r="AS296" s="331">
        <v>-4128.2299999999996</v>
      </c>
      <c r="AT296" s="331">
        <v>-4127.58</v>
      </c>
      <c r="AU296" s="331">
        <v>-3595.41</v>
      </c>
      <c r="AV296" s="331">
        <v>-3186.32</v>
      </c>
      <c r="AW296" s="331">
        <v>-3251.45</v>
      </c>
      <c r="AX296" s="331">
        <v>-3318.01</v>
      </c>
      <c r="AY296" s="331">
        <v>-2986.74</v>
      </c>
      <c r="AZ296" s="331">
        <v>-2036.74</v>
      </c>
      <c r="BA296" s="331">
        <v>-2170.83</v>
      </c>
      <c r="BB296" s="331">
        <v>-2103.1799999999998</v>
      </c>
      <c r="BC296" s="331">
        <v>-1949.14</v>
      </c>
      <c r="BD296" s="330"/>
      <c r="BE296" s="330"/>
      <c r="BF296" s="330"/>
      <c r="BG296" s="330"/>
      <c r="BH296" s="374"/>
      <c r="BI296" s="330"/>
      <c r="BJ296" s="330"/>
      <c r="BK296" s="330"/>
      <c r="BL296" s="330"/>
      <c r="BM296" s="330"/>
      <c r="BN296" s="330"/>
      <c r="BO296" s="330"/>
      <c r="BP296" s="330"/>
      <c r="BQ296" s="330"/>
      <c r="BR296" s="330"/>
      <c r="BS296" s="330"/>
      <c r="BT296" s="330"/>
      <c r="BU296" s="330"/>
      <c r="BV296" s="330"/>
      <c r="BW296" s="330"/>
      <c r="BX296" s="330"/>
      <c r="BY296" s="330"/>
      <c r="BZ296" s="330"/>
      <c r="CA296" s="330"/>
      <c r="CB296" s="330"/>
      <c r="CC296" s="330"/>
      <c r="CD296" s="330"/>
      <c r="CE296" s="330"/>
      <c r="CF296" s="330"/>
      <c r="CG296" s="330"/>
      <c r="CH296" s="330"/>
      <c r="CI296" s="330"/>
      <c r="CJ296" s="330"/>
      <c r="CK296" s="330"/>
      <c r="CL296" s="330"/>
      <c r="CM296" s="330"/>
      <c r="CN296" s="330"/>
      <c r="CO296" s="330"/>
      <c r="CP296" s="330"/>
      <c r="CQ296" s="330"/>
      <c r="CR296" s="330"/>
      <c r="CS296" s="330"/>
      <c r="CT296" s="330"/>
      <c r="CU296" s="330"/>
      <c r="CV296" s="330"/>
      <c r="CW296" s="330"/>
      <c r="CX296" s="330"/>
      <c r="CY296" s="330"/>
      <c r="CZ296" s="330"/>
      <c r="DA296" s="330"/>
      <c r="DB296" s="330"/>
      <c r="DC296" s="330"/>
      <c r="DD296" s="330"/>
      <c r="DE296" s="330"/>
      <c r="DF296" s="330"/>
      <c r="DG296" s="330"/>
      <c r="DH296" s="330"/>
      <c r="DI296" s="330"/>
      <c r="DJ296" s="330"/>
      <c r="DK296" s="330"/>
      <c r="DL296" s="330"/>
      <c r="DM296" s="330"/>
      <c r="DN296" s="330"/>
      <c r="DO296" s="330"/>
      <c r="DP296" s="330"/>
      <c r="DQ296" s="330"/>
      <c r="DR296" s="330"/>
      <c r="DS296" s="330"/>
      <c r="DT296" s="330"/>
      <c r="DU296" s="330"/>
      <c r="DV296" s="330"/>
      <c r="DW296" s="330"/>
      <c r="DX296" s="330"/>
      <c r="DY296" s="330"/>
      <c r="DZ296" s="330"/>
      <c r="EA296" s="330"/>
      <c r="EB296" s="330"/>
      <c r="EC296" s="330"/>
      <c r="ED296" s="330"/>
      <c r="EE296" s="330"/>
      <c r="EF296" s="330"/>
      <c r="EG296" s="330"/>
      <c r="EH296" s="330"/>
      <c r="EI296" s="330"/>
      <c r="EJ296" s="330"/>
      <c r="EK296" s="330"/>
      <c r="EL296" s="330"/>
      <c r="EM296" s="330"/>
      <c r="EN296" s="330"/>
      <c r="EO296" s="330"/>
      <c r="EP296" s="330"/>
      <c r="EQ296" s="330"/>
      <c r="ER296" s="330"/>
      <c r="ES296" s="330"/>
      <c r="ET296" s="330"/>
      <c r="EU296" s="330"/>
      <c r="EV296" s="330"/>
      <c r="EW296" s="330"/>
      <c r="EX296" s="330"/>
      <c r="EY296" s="330"/>
      <c r="EZ296" s="330"/>
      <c r="FA296" s="330"/>
      <c r="FB296" s="330"/>
      <c r="FC296" s="330"/>
      <c r="FD296" s="330"/>
      <c r="FE296" s="330"/>
      <c r="FF296" s="330"/>
      <c r="FG296" s="330"/>
      <c r="FH296" s="330"/>
      <c r="FI296" s="330"/>
      <c r="FJ296" s="330"/>
      <c r="FK296" s="330"/>
      <c r="FL296" s="330"/>
      <c r="FM296" s="330"/>
      <c r="FN296" s="330"/>
      <c r="FO296" s="330"/>
      <c r="FP296" s="330"/>
      <c r="FQ296" s="330"/>
      <c r="FR296" s="330"/>
      <c r="FS296" s="330"/>
      <c r="FT296" s="330"/>
      <c r="FU296" s="330"/>
      <c r="FV296" s="330"/>
      <c r="FW296" s="330"/>
      <c r="FX296" s="330"/>
      <c r="FY296" s="330"/>
      <c r="FZ296" s="330"/>
      <c r="GA296" s="330"/>
      <c r="GB296" s="330"/>
      <c r="GC296" s="330"/>
      <c r="GD296" s="330"/>
      <c r="GE296" s="330"/>
      <c r="GF296" s="330"/>
      <c r="GG296" s="330"/>
      <c r="GH296" s="330"/>
      <c r="GI296" s="330"/>
      <c r="GJ296" s="330"/>
      <c r="GK296" s="330"/>
      <c r="GL296" s="330"/>
      <c r="GM296" s="330"/>
      <c r="GN296" s="330"/>
      <c r="GO296" s="330"/>
      <c r="GP296" s="330"/>
      <c r="GQ296" s="330"/>
      <c r="GR296" s="330"/>
      <c r="GS296" s="330"/>
      <c r="GT296" s="330"/>
      <c r="GU296" s="330"/>
      <c r="GV296" s="330"/>
      <c r="GW296" s="330"/>
      <c r="GX296" s="330"/>
      <c r="GY296" s="330"/>
      <c r="GZ296" s="330"/>
      <c r="HA296" s="330"/>
      <c r="HB296" s="330"/>
      <c r="HC296" s="330"/>
      <c r="HD296" s="330"/>
      <c r="HE296" s="330"/>
      <c r="HF296" s="330"/>
      <c r="HG296" s="330"/>
      <c r="HH296" s="330"/>
      <c r="HI296" s="330"/>
      <c r="HJ296" s="330"/>
      <c r="HK296" s="330"/>
      <c r="HL296" s="330"/>
      <c r="HM296" s="330"/>
      <c r="HN296" s="330"/>
      <c r="HO296" s="330"/>
      <c r="HP296" s="330"/>
      <c r="HQ296" s="330"/>
      <c r="HR296" s="330"/>
      <c r="HS296" s="330"/>
      <c r="HT296" s="330"/>
      <c r="HU296" s="330"/>
      <c r="HV296" s="330"/>
      <c r="HW296" s="330"/>
      <c r="HX296" s="330"/>
      <c r="HY296" s="330"/>
      <c r="HZ296" s="330"/>
      <c r="IA296" s="330"/>
      <c r="IB296" s="330"/>
      <c r="IC296" s="330"/>
      <c r="ID296" s="330"/>
      <c r="IE296" s="330"/>
      <c r="IF296" s="330"/>
      <c r="IG296" s="330"/>
      <c r="IH296" s="330"/>
      <c r="II296" s="330"/>
      <c r="IJ296" s="330"/>
      <c r="IK296" s="330"/>
      <c r="IL296" s="330"/>
      <c r="IM296" s="330"/>
      <c r="IN296" s="330"/>
      <c r="IO296" s="330"/>
      <c r="IP296" s="330"/>
      <c r="IQ296" s="330"/>
      <c r="IR296" s="330"/>
      <c r="IS296" s="330"/>
      <c r="IT296" s="330"/>
      <c r="IU296" s="330"/>
      <c r="IV296" s="330"/>
      <c r="IW296" s="330"/>
      <c r="IX296" s="330"/>
      <c r="IY296" s="330"/>
      <c r="IZ296" s="330"/>
      <c r="JA296" s="330"/>
      <c r="JB296" s="330"/>
      <c r="JC296" s="330"/>
      <c r="JD296" s="330"/>
      <c r="JE296" s="330"/>
      <c r="JF296" s="330"/>
    </row>
    <row r="297" spans="2:266">
      <c r="B297" s="362" t="s">
        <v>19360</v>
      </c>
      <c r="C297" s="338" t="s">
        <v>19359</v>
      </c>
      <c r="D297" s="360"/>
      <c r="E297" s="360"/>
      <c r="F297" s="360"/>
      <c r="G297" s="360"/>
      <c r="H297" s="336"/>
      <c r="I297" s="331" t="s">
        <v>843</v>
      </c>
      <c r="J297" s="331"/>
      <c r="K297" s="331"/>
      <c r="L297" s="331" t="s">
        <v>843</v>
      </c>
      <c r="M297" s="331" t="s">
        <v>843</v>
      </c>
      <c r="N297" s="331" t="s">
        <v>843</v>
      </c>
      <c r="O297" s="331" t="s">
        <v>843</v>
      </c>
      <c r="P297" s="331" t="s">
        <v>843</v>
      </c>
      <c r="Q297" s="331" t="s">
        <v>843</v>
      </c>
      <c r="R297" s="331" t="s">
        <v>843</v>
      </c>
      <c r="S297" s="331" t="s">
        <v>843</v>
      </c>
      <c r="T297" s="331" t="s">
        <v>843</v>
      </c>
      <c r="U297" s="331" t="s">
        <v>843</v>
      </c>
      <c r="V297" s="331" t="s">
        <v>843</v>
      </c>
      <c r="W297" s="331" t="s">
        <v>843</v>
      </c>
      <c r="X297" s="331" t="s">
        <v>843</v>
      </c>
      <c r="Y297" s="331" t="s">
        <v>843</v>
      </c>
      <c r="Z297" s="331" t="s">
        <v>843</v>
      </c>
      <c r="AA297" s="331" t="s">
        <v>843</v>
      </c>
      <c r="AB297" s="331" t="s">
        <v>843</v>
      </c>
      <c r="AC297" s="331" t="s">
        <v>843</v>
      </c>
      <c r="AD297" s="331" t="s">
        <v>843</v>
      </c>
      <c r="AE297" s="331" t="s">
        <v>843</v>
      </c>
      <c r="AF297" s="331" t="s">
        <v>843</v>
      </c>
      <c r="AG297" s="331" t="s">
        <v>843</v>
      </c>
      <c r="AH297" s="331" t="s">
        <v>843</v>
      </c>
      <c r="AI297" s="331" t="s">
        <v>843</v>
      </c>
      <c r="AJ297" s="331" t="s">
        <v>843</v>
      </c>
      <c r="AK297" s="331" t="s">
        <v>843</v>
      </c>
      <c r="AL297" s="331" t="s">
        <v>843</v>
      </c>
      <c r="AM297" s="331" t="s">
        <v>843</v>
      </c>
      <c r="AN297" s="331" t="s">
        <v>843</v>
      </c>
      <c r="AO297" s="331" t="s">
        <v>843</v>
      </c>
      <c r="AP297" s="331" t="s">
        <v>843</v>
      </c>
      <c r="AQ297" s="331" t="s">
        <v>843</v>
      </c>
      <c r="AR297" s="331" t="s">
        <v>843</v>
      </c>
      <c r="AS297" s="331" t="s">
        <v>843</v>
      </c>
      <c r="AT297" s="331" t="s">
        <v>843</v>
      </c>
      <c r="AU297" s="331" t="s">
        <v>843</v>
      </c>
      <c r="AV297" s="331" t="s">
        <v>843</v>
      </c>
      <c r="AW297" s="331" t="s">
        <v>843</v>
      </c>
      <c r="AX297" s="331" t="s">
        <v>843</v>
      </c>
      <c r="AY297" s="331" t="s">
        <v>843</v>
      </c>
      <c r="AZ297" s="331" t="s">
        <v>843</v>
      </c>
      <c r="BA297" s="331" t="s">
        <v>843</v>
      </c>
      <c r="BB297" s="331" t="s">
        <v>843</v>
      </c>
      <c r="BC297" s="331" t="s">
        <v>843</v>
      </c>
      <c r="BD297" s="330"/>
      <c r="BE297" s="330"/>
      <c r="BF297" s="355"/>
      <c r="BG297" s="355"/>
      <c r="BH297" s="335"/>
      <c r="BI297" s="355"/>
      <c r="BJ297" s="355"/>
      <c r="BK297" s="355"/>
      <c r="BL297" s="355"/>
      <c r="BM297" s="355"/>
      <c r="BN297" s="355"/>
      <c r="BO297" s="331"/>
      <c r="BP297" s="331"/>
      <c r="BQ297" s="331"/>
      <c r="BR297" s="331"/>
      <c r="BS297" s="331"/>
      <c r="BT297" s="331"/>
      <c r="BU297" s="331"/>
      <c r="BV297" s="331"/>
      <c r="BW297" s="331"/>
      <c r="BX297" s="331"/>
      <c r="BY297" s="331"/>
      <c r="BZ297" s="331"/>
      <c r="CA297" s="331"/>
      <c r="CB297" s="331"/>
      <c r="CC297" s="331"/>
      <c r="CD297" s="331"/>
      <c r="CE297" s="331"/>
      <c r="CF297" s="331"/>
      <c r="CG297" s="331"/>
      <c r="CH297" s="331"/>
      <c r="CI297" s="331"/>
      <c r="CJ297" s="331"/>
      <c r="CK297" s="331"/>
      <c r="CL297" s="331"/>
      <c r="CM297" s="331"/>
      <c r="CN297" s="331"/>
      <c r="CO297" s="331"/>
      <c r="CP297" s="331"/>
      <c r="CQ297" s="331"/>
      <c r="CR297" s="331"/>
      <c r="CS297" s="331"/>
      <c r="CT297" s="331"/>
      <c r="CU297" s="331"/>
      <c r="CV297" s="331"/>
      <c r="CW297" s="331"/>
      <c r="CX297" s="331"/>
      <c r="CY297" s="331"/>
      <c r="CZ297" s="331"/>
      <c r="DA297" s="331"/>
      <c r="DB297" s="331"/>
      <c r="DC297" s="331"/>
      <c r="DD297" s="331"/>
      <c r="DE297" s="331"/>
      <c r="DF297" s="331"/>
      <c r="DG297" s="331"/>
      <c r="DH297" s="331"/>
      <c r="DI297" s="331"/>
      <c r="DJ297" s="331"/>
      <c r="DK297" s="331"/>
      <c r="DL297" s="331"/>
      <c r="DM297" s="331"/>
      <c r="DN297" s="331"/>
      <c r="DO297" s="331"/>
      <c r="DP297" s="331"/>
      <c r="DQ297" s="331"/>
      <c r="DR297" s="331"/>
      <c r="DS297" s="331"/>
      <c r="DT297" s="331"/>
      <c r="DU297" s="331"/>
      <c r="DV297" s="331"/>
      <c r="DW297" s="331"/>
      <c r="DX297" s="331"/>
      <c r="DY297" s="331"/>
      <c r="DZ297" s="331"/>
      <c r="EA297" s="331"/>
      <c r="EB297" s="331"/>
      <c r="EC297" s="331"/>
      <c r="ED297" s="331"/>
      <c r="EE297" s="331"/>
      <c r="EF297" s="331"/>
      <c r="EG297" s="331"/>
      <c r="EH297" s="331"/>
      <c r="EI297" s="331"/>
      <c r="EJ297" s="331"/>
      <c r="EK297" s="331"/>
      <c r="EL297" s="331"/>
      <c r="EM297" s="331"/>
      <c r="EN297" s="331"/>
      <c r="EO297" s="331"/>
      <c r="EP297" s="331"/>
      <c r="EQ297" s="331"/>
      <c r="ER297" s="331"/>
      <c r="ES297" s="331"/>
      <c r="ET297" s="331"/>
      <c r="EU297" s="331"/>
      <c r="EV297" s="331"/>
      <c r="EW297" s="331"/>
      <c r="EX297" s="331"/>
      <c r="EY297" s="331"/>
      <c r="EZ297" s="331"/>
      <c r="FA297" s="331"/>
      <c r="FB297" s="331"/>
      <c r="FC297" s="331"/>
      <c r="FD297" s="331"/>
      <c r="FE297" s="331"/>
      <c r="FF297" s="331"/>
      <c r="FG297" s="331"/>
      <c r="FH297" s="331"/>
      <c r="FI297" s="331"/>
      <c r="FJ297" s="331"/>
      <c r="FK297" s="331"/>
      <c r="FL297" s="331"/>
      <c r="FM297" s="331"/>
      <c r="FN297" s="331"/>
      <c r="FO297" s="331"/>
      <c r="FP297" s="331"/>
      <c r="FQ297" s="331"/>
      <c r="FR297" s="331"/>
      <c r="FS297" s="331"/>
      <c r="FT297" s="331"/>
      <c r="FU297" s="331"/>
      <c r="FV297" s="331"/>
      <c r="FW297" s="331"/>
      <c r="FX297" s="331"/>
      <c r="FY297" s="331"/>
      <c r="FZ297" s="331"/>
      <c r="GA297" s="331"/>
      <c r="GB297" s="331"/>
      <c r="GC297" s="331"/>
      <c r="GD297" s="331"/>
      <c r="GE297" s="331"/>
      <c r="GF297" s="331"/>
      <c r="GG297" s="331"/>
      <c r="GH297" s="331"/>
      <c r="GI297" s="331"/>
      <c r="GJ297" s="331"/>
      <c r="GK297" s="331"/>
      <c r="GL297" s="331"/>
      <c r="GM297" s="331"/>
      <c r="GN297" s="331"/>
      <c r="GO297" s="331"/>
      <c r="GP297" s="331"/>
      <c r="GQ297" s="331"/>
      <c r="GR297" s="331"/>
      <c r="GS297" s="331"/>
      <c r="GT297" s="331"/>
      <c r="GU297" s="331"/>
      <c r="GV297" s="331"/>
      <c r="GW297" s="331"/>
      <c r="GX297" s="331"/>
      <c r="GY297" s="331"/>
      <c r="GZ297" s="331"/>
      <c r="HA297" s="331"/>
      <c r="HB297" s="331"/>
      <c r="HC297" s="331"/>
      <c r="HD297" s="331"/>
      <c r="HE297" s="331"/>
      <c r="HF297" s="331"/>
      <c r="HG297" s="331"/>
      <c r="HH297" s="331"/>
      <c r="HI297" s="331"/>
      <c r="HJ297" s="331"/>
      <c r="HK297" s="331"/>
      <c r="HL297" s="331"/>
      <c r="HM297" s="331"/>
      <c r="HN297" s="331"/>
      <c r="HO297" s="331"/>
      <c r="HP297" s="331"/>
      <c r="HQ297" s="331"/>
      <c r="HR297" s="331"/>
      <c r="HS297" s="331"/>
      <c r="HT297" s="331"/>
      <c r="HU297" s="331"/>
      <c r="HV297" s="331"/>
      <c r="HW297" s="331"/>
      <c r="HX297" s="331"/>
      <c r="HY297" s="331"/>
      <c r="HZ297" s="331"/>
      <c r="IA297" s="331"/>
      <c r="IB297" s="331"/>
      <c r="IC297" s="331"/>
      <c r="ID297" s="331"/>
      <c r="IE297" s="331"/>
      <c r="IF297" s="331"/>
      <c r="IG297" s="331"/>
      <c r="IH297" s="331"/>
      <c r="II297" s="331"/>
      <c r="IJ297" s="331"/>
      <c r="IK297" s="331"/>
      <c r="IL297" s="331"/>
      <c r="IM297" s="331"/>
      <c r="IN297" s="331"/>
      <c r="IO297" s="331"/>
      <c r="IP297" s="331"/>
      <c r="IQ297" s="331"/>
      <c r="IR297" s="331"/>
      <c r="IS297" s="331"/>
      <c r="IT297" s="331"/>
      <c r="IU297" s="331"/>
      <c r="IV297" s="331"/>
      <c r="IW297" s="331"/>
      <c r="IX297" s="331"/>
      <c r="IY297" s="331"/>
      <c r="IZ297" s="331"/>
      <c r="JA297" s="331"/>
      <c r="JB297" s="331"/>
      <c r="JC297" s="331"/>
      <c r="JD297" s="331"/>
      <c r="JE297" s="331"/>
      <c r="JF297" s="331"/>
    </row>
    <row r="298" spans="2:266">
      <c r="B298" s="339" t="s">
        <v>19322</v>
      </c>
      <c r="C298" s="338" t="s">
        <v>19321</v>
      </c>
      <c r="D298" s="337" t="s">
        <v>19408</v>
      </c>
      <c r="E298" s="337" t="s">
        <v>19336</v>
      </c>
      <c r="F298" s="337" t="s">
        <v>19113</v>
      </c>
      <c r="G298" s="337" t="s">
        <v>19150</v>
      </c>
      <c r="H298" s="336" t="s">
        <v>19149</v>
      </c>
      <c r="I298" s="331">
        <v>0</v>
      </c>
      <c r="J298" s="331"/>
      <c r="K298" s="331"/>
      <c r="L298" s="331">
        <v>0</v>
      </c>
      <c r="M298" s="331">
        <v>0</v>
      </c>
      <c r="N298" s="331">
        <v>0</v>
      </c>
      <c r="O298" s="331">
        <v>0</v>
      </c>
      <c r="P298" s="331">
        <v>0</v>
      </c>
      <c r="Q298" s="331">
        <v>0</v>
      </c>
      <c r="R298" s="331">
        <v>0</v>
      </c>
      <c r="S298" s="331">
        <v>0</v>
      </c>
      <c r="T298" s="331">
        <v>0</v>
      </c>
      <c r="U298" s="331">
        <v>0</v>
      </c>
      <c r="V298" s="331">
        <v>0</v>
      </c>
      <c r="W298" s="331">
        <v>-1</v>
      </c>
      <c r="X298" s="331">
        <v>-1</v>
      </c>
      <c r="Y298" s="331">
        <v>-5</v>
      </c>
      <c r="Z298" s="331">
        <v>-5</v>
      </c>
      <c r="AA298" s="331">
        <v>-5</v>
      </c>
      <c r="AB298" s="331">
        <v>-5</v>
      </c>
      <c r="AC298" s="331">
        <v>-5</v>
      </c>
      <c r="AD298" s="331">
        <v>-14</v>
      </c>
      <c r="AE298" s="331">
        <v>-25.42</v>
      </c>
      <c r="AF298" s="331">
        <v>-35.54</v>
      </c>
      <c r="AG298" s="331">
        <v>-32.31</v>
      </c>
      <c r="AH298" s="331">
        <v>-32.36</v>
      </c>
      <c r="AI298" s="331">
        <v>-35.65</v>
      </c>
      <c r="AJ298" s="331">
        <v>-38.51</v>
      </c>
      <c r="AK298" s="331">
        <v>-53.44</v>
      </c>
      <c r="AL298" s="331">
        <v>-125</v>
      </c>
      <c r="AM298" s="331">
        <v>-85.31</v>
      </c>
      <c r="AN298" s="331">
        <v>-15.49</v>
      </c>
      <c r="AO298" s="331">
        <v>-34.69</v>
      </c>
      <c r="AP298" s="331">
        <v>-18.59</v>
      </c>
      <c r="AQ298" s="331">
        <v>-19.21</v>
      </c>
      <c r="AR298" s="331">
        <v>-15.28</v>
      </c>
      <c r="AS298" s="331">
        <v>-23.2</v>
      </c>
      <c r="AT298" s="331">
        <v>-32.28</v>
      </c>
      <c r="AU298" s="331">
        <v>-23.39</v>
      </c>
      <c r="AV298" s="331">
        <v>-23.47</v>
      </c>
      <c r="AW298" s="331">
        <v>-12.65</v>
      </c>
      <c r="AX298" s="331">
        <v>-12.3</v>
      </c>
      <c r="AY298" s="331">
        <v>-11.26</v>
      </c>
      <c r="AZ298" s="331">
        <v>-1.82</v>
      </c>
      <c r="BA298" s="331">
        <v>-2.72</v>
      </c>
      <c r="BB298" s="331">
        <v>-2.83</v>
      </c>
      <c r="BC298" s="331">
        <v>-2.74</v>
      </c>
      <c r="BD298" s="330"/>
      <c r="BE298" s="330"/>
      <c r="BF298" s="330"/>
      <c r="BG298" s="330"/>
      <c r="BH298" s="335"/>
      <c r="BI298" s="330"/>
      <c r="BJ298" s="330"/>
      <c r="BK298" s="330"/>
      <c r="BL298" s="330"/>
      <c r="BM298" s="330"/>
      <c r="BN298" s="330"/>
      <c r="BO298" s="330"/>
      <c r="BP298" s="330"/>
      <c r="BQ298" s="330"/>
      <c r="BR298" s="330"/>
      <c r="BS298" s="330"/>
      <c r="BT298" s="330"/>
      <c r="BU298" s="330"/>
      <c r="BV298" s="330"/>
      <c r="BW298" s="330"/>
      <c r="BX298" s="330"/>
      <c r="BY298" s="330"/>
      <c r="BZ298" s="330"/>
      <c r="CA298" s="330"/>
      <c r="CB298" s="330"/>
      <c r="CC298" s="330"/>
      <c r="CD298" s="330"/>
      <c r="CE298" s="330"/>
      <c r="CF298" s="330"/>
      <c r="CG298" s="330"/>
      <c r="CH298" s="330"/>
      <c r="CI298" s="330"/>
      <c r="CJ298" s="330"/>
      <c r="CK298" s="330"/>
      <c r="CL298" s="330"/>
      <c r="CM298" s="330"/>
      <c r="CN298" s="330"/>
      <c r="CO298" s="330"/>
      <c r="CP298" s="330"/>
      <c r="CQ298" s="330"/>
      <c r="CR298" s="330"/>
      <c r="CS298" s="330"/>
      <c r="CT298" s="330"/>
      <c r="CU298" s="330"/>
      <c r="CV298" s="330"/>
      <c r="CW298" s="330"/>
      <c r="CX298" s="330"/>
      <c r="CY298" s="330"/>
      <c r="CZ298" s="330"/>
      <c r="DA298" s="330"/>
      <c r="DB298" s="330"/>
      <c r="DC298" s="330"/>
      <c r="DD298" s="330"/>
      <c r="DE298" s="330"/>
      <c r="DF298" s="330"/>
      <c r="DG298" s="330"/>
      <c r="DH298" s="330"/>
      <c r="DI298" s="330"/>
      <c r="DJ298" s="330"/>
      <c r="DK298" s="330"/>
      <c r="DL298" s="330"/>
      <c r="DM298" s="330"/>
      <c r="DN298" s="330"/>
      <c r="DO298" s="330"/>
      <c r="DP298" s="330"/>
      <c r="DQ298" s="330"/>
      <c r="DR298" s="330"/>
      <c r="DS298" s="330"/>
      <c r="DT298" s="330"/>
      <c r="DU298" s="330"/>
      <c r="DV298" s="330"/>
      <c r="DW298" s="330"/>
      <c r="DX298" s="330"/>
      <c r="DY298" s="330"/>
      <c r="DZ298" s="330"/>
      <c r="EA298" s="330"/>
      <c r="EB298" s="330"/>
      <c r="EC298" s="330"/>
      <c r="ED298" s="330"/>
      <c r="EE298" s="330"/>
      <c r="EF298" s="330"/>
      <c r="EG298" s="330"/>
      <c r="EH298" s="330"/>
      <c r="EI298" s="330"/>
      <c r="EJ298" s="330"/>
      <c r="EK298" s="330"/>
      <c r="EL298" s="330"/>
      <c r="EM298" s="330"/>
      <c r="EN298" s="330"/>
      <c r="EO298" s="330"/>
      <c r="EP298" s="330"/>
      <c r="EQ298" s="330"/>
      <c r="ER298" s="330"/>
      <c r="ES298" s="330"/>
      <c r="ET298" s="330"/>
      <c r="EU298" s="330"/>
      <c r="EV298" s="330"/>
      <c r="EW298" s="330"/>
      <c r="EX298" s="330"/>
      <c r="EY298" s="330"/>
      <c r="EZ298" s="330"/>
      <c r="FA298" s="330"/>
      <c r="FB298" s="330"/>
      <c r="FC298" s="330"/>
      <c r="FD298" s="330"/>
      <c r="FE298" s="330"/>
      <c r="FF298" s="330"/>
      <c r="FG298" s="330"/>
      <c r="FH298" s="330"/>
      <c r="FI298" s="330"/>
      <c r="FJ298" s="330"/>
      <c r="FK298" s="330"/>
      <c r="FL298" s="330"/>
      <c r="FM298" s="330"/>
      <c r="FN298" s="330"/>
      <c r="FO298" s="330"/>
      <c r="FP298" s="330"/>
      <c r="FQ298" s="330"/>
      <c r="FR298" s="330"/>
      <c r="FS298" s="330"/>
      <c r="FT298" s="330"/>
      <c r="FU298" s="330"/>
      <c r="FV298" s="330"/>
      <c r="FW298" s="330"/>
      <c r="FX298" s="330"/>
      <c r="FY298" s="330"/>
      <c r="FZ298" s="330"/>
      <c r="GA298" s="330"/>
      <c r="GB298" s="330"/>
      <c r="GC298" s="330"/>
      <c r="GD298" s="330"/>
      <c r="GE298" s="330"/>
      <c r="GF298" s="330"/>
      <c r="GG298" s="330"/>
      <c r="GH298" s="330"/>
      <c r="GI298" s="330"/>
      <c r="GJ298" s="330"/>
      <c r="GK298" s="330"/>
      <c r="GL298" s="330"/>
      <c r="GM298" s="330"/>
      <c r="GN298" s="330"/>
      <c r="GO298" s="330"/>
      <c r="GP298" s="330"/>
      <c r="GQ298" s="330"/>
      <c r="GR298" s="330"/>
      <c r="GS298" s="330"/>
      <c r="GT298" s="330"/>
      <c r="GU298" s="330"/>
      <c r="GV298" s="330"/>
      <c r="GW298" s="330"/>
      <c r="GX298" s="330"/>
      <c r="GY298" s="330"/>
      <c r="GZ298" s="330"/>
      <c r="HA298" s="330"/>
      <c r="HB298" s="330"/>
      <c r="HC298" s="330"/>
      <c r="HD298" s="330"/>
      <c r="HE298" s="330"/>
      <c r="HF298" s="330"/>
      <c r="HG298" s="330"/>
      <c r="HH298" s="330"/>
      <c r="HI298" s="330"/>
      <c r="HJ298" s="330"/>
      <c r="HK298" s="330"/>
      <c r="HL298" s="330"/>
      <c r="HM298" s="330"/>
      <c r="HN298" s="330"/>
      <c r="HO298" s="330"/>
      <c r="HP298" s="330"/>
      <c r="HQ298" s="330"/>
      <c r="HR298" s="330"/>
      <c r="HS298" s="330"/>
      <c r="HT298" s="330"/>
      <c r="HU298" s="330"/>
      <c r="HV298" s="330"/>
      <c r="HW298" s="330"/>
      <c r="HX298" s="330"/>
      <c r="HY298" s="330"/>
      <c r="HZ298" s="330"/>
      <c r="IA298" s="330"/>
      <c r="IB298" s="330"/>
      <c r="IC298" s="330"/>
      <c r="ID298" s="330"/>
      <c r="IE298" s="330"/>
      <c r="IF298" s="330"/>
      <c r="IG298" s="330"/>
      <c r="IH298" s="330"/>
      <c r="II298" s="330"/>
      <c r="IJ298" s="330"/>
      <c r="IK298" s="330"/>
      <c r="IL298" s="330"/>
      <c r="IM298" s="330"/>
      <c r="IN298" s="330"/>
      <c r="IO298" s="330"/>
      <c r="IP298" s="330"/>
      <c r="IQ298" s="330"/>
      <c r="IR298" s="330"/>
      <c r="IS298" s="330"/>
      <c r="IT298" s="330"/>
      <c r="IU298" s="330"/>
      <c r="IV298" s="330"/>
      <c r="IW298" s="330"/>
      <c r="IX298" s="330"/>
      <c r="IY298" s="330"/>
      <c r="IZ298" s="330"/>
      <c r="JA298" s="330"/>
      <c r="JB298" s="330"/>
      <c r="JC298" s="330"/>
      <c r="JD298" s="330"/>
      <c r="JE298" s="330"/>
      <c r="JF298" s="330"/>
    </row>
    <row r="299" spans="2:266">
      <c r="B299" s="339" t="s">
        <v>19358</v>
      </c>
      <c r="C299" s="338" t="s">
        <v>19357</v>
      </c>
      <c r="D299" s="337" t="s">
        <v>19408</v>
      </c>
      <c r="E299" s="337" t="s">
        <v>19336</v>
      </c>
      <c r="F299" s="337" t="s">
        <v>19110</v>
      </c>
      <c r="G299" s="337" t="s">
        <v>19150</v>
      </c>
      <c r="H299" s="336" t="s">
        <v>19149</v>
      </c>
      <c r="I299" s="331">
        <v>0</v>
      </c>
      <c r="J299" s="331"/>
      <c r="K299" s="331"/>
      <c r="L299" s="331">
        <v>0</v>
      </c>
      <c r="M299" s="331">
        <v>0</v>
      </c>
      <c r="N299" s="331">
        <v>0</v>
      </c>
      <c r="O299" s="331">
        <v>0</v>
      </c>
      <c r="P299" s="331">
        <v>0</v>
      </c>
      <c r="Q299" s="331">
        <v>0</v>
      </c>
      <c r="R299" s="331">
        <v>0</v>
      </c>
      <c r="S299" s="331">
        <v>0</v>
      </c>
      <c r="T299" s="331">
        <v>0</v>
      </c>
      <c r="U299" s="331">
        <v>0</v>
      </c>
      <c r="V299" s="331">
        <v>0</v>
      </c>
      <c r="W299" s="331">
        <v>-1</v>
      </c>
      <c r="X299" s="331">
        <v>-5</v>
      </c>
      <c r="Y299" s="331">
        <v>-5</v>
      </c>
      <c r="Z299" s="331">
        <v>-5</v>
      </c>
      <c r="AA299" s="331">
        <v>-5</v>
      </c>
      <c r="AB299" s="331">
        <v>-5</v>
      </c>
      <c r="AC299" s="331">
        <v>-5</v>
      </c>
      <c r="AD299" s="331">
        <v>-56</v>
      </c>
      <c r="AE299" s="331">
        <v>-8.5399999999999991</v>
      </c>
      <c r="AF299" s="331">
        <v>-2.11</v>
      </c>
      <c r="AG299" s="331">
        <v>-0.38</v>
      </c>
      <c r="AH299" s="331">
        <v>-0.31</v>
      </c>
      <c r="AI299" s="331">
        <v>-0.19</v>
      </c>
      <c r="AJ299" s="331">
        <v>0</v>
      </c>
      <c r="AK299" s="331">
        <v>0</v>
      </c>
      <c r="AL299" s="331">
        <v>0</v>
      </c>
      <c r="AM299" s="331">
        <v>-22.56</v>
      </c>
      <c r="AN299" s="331">
        <v>-4.7300000000000004</v>
      </c>
      <c r="AO299" s="331">
        <v>-3.28</v>
      </c>
      <c r="AP299" s="331">
        <v>-2.71</v>
      </c>
      <c r="AQ299" s="331">
        <v>-3.74</v>
      </c>
      <c r="AR299" s="331">
        <v>-3.24</v>
      </c>
      <c r="AS299" s="331">
        <v>-4.79</v>
      </c>
      <c r="AT299" s="331">
        <v>-0.78</v>
      </c>
      <c r="AU299" s="331">
        <v>-0.35</v>
      </c>
      <c r="AV299" s="331">
        <v>-0.17</v>
      </c>
      <c r="AW299" s="331">
        <v>-0.05</v>
      </c>
      <c r="AX299" s="331">
        <v>-6.06</v>
      </c>
      <c r="AY299" s="331">
        <v>-3.11</v>
      </c>
      <c r="AZ299" s="331">
        <v>-0.41</v>
      </c>
      <c r="BA299" s="331">
        <v>-0.38</v>
      </c>
      <c r="BB299" s="331">
        <v>-0.22</v>
      </c>
      <c r="BC299" s="331">
        <v>-0.28000000000000003</v>
      </c>
      <c r="BD299" s="330"/>
      <c r="BE299" s="330"/>
      <c r="BF299" s="330"/>
      <c r="BG299" s="330"/>
      <c r="BH299" s="335"/>
      <c r="BI299" s="330"/>
      <c r="BJ299" s="330"/>
      <c r="BK299" s="330"/>
      <c r="BL299" s="330"/>
      <c r="BM299" s="330"/>
      <c r="BN299" s="330"/>
      <c r="BO299" s="330"/>
      <c r="BP299" s="330"/>
      <c r="BQ299" s="330"/>
      <c r="BR299" s="330"/>
      <c r="BS299" s="330"/>
      <c r="BT299" s="330"/>
      <c r="BU299" s="330"/>
      <c r="BV299" s="330"/>
      <c r="BW299" s="330"/>
      <c r="BX299" s="330"/>
      <c r="BY299" s="330"/>
      <c r="BZ299" s="330"/>
      <c r="CA299" s="330"/>
      <c r="CB299" s="330"/>
      <c r="CC299" s="330"/>
      <c r="CD299" s="330"/>
      <c r="CE299" s="330"/>
      <c r="CF299" s="330"/>
      <c r="CG299" s="330"/>
      <c r="CH299" s="330"/>
      <c r="CI299" s="330"/>
      <c r="CJ299" s="330"/>
      <c r="CK299" s="330"/>
      <c r="CL299" s="330"/>
      <c r="CM299" s="330"/>
      <c r="CN299" s="330"/>
      <c r="CO299" s="330"/>
      <c r="CP299" s="330"/>
      <c r="CQ299" s="330"/>
      <c r="CR299" s="330"/>
      <c r="CS299" s="330"/>
      <c r="CT299" s="330"/>
      <c r="CU299" s="330"/>
      <c r="CV299" s="330"/>
      <c r="CW299" s="330"/>
      <c r="CX299" s="330"/>
      <c r="CY299" s="330"/>
      <c r="CZ299" s="330"/>
      <c r="DA299" s="330"/>
      <c r="DB299" s="330"/>
      <c r="DC299" s="330"/>
      <c r="DD299" s="330"/>
      <c r="DE299" s="330"/>
      <c r="DF299" s="330"/>
      <c r="DG299" s="330"/>
      <c r="DH299" s="330"/>
      <c r="DI299" s="330"/>
      <c r="DJ299" s="330"/>
      <c r="DK299" s="330"/>
      <c r="DL299" s="330"/>
      <c r="DM299" s="330"/>
      <c r="DN299" s="330"/>
      <c r="DO299" s="330"/>
      <c r="DP299" s="330"/>
      <c r="DQ299" s="330"/>
      <c r="DR299" s="330"/>
      <c r="DS299" s="330"/>
      <c r="DT299" s="330"/>
      <c r="DU299" s="330"/>
      <c r="DV299" s="330"/>
      <c r="DW299" s="330"/>
      <c r="DX299" s="330"/>
      <c r="DY299" s="330"/>
      <c r="DZ299" s="330"/>
      <c r="EA299" s="330"/>
      <c r="EB299" s="330"/>
      <c r="EC299" s="330"/>
      <c r="ED299" s="330"/>
      <c r="EE299" s="330"/>
      <c r="EF299" s="330"/>
      <c r="EG299" s="330"/>
      <c r="EH299" s="330"/>
      <c r="EI299" s="330"/>
      <c r="EJ299" s="330"/>
      <c r="EK299" s="330"/>
      <c r="EL299" s="330"/>
      <c r="EM299" s="330"/>
      <c r="EN299" s="330"/>
      <c r="EO299" s="330"/>
      <c r="EP299" s="330"/>
      <c r="EQ299" s="330"/>
      <c r="ER299" s="330"/>
      <c r="ES299" s="330"/>
      <c r="ET299" s="330"/>
      <c r="EU299" s="330"/>
      <c r="EV299" s="330"/>
      <c r="EW299" s="330"/>
      <c r="EX299" s="330"/>
      <c r="EY299" s="330"/>
      <c r="EZ299" s="330"/>
      <c r="FA299" s="330"/>
      <c r="FB299" s="330"/>
      <c r="FC299" s="330"/>
      <c r="FD299" s="330"/>
      <c r="FE299" s="330"/>
      <c r="FF299" s="330"/>
      <c r="FG299" s="330"/>
      <c r="FH299" s="330"/>
      <c r="FI299" s="330"/>
      <c r="FJ299" s="330"/>
      <c r="FK299" s="330"/>
      <c r="FL299" s="330"/>
      <c r="FM299" s="330"/>
      <c r="FN299" s="330"/>
      <c r="FO299" s="330"/>
      <c r="FP299" s="330"/>
      <c r="FQ299" s="330"/>
      <c r="FR299" s="330"/>
      <c r="FS299" s="330"/>
      <c r="FT299" s="330"/>
      <c r="FU299" s="330"/>
      <c r="FV299" s="330"/>
      <c r="FW299" s="330"/>
      <c r="FX299" s="330"/>
      <c r="FY299" s="330"/>
      <c r="FZ299" s="330"/>
      <c r="GA299" s="330"/>
      <c r="GB299" s="330"/>
      <c r="GC299" s="330"/>
      <c r="GD299" s="330"/>
      <c r="GE299" s="330"/>
      <c r="GF299" s="330"/>
      <c r="GG299" s="330"/>
      <c r="GH299" s="330"/>
      <c r="GI299" s="330"/>
      <c r="GJ299" s="330"/>
      <c r="GK299" s="330"/>
      <c r="GL299" s="330"/>
      <c r="GM299" s="330"/>
      <c r="GN299" s="330"/>
      <c r="GO299" s="330"/>
      <c r="GP299" s="330"/>
      <c r="GQ299" s="330"/>
      <c r="GR299" s="330"/>
      <c r="GS299" s="330"/>
      <c r="GT299" s="330"/>
      <c r="GU299" s="330"/>
      <c r="GV299" s="330"/>
      <c r="GW299" s="330"/>
      <c r="GX299" s="330"/>
      <c r="GY299" s="330"/>
      <c r="GZ299" s="330"/>
      <c r="HA299" s="330"/>
      <c r="HB299" s="330"/>
      <c r="HC299" s="330"/>
      <c r="HD299" s="330"/>
      <c r="HE299" s="330"/>
      <c r="HF299" s="330"/>
      <c r="HG299" s="330"/>
      <c r="HH299" s="330"/>
      <c r="HI299" s="330"/>
      <c r="HJ299" s="330"/>
      <c r="HK299" s="330"/>
      <c r="HL299" s="330"/>
      <c r="HM299" s="330"/>
      <c r="HN299" s="330"/>
      <c r="HO299" s="330"/>
      <c r="HP299" s="330"/>
      <c r="HQ299" s="330"/>
      <c r="HR299" s="330"/>
      <c r="HS299" s="330"/>
      <c r="HT299" s="330"/>
      <c r="HU299" s="330"/>
      <c r="HV299" s="330"/>
      <c r="HW299" s="330"/>
      <c r="HX299" s="330"/>
      <c r="HY299" s="330"/>
      <c r="HZ299" s="330"/>
      <c r="IA299" s="330"/>
      <c r="IB299" s="330"/>
      <c r="IC299" s="330"/>
      <c r="ID299" s="330"/>
      <c r="IE299" s="330"/>
      <c r="IF299" s="330"/>
      <c r="IG299" s="330"/>
      <c r="IH299" s="330"/>
      <c r="II299" s="330"/>
      <c r="IJ299" s="330"/>
      <c r="IK299" s="330"/>
      <c r="IL299" s="330"/>
      <c r="IM299" s="330"/>
      <c r="IN299" s="330"/>
      <c r="IO299" s="330"/>
      <c r="IP299" s="330"/>
      <c r="IQ299" s="330"/>
      <c r="IR299" s="330"/>
      <c r="IS299" s="330"/>
      <c r="IT299" s="330"/>
      <c r="IU299" s="330"/>
      <c r="IV299" s="330"/>
      <c r="IW299" s="330"/>
      <c r="IX299" s="330"/>
      <c r="IY299" s="330"/>
      <c r="IZ299" s="330"/>
      <c r="JA299" s="330"/>
      <c r="JB299" s="330"/>
      <c r="JC299" s="330"/>
      <c r="JD299" s="330"/>
      <c r="JE299" s="330"/>
      <c r="JF299" s="330"/>
    </row>
    <row r="300" spans="2:266">
      <c r="B300" s="339" t="s">
        <v>19298</v>
      </c>
      <c r="C300" s="338" t="s">
        <v>19297</v>
      </c>
      <c r="D300" s="337" t="s">
        <v>19408</v>
      </c>
      <c r="E300" s="337" t="s">
        <v>19336</v>
      </c>
      <c r="F300" s="337" t="s">
        <v>19104</v>
      </c>
      <c r="G300" s="337" t="s">
        <v>19150</v>
      </c>
      <c r="H300" s="336" t="s">
        <v>19149</v>
      </c>
      <c r="I300" s="331">
        <v>0</v>
      </c>
      <c r="J300" s="331"/>
      <c r="K300" s="331"/>
      <c r="L300" s="331">
        <v>0</v>
      </c>
      <c r="M300" s="331">
        <v>0</v>
      </c>
      <c r="N300" s="331">
        <v>0</v>
      </c>
      <c r="O300" s="331">
        <v>0</v>
      </c>
      <c r="P300" s="331">
        <v>0</v>
      </c>
      <c r="Q300" s="331">
        <v>0</v>
      </c>
      <c r="R300" s="331">
        <v>0</v>
      </c>
      <c r="S300" s="331">
        <v>0</v>
      </c>
      <c r="T300" s="331">
        <v>0</v>
      </c>
      <c r="U300" s="331">
        <v>0</v>
      </c>
      <c r="V300" s="331">
        <v>0</v>
      </c>
      <c r="W300" s="331">
        <v>0</v>
      </c>
      <c r="X300" s="331">
        <v>0</v>
      </c>
      <c r="Y300" s="331">
        <v>-222</v>
      </c>
      <c r="Z300" s="331">
        <v>-354</v>
      </c>
      <c r="AA300" s="331">
        <v>-602</v>
      </c>
      <c r="AB300" s="331">
        <v>-731</v>
      </c>
      <c r="AC300" s="331">
        <v>-1581</v>
      </c>
      <c r="AD300" s="331">
        <v>-2650</v>
      </c>
      <c r="AE300" s="331">
        <v>-4470.7</v>
      </c>
      <c r="AF300" s="331">
        <v>-6574.2</v>
      </c>
      <c r="AG300" s="331">
        <v>-9667.65</v>
      </c>
      <c r="AH300" s="331">
        <v>-10626.02</v>
      </c>
      <c r="AI300" s="331">
        <v>-11667.39</v>
      </c>
      <c r="AJ300" s="331">
        <v>-11912.67</v>
      </c>
      <c r="AK300" s="331">
        <v>-11325.84</v>
      </c>
      <c r="AL300" s="331">
        <v>-12078.16</v>
      </c>
      <c r="AM300" s="331">
        <v>-11985.76</v>
      </c>
      <c r="AN300" s="331">
        <v>-11530.77</v>
      </c>
      <c r="AO300" s="331">
        <v>-11563.36</v>
      </c>
      <c r="AP300" s="331">
        <v>-10363.280000000001</v>
      </c>
      <c r="AQ300" s="331">
        <v>-9457.58</v>
      </c>
      <c r="AR300" s="331">
        <v>-7954.07</v>
      </c>
      <c r="AS300" s="331">
        <v>-8141.29</v>
      </c>
      <c r="AT300" s="331">
        <v>-7187.03</v>
      </c>
      <c r="AU300" s="331">
        <v>-8923.1299999999992</v>
      </c>
      <c r="AV300" s="331">
        <v>-7348.98</v>
      </c>
      <c r="AW300" s="331">
        <v>-4894.6000000000004</v>
      </c>
      <c r="AX300" s="331">
        <v>-4001.1</v>
      </c>
      <c r="AY300" s="331">
        <v>-1965.51</v>
      </c>
      <c r="AZ300" s="331">
        <v>-1384.84</v>
      </c>
      <c r="BA300" s="331">
        <v>-2171.6799999999998</v>
      </c>
      <c r="BB300" s="331">
        <v>-2252.38</v>
      </c>
      <c r="BC300" s="331">
        <v>-2770.21</v>
      </c>
      <c r="BD300" s="330"/>
      <c r="BE300" s="330"/>
      <c r="BF300" s="330"/>
      <c r="BG300" s="330"/>
      <c r="BH300" s="335"/>
      <c r="BI300" s="330"/>
      <c r="BJ300" s="330"/>
      <c r="BK300" s="330"/>
      <c r="BL300" s="330"/>
      <c r="BM300" s="330"/>
      <c r="BN300" s="330"/>
      <c r="BO300" s="330"/>
      <c r="BP300" s="330"/>
      <c r="BQ300" s="330"/>
      <c r="BR300" s="330"/>
      <c r="BS300" s="330"/>
      <c r="BT300" s="330"/>
      <c r="BU300" s="330"/>
      <c r="BV300" s="330"/>
      <c r="BW300" s="330"/>
      <c r="BX300" s="330"/>
      <c r="BY300" s="330"/>
      <c r="BZ300" s="330"/>
      <c r="CA300" s="330"/>
      <c r="CB300" s="330"/>
      <c r="CC300" s="330"/>
      <c r="CD300" s="330"/>
      <c r="CE300" s="330"/>
      <c r="CF300" s="330"/>
      <c r="CG300" s="330"/>
      <c r="CH300" s="330"/>
      <c r="CI300" s="330"/>
      <c r="CJ300" s="330"/>
      <c r="CK300" s="330"/>
      <c r="CL300" s="330"/>
      <c r="CM300" s="330"/>
      <c r="CN300" s="330"/>
      <c r="CO300" s="330"/>
      <c r="CP300" s="330"/>
      <c r="CQ300" s="330"/>
      <c r="CR300" s="330"/>
      <c r="CS300" s="330"/>
      <c r="CT300" s="330"/>
      <c r="CU300" s="330"/>
      <c r="CV300" s="330"/>
      <c r="CW300" s="330"/>
      <c r="CX300" s="330"/>
      <c r="CY300" s="330"/>
      <c r="CZ300" s="330"/>
      <c r="DA300" s="330"/>
      <c r="DB300" s="330"/>
      <c r="DC300" s="330"/>
      <c r="DD300" s="330"/>
      <c r="DE300" s="330"/>
      <c r="DF300" s="330"/>
      <c r="DG300" s="330"/>
      <c r="DH300" s="330"/>
      <c r="DI300" s="330"/>
      <c r="DJ300" s="330"/>
      <c r="DK300" s="330"/>
      <c r="DL300" s="330"/>
      <c r="DM300" s="330"/>
      <c r="DN300" s="330"/>
      <c r="DO300" s="330"/>
      <c r="DP300" s="330"/>
      <c r="DQ300" s="330"/>
      <c r="DR300" s="330"/>
      <c r="DS300" s="330"/>
      <c r="DT300" s="330"/>
      <c r="DU300" s="330"/>
      <c r="DV300" s="330"/>
      <c r="DW300" s="330"/>
      <c r="DX300" s="330"/>
      <c r="DY300" s="330"/>
      <c r="DZ300" s="330"/>
      <c r="EA300" s="330"/>
      <c r="EB300" s="330"/>
      <c r="EC300" s="330"/>
      <c r="ED300" s="330"/>
      <c r="EE300" s="330"/>
      <c r="EF300" s="330"/>
      <c r="EG300" s="330"/>
      <c r="EH300" s="330"/>
      <c r="EI300" s="330"/>
      <c r="EJ300" s="330"/>
      <c r="EK300" s="330"/>
      <c r="EL300" s="330"/>
      <c r="EM300" s="330"/>
      <c r="EN300" s="330"/>
      <c r="EO300" s="330"/>
      <c r="EP300" s="330"/>
      <c r="EQ300" s="330"/>
      <c r="ER300" s="330"/>
      <c r="ES300" s="330"/>
      <c r="ET300" s="330"/>
      <c r="EU300" s="330"/>
      <c r="EV300" s="330"/>
      <c r="EW300" s="330"/>
      <c r="EX300" s="330"/>
      <c r="EY300" s="330"/>
      <c r="EZ300" s="330"/>
      <c r="FA300" s="330"/>
      <c r="FB300" s="330"/>
      <c r="FC300" s="330"/>
      <c r="FD300" s="330"/>
      <c r="FE300" s="330"/>
      <c r="FF300" s="330"/>
      <c r="FG300" s="330"/>
      <c r="FH300" s="330"/>
      <c r="FI300" s="330"/>
      <c r="FJ300" s="330"/>
      <c r="FK300" s="330"/>
      <c r="FL300" s="330"/>
      <c r="FM300" s="330"/>
      <c r="FN300" s="330"/>
      <c r="FO300" s="330"/>
      <c r="FP300" s="330"/>
      <c r="FQ300" s="330"/>
      <c r="FR300" s="330"/>
      <c r="FS300" s="330"/>
      <c r="FT300" s="330"/>
      <c r="FU300" s="330"/>
      <c r="FV300" s="330"/>
      <c r="FW300" s="330"/>
      <c r="FX300" s="330"/>
      <c r="FY300" s="330"/>
      <c r="FZ300" s="330"/>
      <c r="GA300" s="330"/>
      <c r="GB300" s="330"/>
      <c r="GC300" s="330"/>
      <c r="GD300" s="330"/>
      <c r="GE300" s="330"/>
      <c r="GF300" s="330"/>
      <c r="GG300" s="330"/>
      <c r="GH300" s="330"/>
      <c r="GI300" s="330"/>
      <c r="GJ300" s="330"/>
      <c r="GK300" s="330"/>
      <c r="GL300" s="330"/>
      <c r="GM300" s="330"/>
      <c r="GN300" s="330"/>
      <c r="GO300" s="330"/>
      <c r="GP300" s="330"/>
      <c r="GQ300" s="330"/>
      <c r="GR300" s="330"/>
      <c r="GS300" s="330"/>
      <c r="GT300" s="330"/>
      <c r="GU300" s="330"/>
      <c r="GV300" s="330"/>
      <c r="GW300" s="330"/>
      <c r="GX300" s="330"/>
      <c r="GY300" s="330"/>
      <c r="GZ300" s="330"/>
      <c r="HA300" s="330"/>
      <c r="HB300" s="330"/>
      <c r="HC300" s="330"/>
      <c r="HD300" s="330"/>
      <c r="HE300" s="330"/>
      <c r="HF300" s="330"/>
      <c r="HG300" s="330"/>
      <c r="HH300" s="330"/>
      <c r="HI300" s="330"/>
      <c r="HJ300" s="330"/>
      <c r="HK300" s="330"/>
      <c r="HL300" s="330"/>
      <c r="HM300" s="330"/>
      <c r="HN300" s="330"/>
      <c r="HO300" s="330"/>
      <c r="HP300" s="330"/>
      <c r="HQ300" s="330"/>
      <c r="HR300" s="330"/>
      <c r="HS300" s="330"/>
      <c r="HT300" s="330"/>
      <c r="HU300" s="330"/>
      <c r="HV300" s="330"/>
      <c r="HW300" s="330"/>
      <c r="HX300" s="330"/>
      <c r="HY300" s="330"/>
      <c r="HZ300" s="330"/>
      <c r="IA300" s="330"/>
      <c r="IB300" s="330"/>
      <c r="IC300" s="330"/>
      <c r="ID300" s="330"/>
      <c r="IE300" s="330"/>
      <c r="IF300" s="330"/>
      <c r="IG300" s="330"/>
      <c r="IH300" s="330"/>
      <c r="II300" s="330"/>
      <c r="IJ300" s="330"/>
      <c r="IK300" s="330"/>
      <c r="IL300" s="330"/>
      <c r="IM300" s="330"/>
      <c r="IN300" s="330"/>
      <c r="IO300" s="330"/>
      <c r="IP300" s="330"/>
      <c r="IQ300" s="330"/>
      <c r="IR300" s="330"/>
      <c r="IS300" s="330"/>
      <c r="IT300" s="330"/>
      <c r="IU300" s="330"/>
      <c r="IV300" s="330"/>
      <c r="IW300" s="330"/>
      <c r="IX300" s="330"/>
      <c r="IY300" s="330"/>
      <c r="IZ300" s="330"/>
      <c r="JA300" s="330"/>
      <c r="JB300" s="330"/>
      <c r="JC300" s="330"/>
      <c r="JD300" s="330"/>
      <c r="JE300" s="330"/>
      <c r="JF300" s="330"/>
    </row>
    <row r="301" spans="2:266">
      <c r="B301" s="339" t="s">
        <v>19390</v>
      </c>
      <c r="C301" s="338" t="s">
        <v>19389</v>
      </c>
      <c r="D301" s="337" t="s">
        <v>19408</v>
      </c>
      <c r="E301" s="337" t="s">
        <v>19336</v>
      </c>
      <c r="F301" s="337" t="s">
        <v>19388</v>
      </c>
      <c r="G301" s="337" t="s">
        <v>19150</v>
      </c>
      <c r="H301" s="336" t="s">
        <v>19149</v>
      </c>
      <c r="I301" s="331">
        <v>0</v>
      </c>
      <c r="J301" s="331"/>
      <c r="K301" s="331"/>
      <c r="L301" s="331">
        <v>0</v>
      </c>
      <c r="M301" s="331">
        <v>0</v>
      </c>
      <c r="N301" s="331">
        <v>0</v>
      </c>
      <c r="O301" s="331">
        <v>0</v>
      </c>
      <c r="P301" s="331">
        <v>0</v>
      </c>
      <c r="Q301" s="331">
        <v>0</v>
      </c>
      <c r="R301" s="331">
        <v>0</v>
      </c>
      <c r="S301" s="331">
        <v>0</v>
      </c>
      <c r="T301" s="331">
        <v>0</v>
      </c>
      <c r="U301" s="331">
        <v>0</v>
      </c>
      <c r="V301" s="331">
        <v>0</v>
      </c>
      <c r="W301" s="331">
        <v>-32</v>
      </c>
      <c r="X301" s="331">
        <v>-118</v>
      </c>
      <c r="Y301" s="331">
        <v>-124</v>
      </c>
      <c r="Z301" s="331">
        <v>-143</v>
      </c>
      <c r="AA301" s="331">
        <v>-317</v>
      </c>
      <c r="AB301" s="331">
        <v>-401</v>
      </c>
      <c r="AC301" s="331">
        <v>-421</v>
      </c>
      <c r="AD301" s="331">
        <v>-439</v>
      </c>
      <c r="AE301" s="331">
        <v>-756.91</v>
      </c>
      <c r="AF301" s="331">
        <v>-463.76</v>
      </c>
      <c r="AG301" s="331">
        <v>-440.01</v>
      </c>
      <c r="AH301" s="331">
        <v>-332.34</v>
      </c>
      <c r="AI301" s="331">
        <v>-298.91000000000003</v>
      </c>
      <c r="AJ301" s="331">
        <v>-313.27999999999997</v>
      </c>
      <c r="AK301" s="331">
        <v>-453.2</v>
      </c>
      <c r="AL301" s="331">
        <v>-336.8</v>
      </c>
      <c r="AM301" s="331">
        <v>-387.23</v>
      </c>
      <c r="AN301" s="331">
        <v>-415</v>
      </c>
      <c r="AO301" s="331">
        <v>-435.74</v>
      </c>
      <c r="AP301" s="331">
        <v>-402.08</v>
      </c>
      <c r="AQ301" s="331">
        <v>-227.94</v>
      </c>
      <c r="AR301" s="331">
        <v>-157.13999999999999</v>
      </c>
      <c r="AS301" s="331">
        <v>-186.54</v>
      </c>
      <c r="AT301" s="331">
        <v>-161</v>
      </c>
      <c r="AU301" s="331">
        <v>-185.63</v>
      </c>
      <c r="AV301" s="331">
        <v>-166.57</v>
      </c>
      <c r="AW301" s="331">
        <v>-162.37</v>
      </c>
      <c r="AX301" s="331">
        <v>-197.54</v>
      </c>
      <c r="AY301" s="331">
        <v>-112.9</v>
      </c>
      <c r="AZ301" s="331">
        <v>-118.11</v>
      </c>
      <c r="BA301" s="331">
        <v>-134.86000000000001</v>
      </c>
      <c r="BB301" s="331">
        <v>-135.35</v>
      </c>
      <c r="BC301" s="331">
        <v>-13.72</v>
      </c>
      <c r="BD301" s="330"/>
      <c r="BE301" s="330"/>
      <c r="BF301" s="330"/>
      <c r="BG301" s="330"/>
      <c r="BH301" s="335"/>
      <c r="BI301" s="330"/>
      <c r="BJ301" s="330"/>
      <c r="BK301" s="330"/>
      <c r="BL301" s="330"/>
      <c r="BM301" s="330"/>
      <c r="BN301" s="330"/>
      <c r="BO301" s="330"/>
      <c r="BP301" s="330"/>
      <c r="BQ301" s="330"/>
      <c r="BR301" s="330"/>
      <c r="BS301" s="330"/>
      <c r="BT301" s="330"/>
      <c r="BU301" s="330"/>
      <c r="BV301" s="330"/>
      <c r="BW301" s="330"/>
      <c r="BX301" s="330"/>
      <c r="BY301" s="330"/>
      <c r="BZ301" s="330"/>
      <c r="CA301" s="330"/>
      <c r="CB301" s="330"/>
      <c r="CC301" s="330"/>
      <c r="CD301" s="330"/>
      <c r="CE301" s="330"/>
      <c r="CF301" s="330"/>
      <c r="CG301" s="330"/>
      <c r="CH301" s="330"/>
      <c r="CI301" s="330"/>
      <c r="CJ301" s="330"/>
      <c r="CK301" s="330"/>
      <c r="CL301" s="330"/>
      <c r="CM301" s="330"/>
      <c r="CN301" s="330"/>
      <c r="CO301" s="330"/>
      <c r="CP301" s="330"/>
      <c r="CQ301" s="330"/>
      <c r="CR301" s="330"/>
      <c r="CS301" s="330"/>
      <c r="CT301" s="330"/>
      <c r="CU301" s="330"/>
      <c r="CV301" s="330"/>
      <c r="CW301" s="330"/>
      <c r="CX301" s="330"/>
      <c r="CY301" s="330"/>
      <c r="CZ301" s="330"/>
      <c r="DA301" s="330"/>
      <c r="DB301" s="330"/>
      <c r="DC301" s="330"/>
      <c r="DD301" s="330"/>
      <c r="DE301" s="330"/>
      <c r="DF301" s="330"/>
      <c r="DG301" s="330"/>
      <c r="DH301" s="330"/>
      <c r="DI301" s="330"/>
      <c r="DJ301" s="330"/>
      <c r="DK301" s="330"/>
      <c r="DL301" s="330"/>
      <c r="DM301" s="330"/>
      <c r="DN301" s="330"/>
      <c r="DO301" s="330"/>
      <c r="DP301" s="330"/>
      <c r="DQ301" s="330"/>
      <c r="DR301" s="330"/>
      <c r="DS301" s="330"/>
      <c r="DT301" s="330"/>
      <c r="DU301" s="330"/>
      <c r="DV301" s="330"/>
      <c r="DW301" s="330"/>
      <c r="DX301" s="330"/>
      <c r="DY301" s="330"/>
      <c r="DZ301" s="330"/>
      <c r="EA301" s="330"/>
      <c r="EB301" s="330"/>
      <c r="EC301" s="330"/>
      <c r="ED301" s="330"/>
      <c r="EE301" s="330"/>
      <c r="EF301" s="330"/>
      <c r="EG301" s="330"/>
      <c r="EH301" s="330"/>
      <c r="EI301" s="330"/>
      <c r="EJ301" s="330"/>
      <c r="EK301" s="330"/>
      <c r="EL301" s="330"/>
      <c r="EM301" s="330"/>
      <c r="EN301" s="330"/>
      <c r="EO301" s="330"/>
      <c r="EP301" s="330"/>
      <c r="EQ301" s="330"/>
      <c r="ER301" s="330"/>
      <c r="ES301" s="330"/>
      <c r="ET301" s="330"/>
      <c r="EU301" s="330"/>
      <c r="EV301" s="330"/>
      <c r="EW301" s="330"/>
      <c r="EX301" s="330"/>
      <c r="EY301" s="330"/>
      <c r="EZ301" s="330"/>
      <c r="FA301" s="330"/>
      <c r="FB301" s="330"/>
      <c r="FC301" s="330"/>
      <c r="FD301" s="330"/>
      <c r="FE301" s="330"/>
      <c r="FF301" s="330"/>
      <c r="FG301" s="330"/>
      <c r="FH301" s="330"/>
      <c r="FI301" s="330"/>
      <c r="FJ301" s="330"/>
      <c r="FK301" s="330"/>
      <c r="FL301" s="330"/>
      <c r="FM301" s="330"/>
      <c r="FN301" s="330"/>
      <c r="FO301" s="330"/>
      <c r="FP301" s="330"/>
      <c r="FQ301" s="330"/>
      <c r="FR301" s="330"/>
      <c r="FS301" s="330"/>
      <c r="FT301" s="330"/>
      <c r="FU301" s="330"/>
      <c r="FV301" s="330"/>
      <c r="FW301" s="330"/>
      <c r="FX301" s="330"/>
      <c r="FY301" s="330"/>
      <c r="FZ301" s="330"/>
      <c r="GA301" s="330"/>
      <c r="GB301" s="330"/>
      <c r="GC301" s="330"/>
      <c r="GD301" s="330"/>
      <c r="GE301" s="330"/>
      <c r="GF301" s="330"/>
      <c r="GG301" s="330"/>
      <c r="GH301" s="330"/>
      <c r="GI301" s="330"/>
      <c r="GJ301" s="330"/>
      <c r="GK301" s="330"/>
      <c r="GL301" s="330"/>
      <c r="GM301" s="330"/>
      <c r="GN301" s="330"/>
      <c r="GO301" s="330"/>
      <c r="GP301" s="330"/>
      <c r="GQ301" s="330"/>
      <c r="GR301" s="330"/>
      <c r="GS301" s="330"/>
      <c r="GT301" s="330"/>
      <c r="GU301" s="330"/>
      <c r="GV301" s="330"/>
      <c r="GW301" s="330"/>
      <c r="GX301" s="330"/>
      <c r="GY301" s="330"/>
      <c r="GZ301" s="330"/>
      <c r="HA301" s="330"/>
      <c r="HB301" s="330"/>
      <c r="HC301" s="330"/>
      <c r="HD301" s="330"/>
      <c r="HE301" s="330"/>
      <c r="HF301" s="330"/>
      <c r="HG301" s="330"/>
      <c r="HH301" s="330"/>
      <c r="HI301" s="330"/>
      <c r="HJ301" s="330"/>
      <c r="HK301" s="330"/>
      <c r="HL301" s="330"/>
      <c r="HM301" s="330"/>
      <c r="HN301" s="330"/>
      <c r="HO301" s="330"/>
      <c r="HP301" s="330"/>
      <c r="HQ301" s="330"/>
      <c r="HR301" s="330"/>
      <c r="HS301" s="330"/>
      <c r="HT301" s="330"/>
      <c r="HU301" s="330"/>
      <c r="HV301" s="330"/>
      <c r="HW301" s="330"/>
      <c r="HX301" s="330"/>
      <c r="HY301" s="330"/>
      <c r="HZ301" s="330"/>
      <c r="IA301" s="330"/>
      <c r="IB301" s="330"/>
      <c r="IC301" s="330"/>
      <c r="ID301" s="330"/>
      <c r="IE301" s="330"/>
      <c r="IF301" s="330"/>
      <c r="IG301" s="330"/>
      <c r="IH301" s="330"/>
      <c r="II301" s="330"/>
      <c r="IJ301" s="330"/>
      <c r="IK301" s="330"/>
      <c r="IL301" s="330"/>
      <c r="IM301" s="330"/>
      <c r="IN301" s="330"/>
      <c r="IO301" s="330"/>
      <c r="IP301" s="330"/>
      <c r="IQ301" s="330"/>
      <c r="IR301" s="330"/>
      <c r="IS301" s="330"/>
      <c r="IT301" s="330"/>
      <c r="IU301" s="330"/>
      <c r="IV301" s="330"/>
      <c r="IW301" s="330"/>
      <c r="IX301" s="330"/>
      <c r="IY301" s="330"/>
      <c r="IZ301" s="330"/>
      <c r="JA301" s="330"/>
      <c r="JB301" s="330"/>
      <c r="JC301" s="330"/>
      <c r="JD301" s="330"/>
      <c r="JE301" s="330"/>
      <c r="JF301" s="330"/>
    </row>
    <row r="302" spans="2:266">
      <c r="B302" s="339" t="s">
        <v>19354</v>
      </c>
      <c r="C302" s="338" t="s">
        <v>19353</v>
      </c>
      <c r="D302" s="337" t="s">
        <v>19408</v>
      </c>
      <c r="E302" s="337" t="s">
        <v>19336</v>
      </c>
      <c r="F302" s="337" t="s">
        <v>19145</v>
      </c>
      <c r="G302" s="337" t="s">
        <v>19150</v>
      </c>
      <c r="H302" s="336" t="s">
        <v>19149</v>
      </c>
      <c r="I302" s="331">
        <v>0</v>
      </c>
      <c r="J302" s="331"/>
      <c r="K302" s="331"/>
      <c r="L302" s="331">
        <v>0</v>
      </c>
      <c r="M302" s="331">
        <v>0</v>
      </c>
      <c r="N302" s="331">
        <v>0</v>
      </c>
      <c r="O302" s="331">
        <v>0</v>
      </c>
      <c r="P302" s="331">
        <v>0</v>
      </c>
      <c r="Q302" s="331">
        <v>0</v>
      </c>
      <c r="R302" s="331">
        <v>0</v>
      </c>
      <c r="S302" s="331">
        <v>0</v>
      </c>
      <c r="T302" s="331">
        <v>0</v>
      </c>
      <c r="U302" s="331">
        <v>0</v>
      </c>
      <c r="V302" s="331">
        <v>0</v>
      </c>
      <c r="W302" s="331">
        <v>0</v>
      </c>
      <c r="X302" s="331">
        <v>0</v>
      </c>
      <c r="Y302" s="331">
        <v>0</v>
      </c>
      <c r="Z302" s="331">
        <v>0</v>
      </c>
      <c r="AA302" s="331">
        <v>-92</v>
      </c>
      <c r="AB302" s="331">
        <v>-177</v>
      </c>
      <c r="AC302" s="331">
        <v>-411</v>
      </c>
      <c r="AD302" s="331">
        <v>-460</v>
      </c>
      <c r="AE302" s="331">
        <v>-463.01</v>
      </c>
      <c r="AF302" s="331">
        <v>-729.01</v>
      </c>
      <c r="AG302" s="331">
        <v>-899.62</v>
      </c>
      <c r="AH302" s="331">
        <v>-946.14</v>
      </c>
      <c r="AI302" s="331">
        <v>-895.1</v>
      </c>
      <c r="AJ302" s="331">
        <v>-894.92</v>
      </c>
      <c r="AK302" s="331">
        <v>-1159.02</v>
      </c>
      <c r="AL302" s="331">
        <v>-1083.22</v>
      </c>
      <c r="AM302" s="331">
        <v>-1036.28</v>
      </c>
      <c r="AN302" s="331">
        <v>-1103.18</v>
      </c>
      <c r="AO302" s="331">
        <v>-1134.79</v>
      </c>
      <c r="AP302" s="331">
        <v>-1139.1199999999999</v>
      </c>
      <c r="AQ302" s="331">
        <v>-993.83</v>
      </c>
      <c r="AR302" s="331">
        <v>-989.54</v>
      </c>
      <c r="AS302" s="331">
        <v>-993.67</v>
      </c>
      <c r="AT302" s="331">
        <v>-991.3</v>
      </c>
      <c r="AU302" s="331">
        <v>-1105.28</v>
      </c>
      <c r="AV302" s="331">
        <v>-1029.69</v>
      </c>
      <c r="AW302" s="331">
        <v>-1003.65</v>
      </c>
      <c r="AX302" s="331">
        <v>-1042.69</v>
      </c>
      <c r="AY302" s="331">
        <v>-908.91</v>
      </c>
      <c r="AZ302" s="331">
        <v>-958.34</v>
      </c>
      <c r="BA302" s="331">
        <v>-1011.8</v>
      </c>
      <c r="BB302" s="331">
        <v>-1684.85</v>
      </c>
      <c r="BC302" s="331">
        <v>-1243.3699999999999</v>
      </c>
      <c r="BD302" s="330"/>
      <c r="BE302" s="330"/>
      <c r="BF302" s="330"/>
      <c r="BG302" s="330"/>
      <c r="BH302" s="335"/>
      <c r="BI302" s="330"/>
      <c r="BJ302" s="330"/>
      <c r="BK302" s="330"/>
      <c r="BL302" s="330"/>
      <c r="BM302" s="330"/>
      <c r="BN302" s="330"/>
      <c r="BO302" s="330"/>
      <c r="BP302" s="330"/>
      <c r="BQ302" s="330"/>
      <c r="BR302" s="330"/>
      <c r="BS302" s="330"/>
      <c r="BT302" s="330"/>
      <c r="BU302" s="330"/>
      <c r="BV302" s="330"/>
      <c r="BW302" s="330"/>
      <c r="BX302" s="330"/>
      <c r="BY302" s="330"/>
      <c r="BZ302" s="330"/>
      <c r="CA302" s="330"/>
      <c r="CB302" s="330"/>
      <c r="CC302" s="330"/>
      <c r="CD302" s="330"/>
      <c r="CE302" s="330"/>
      <c r="CF302" s="330"/>
      <c r="CG302" s="330"/>
      <c r="CH302" s="330"/>
      <c r="CI302" s="330"/>
      <c r="CJ302" s="330"/>
      <c r="CK302" s="330"/>
      <c r="CL302" s="330"/>
      <c r="CM302" s="330"/>
      <c r="CN302" s="330"/>
      <c r="CO302" s="330"/>
      <c r="CP302" s="330"/>
      <c r="CQ302" s="330"/>
      <c r="CR302" s="330"/>
      <c r="CS302" s="330"/>
      <c r="CT302" s="330"/>
      <c r="CU302" s="330"/>
      <c r="CV302" s="330"/>
      <c r="CW302" s="330"/>
      <c r="CX302" s="330"/>
      <c r="CY302" s="330"/>
      <c r="CZ302" s="330"/>
      <c r="DA302" s="330"/>
      <c r="DB302" s="330"/>
      <c r="DC302" s="330"/>
      <c r="DD302" s="330"/>
      <c r="DE302" s="330"/>
      <c r="DF302" s="330"/>
      <c r="DG302" s="330"/>
      <c r="DH302" s="330"/>
      <c r="DI302" s="330"/>
      <c r="DJ302" s="330"/>
      <c r="DK302" s="330"/>
      <c r="DL302" s="330"/>
      <c r="DM302" s="330"/>
      <c r="DN302" s="330"/>
      <c r="DO302" s="330"/>
      <c r="DP302" s="330"/>
      <c r="DQ302" s="330"/>
      <c r="DR302" s="330"/>
      <c r="DS302" s="330"/>
      <c r="DT302" s="330"/>
      <c r="DU302" s="330"/>
      <c r="DV302" s="330"/>
      <c r="DW302" s="330"/>
      <c r="DX302" s="330"/>
      <c r="DY302" s="330"/>
      <c r="DZ302" s="330"/>
      <c r="EA302" s="330"/>
      <c r="EB302" s="330"/>
      <c r="EC302" s="330"/>
      <c r="ED302" s="330"/>
      <c r="EE302" s="330"/>
      <c r="EF302" s="330"/>
      <c r="EG302" s="330"/>
      <c r="EH302" s="330"/>
      <c r="EI302" s="330"/>
      <c r="EJ302" s="330"/>
      <c r="EK302" s="330"/>
      <c r="EL302" s="330"/>
      <c r="EM302" s="330"/>
      <c r="EN302" s="330"/>
      <c r="EO302" s="330"/>
      <c r="EP302" s="330"/>
      <c r="EQ302" s="330"/>
      <c r="ER302" s="330"/>
      <c r="ES302" s="330"/>
      <c r="ET302" s="330"/>
      <c r="EU302" s="330"/>
      <c r="EV302" s="330"/>
      <c r="EW302" s="330"/>
      <c r="EX302" s="330"/>
      <c r="EY302" s="330"/>
      <c r="EZ302" s="330"/>
      <c r="FA302" s="330"/>
      <c r="FB302" s="330"/>
      <c r="FC302" s="330"/>
      <c r="FD302" s="330"/>
      <c r="FE302" s="330"/>
      <c r="FF302" s="330"/>
      <c r="FG302" s="330"/>
      <c r="FH302" s="330"/>
      <c r="FI302" s="330"/>
      <c r="FJ302" s="330"/>
      <c r="FK302" s="330"/>
      <c r="FL302" s="330"/>
      <c r="FM302" s="330"/>
      <c r="FN302" s="330"/>
      <c r="FO302" s="330"/>
      <c r="FP302" s="330"/>
      <c r="FQ302" s="330"/>
      <c r="FR302" s="330"/>
      <c r="FS302" s="330"/>
      <c r="FT302" s="330"/>
      <c r="FU302" s="330"/>
      <c r="FV302" s="330"/>
      <c r="FW302" s="330"/>
      <c r="FX302" s="330"/>
      <c r="FY302" s="330"/>
      <c r="FZ302" s="330"/>
      <c r="GA302" s="330"/>
      <c r="GB302" s="330"/>
      <c r="GC302" s="330"/>
      <c r="GD302" s="330"/>
      <c r="GE302" s="330"/>
      <c r="GF302" s="330"/>
      <c r="GG302" s="330"/>
      <c r="GH302" s="330"/>
      <c r="GI302" s="330"/>
      <c r="GJ302" s="330"/>
      <c r="GK302" s="330"/>
      <c r="GL302" s="330"/>
      <c r="GM302" s="330"/>
      <c r="GN302" s="330"/>
      <c r="GO302" s="330"/>
      <c r="GP302" s="330"/>
      <c r="GQ302" s="330"/>
      <c r="GR302" s="330"/>
      <c r="GS302" s="330"/>
      <c r="GT302" s="330"/>
      <c r="GU302" s="330"/>
      <c r="GV302" s="330"/>
      <c r="GW302" s="330"/>
      <c r="GX302" s="330"/>
      <c r="GY302" s="330"/>
      <c r="GZ302" s="330"/>
      <c r="HA302" s="330"/>
      <c r="HB302" s="330"/>
      <c r="HC302" s="330"/>
      <c r="HD302" s="330"/>
      <c r="HE302" s="330"/>
      <c r="HF302" s="330"/>
      <c r="HG302" s="330"/>
      <c r="HH302" s="330"/>
      <c r="HI302" s="330"/>
      <c r="HJ302" s="330"/>
      <c r="HK302" s="330"/>
      <c r="HL302" s="330"/>
      <c r="HM302" s="330"/>
      <c r="HN302" s="330"/>
      <c r="HO302" s="330"/>
      <c r="HP302" s="330"/>
      <c r="HQ302" s="330"/>
      <c r="HR302" s="330"/>
      <c r="HS302" s="330"/>
      <c r="HT302" s="330"/>
      <c r="HU302" s="330"/>
      <c r="HV302" s="330"/>
      <c r="HW302" s="330"/>
      <c r="HX302" s="330"/>
      <c r="HY302" s="330"/>
      <c r="HZ302" s="330"/>
      <c r="IA302" s="330"/>
      <c r="IB302" s="330"/>
      <c r="IC302" s="330"/>
      <c r="ID302" s="330"/>
      <c r="IE302" s="330"/>
      <c r="IF302" s="330"/>
      <c r="IG302" s="330"/>
      <c r="IH302" s="330"/>
      <c r="II302" s="330"/>
      <c r="IJ302" s="330"/>
      <c r="IK302" s="330"/>
      <c r="IL302" s="330"/>
      <c r="IM302" s="330"/>
      <c r="IN302" s="330"/>
      <c r="IO302" s="330"/>
      <c r="IP302" s="330"/>
      <c r="IQ302" s="330"/>
      <c r="IR302" s="330"/>
      <c r="IS302" s="330"/>
      <c r="IT302" s="330"/>
      <c r="IU302" s="330"/>
      <c r="IV302" s="330"/>
      <c r="IW302" s="330"/>
      <c r="IX302" s="330"/>
      <c r="IY302" s="330"/>
      <c r="IZ302" s="330"/>
      <c r="JA302" s="330"/>
      <c r="JB302" s="330"/>
      <c r="JC302" s="330"/>
      <c r="JD302" s="330"/>
      <c r="JE302" s="330"/>
      <c r="JF302" s="330"/>
    </row>
    <row r="303" spans="2:266">
      <c r="B303" s="339" t="s">
        <v>19352</v>
      </c>
      <c r="C303" s="338" t="s">
        <v>19351</v>
      </c>
      <c r="D303" s="337" t="s">
        <v>19408</v>
      </c>
      <c r="E303" s="337" t="s">
        <v>19336</v>
      </c>
      <c r="F303" s="337" t="s">
        <v>19138</v>
      </c>
      <c r="G303" s="337" t="s">
        <v>19150</v>
      </c>
      <c r="H303" s="336" t="s">
        <v>19149</v>
      </c>
      <c r="I303" s="331">
        <v>0</v>
      </c>
      <c r="J303" s="331"/>
      <c r="K303" s="331"/>
      <c r="L303" s="331">
        <v>0</v>
      </c>
      <c r="M303" s="331">
        <v>0</v>
      </c>
      <c r="N303" s="331">
        <v>0</v>
      </c>
      <c r="O303" s="331">
        <v>0</v>
      </c>
      <c r="P303" s="331">
        <v>0</v>
      </c>
      <c r="Q303" s="331">
        <v>0</v>
      </c>
      <c r="R303" s="331">
        <v>0</v>
      </c>
      <c r="S303" s="331">
        <v>0</v>
      </c>
      <c r="T303" s="331">
        <v>0</v>
      </c>
      <c r="U303" s="331">
        <v>0</v>
      </c>
      <c r="V303" s="331">
        <v>0</v>
      </c>
      <c r="W303" s="331">
        <v>0</v>
      </c>
      <c r="X303" s="331">
        <v>0</v>
      </c>
      <c r="Y303" s="331">
        <v>0</v>
      </c>
      <c r="Z303" s="331">
        <v>0</v>
      </c>
      <c r="AA303" s="331">
        <v>0</v>
      </c>
      <c r="AB303" s="331">
        <v>0</v>
      </c>
      <c r="AC303" s="331">
        <v>-45</v>
      </c>
      <c r="AD303" s="331">
        <v>-107</v>
      </c>
      <c r="AE303" s="331">
        <v>-120.96</v>
      </c>
      <c r="AF303" s="331">
        <v>-69.349999999999994</v>
      </c>
      <c r="AG303" s="331">
        <v>-77.13</v>
      </c>
      <c r="AH303" s="331">
        <v>-87.99</v>
      </c>
      <c r="AI303" s="331">
        <v>-122.68</v>
      </c>
      <c r="AJ303" s="331">
        <v>-172.49</v>
      </c>
      <c r="AK303" s="331">
        <v>-226.46</v>
      </c>
      <c r="AL303" s="331">
        <v>-276.31</v>
      </c>
      <c r="AM303" s="331">
        <v>-327.68</v>
      </c>
      <c r="AN303" s="331">
        <v>-326.41000000000003</v>
      </c>
      <c r="AO303" s="331">
        <v>-294.75</v>
      </c>
      <c r="AP303" s="331">
        <v>-278.51</v>
      </c>
      <c r="AQ303" s="331">
        <v>-305.75</v>
      </c>
      <c r="AR303" s="331">
        <v>-305.69</v>
      </c>
      <c r="AS303" s="331">
        <v>-451.57</v>
      </c>
      <c r="AT303" s="331">
        <v>-516.63</v>
      </c>
      <c r="AU303" s="331">
        <v>-540.82000000000005</v>
      </c>
      <c r="AV303" s="331">
        <v>-558.12</v>
      </c>
      <c r="AW303" s="331">
        <v>-522.66999999999996</v>
      </c>
      <c r="AX303" s="331">
        <v>-901.3</v>
      </c>
      <c r="AY303" s="331">
        <v>-1075.3399999999999</v>
      </c>
      <c r="AZ303" s="331">
        <v>-882.5</v>
      </c>
      <c r="BA303" s="331">
        <v>-1595.42</v>
      </c>
      <c r="BB303" s="331">
        <v>-1819.69</v>
      </c>
      <c r="BC303" s="331">
        <v>-2263.83</v>
      </c>
      <c r="BD303" s="330"/>
      <c r="BE303" s="330"/>
      <c r="BF303" s="330"/>
      <c r="BG303" s="330"/>
      <c r="BH303" s="335"/>
      <c r="BI303" s="330"/>
      <c r="BJ303" s="330"/>
      <c r="BK303" s="330"/>
      <c r="BL303" s="330"/>
      <c r="BM303" s="330"/>
      <c r="BN303" s="330"/>
      <c r="BO303" s="330"/>
      <c r="BP303" s="330"/>
      <c r="BQ303" s="330"/>
      <c r="BR303" s="330"/>
      <c r="BS303" s="330"/>
      <c r="BT303" s="330"/>
      <c r="BU303" s="330"/>
      <c r="BV303" s="330"/>
      <c r="BW303" s="330"/>
      <c r="BX303" s="330"/>
      <c r="BY303" s="330"/>
      <c r="BZ303" s="330"/>
      <c r="CA303" s="330"/>
      <c r="CB303" s="330"/>
      <c r="CC303" s="330"/>
      <c r="CD303" s="330"/>
      <c r="CE303" s="330"/>
      <c r="CF303" s="330"/>
      <c r="CG303" s="330"/>
      <c r="CH303" s="330"/>
      <c r="CI303" s="330"/>
      <c r="CJ303" s="330"/>
      <c r="CK303" s="330"/>
      <c r="CL303" s="330"/>
      <c r="CM303" s="330"/>
      <c r="CN303" s="330"/>
      <c r="CO303" s="330"/>
      <c r="CP303" s="330"/>
      <c r="CQ303" s="330"/>
      <c r="CR303" s="330"/>
      <c r="CS303" s="330"/>
      <c r="CT303" s="330"/>
      <c r="CU303" s="330"/>
      <c r="CV303" s="330"/>
      <c r="CW303" s="330"/>
      <c r="CX303" s="330"/>
      <c r="CY303" s="330"/>
      <c r="CZ303" s="330"/>
      <c r="DA303" s="330"/>
      <c r="DB303" s="330"/>
      <c r="DC303" s="330"/>
      <c r="DD303" s="330"/>
      <c r="DE303" s="330"/>
      <c r="DF303" s="330"/>
      <c r="DG303" s="330"/>
      <c r="DH303" s="330"/>
      <c r="DI303" s="330"/>
      <c r="DJ303" s="330"/>
      <c r="DK303" s="330"/>
      <c r="DL303" s="330"/>
      <c r="DM303" s="330"/>
      <c r="DN303" s="330"/>
      <c r="DO303" s="330"/>
      <c r="DP303" s="330"/>
      <c r="DQ303" s="330"/>
      <c r="DR303" s="330"/>
      <c r="DS303" s="330"/>
      <c r="DT303" s="330"/>
      <c r="DU303" s="330"/>
      <c r="DV303" s="330"/>
      <c r="DW303" s="330"/>
      <c r="DX303" s="330"/>
      <c r="DY303" s="330"/>
      <c r="DZ303" s="330"/>
      <c r="EA303" s="330"/>
      <c r="EB303" s="330"/>
      <c r="EC303" s="330"/>
      <c r="ED303" s="330"/>
      <c r="EE303" s="330"/>
      <c r="EF303" s="330"/>
      <c r="EG303" s="330"/>
      <c r="EH303" s="330"/>
      <c r="EI303" s="330"/>
      <c r="EJ303" s="330"/>
      <c r="EK303" s="330"/>
      <c r="EL303" s="330"/>
      <c r="EM303" s="330"/>
      <c r="EN303" s="330"/>
      <c r="EO303" s="330"/>
      <c r="EP303" s="330"/>
      <c r="EQ303" s="330"/>
      <c r="ER303" s="330"/>
      <c r="ES303" s="330"/>
      <c r="ET303" s="330"/>
      <c r="EU303" s="330"/>
      <c r="EV303" s="330"/>
      <c r="EW303" s="330"/>
      <c r="EX303" s="330"/>
      <c r="EY303" s="330"/>
      <c r="EZ303" s="330"/>
      <c r="FA303" s="330"/>
      <c r="FB303" s="330"/>
      <c r="FC303" s="330"/>
      <c r="FD303" s="330"/>
      <c r="FE303" s="330"/>
      <c r="FF303" s="330"/>
      <c r="FG303" s="330"/>
      <c r="FH303" s="330"/>
      <c r="FI303" s="330"/>
      <c r="FJ303" s="330"/>
      <c r="FK303" s="330"/>
      <c r="FL303" s="330"/>
      <c r="FM303" s="330"/>
      <c r="FN303" s="330"/>
      <c r="FO303" s="330"/>
      <c r="FP303" s="330"/>
      <c r="FQ303" s="330"/>
      <c r="FR303" s="330"/>
      <c r="FS303" s="330"/>
      <c r="FT303" s="330"/>
      <c r="FU303" s="330"/>
      <c r="FV303" s="330"/>
      <c r="FW303" s="330"/>
      <c r="FX303" s="330"/>
      <c r="FY303" s="330"/>
      <c r="FZ303" s="330"/>
      <c r="GA303" s="330"/>
      <c r="GB303" s="330"/>
      <c r="GC303" s="330"/>
      <c r="GD303" s="330"/>
      <c r="GE303" s="330"/>
      <c r="GF303" s="330"/>
      <c r="GG303" s="330"/>
      <c r="GH303" s="330"/>
      <c r="GI303" s="330"/>
      <c r="GJ303" s="330"/>
      <c r="GK303" s="330"/>
      <c r="GL303" s="330"/>
      <c r="GM303" s="330"/>
      <c r="GN303" s="330"/>
      <c r="GO303" s="330"/>
      <c r="GP303" s="330"/>
      <c r="GQ303" s="330"/>
      <c r="GR303" s="330"/>
      <c r="GS303" s="330"/>
      <c r="GT303" s="330"/>
      <c r="GU303" s="330"/>
      <c r="GV303" s="330"/>
      <c r="GW303" s="330"/>
      <c r="GX303" s="330"/>
      <c r="GY303" s="330"/>
      <c r="GZ303" s="330"/>
      <c r="HA303" s="330"/>
      <c r="HB303" s="330"/>
      <c r="HC303" s="330"/>
      <c r="HD303" s="330"/>
      <c r="HE303" s="330"/>
      <c r="HF303" s="330"/>
      <c r="HG303" s="330"/>
      <c r="HH303" s="330"/>
      <c r="HI303" s="330"/>
      <c r="HJ303" s="330"/>
      <c r="HK303" s="330"/>
      <c r="HL303" s="330"/>
      <c r="HM303" s="330"/>
      <c r="HN303" s="330"/>
      <c r="HO303" s="330"/>
      <c r="HP303" s="330"/>
      <c r="HQ303" s="330"/>
      <c r="HR303" s="330"/>
      <c r="HS303" s="330"/>
      <c r="HT303" s="330"/>
      <c r="HU303" s="330"/>
      <c r="HV303" s="330"/>
      <c r="HW303" s="330"/>
      <c r="HX303" s="330"/>
      <c r="HY303" s="330"/>
      <c r="HZ303" s="330"/>
      <c r="IA303" s="330"/>
      <c r="IB303" s="330"/>
      <c r="IC303" s="330"/>
      <c r="ID303" s="330"/>
      <c r="IE303" s="330"/>
      <c r="IF303" s="330"/>
      <c r="IG303" s="330"/>
      <c r="IH303" s="330"/>
      <c r="II303" s="330"/>
      <c r="IJ303" s="330"/>
      <c r="IK303" s="330"/>
      <c r="IL303" s="330"/>
      <c r="IM303" s="330"/>
      <c r="IN303" s="330"/>
      <c r="IO303" s="330"/>
      <c r="IP303" s="330"/>
      <c r="IQ303" s="330"/>
      <c r="IR303" s="330"/>
      <c r="IS303" s="330"/>
      <c r="IT303" s="330"/>
      <c r="IU303" s="330"/>
      <c r="IV303" s="330"/>
      <c r="IW303" s="330"/>
      <c r="IX303" s="330"/>
      <c r="IY303" s="330"/>
      <c r="IZ303" s="330"/>
      <c r="JA303" s="330"/>
      <c r="JB303" s="330"/>
      <c r="JC303" s="330"/>
      <c r="JD303" s="330"/>
      <c r="JE303" s="330"/>
      <c r="JF303" s="330"/>
    </row>
    <row r="304" spans="2:266">
      <c r="B304" s="339" t="s">
        <v>19350</v>
      </c>
      <c r="C304" s="338" t="s">
        <v>19349</v>
      </c>
      <c r="D304" s="337" t="s">
        <v>19408</v>
      </c>
      <c r="E304" s="337" t="s">
        <v>19336</v>
      </c>
      <c r="F304" s="337" t="s">
        <v>19135</v>
      </c>
      <c r="G304" s="337" t="s">
        <v>19150</v>
      </c>
      <c r="H304" s="336" t="s">
        <v>19149</v>
      </c>
      <c r="I304" s="331">
        <v>0</v>
      </c>
      <c r="J304" s="331"/>
      <c r="K304" s="331"/>
      <c r="L304" s="331">
        <v>0</v>
      </c>
      <c r="M304" s="331">
        <v>0</v>
      </c>
      <c r="N304" s="331">
        <v>0</v>
      </c>
      <c r="O304" s="331">
        <v>0</v>
      </c>
      <c r="P304" s="331">
        <v>0</v>
      </c>
      <c r="Q304" s="331">
        <v>0</v>
      </c>
      <c r="R304" s="331">
        <v>0</v>
      </c>
      <c r="S304" s="331">
        <v>0</v>
      </c>
      <c r="T304" s="331">
        <v>0</v>
      </c>
      <c r="U304" s="331">
        <v>0</v>
      </c>
      <c r="V304" s="331">
        <v>0</v>
      </c>
      <c r="W304" s="331">
        <v>0</v>
      </c>
      <c r="X304" s="331">
        <v>0</v>
      </c>
      <c r="Y304" s="331">
        <v>0</v>
      </c>
      <c r="Z304" s="331">
        <v>0</v>
      </c>
      <c r="AA304" s="331">
        <v>0</v>
      </c>
      <c r="AB304" s="331">
        <v>0</v>
      </c>
      <c r="AC304" s="331">
        <v>-9</v>
      </c>
      <c r="AD304" s="331">
        <v>-35</v>
      </c>
      <c r="AE304" s="331">
        <v>-56.11</v>
      </c>
      <c r="AF304" s="331">
        <v>-24.86</v>
      </c>
      <c r="AG304" s="331">
        <v>-20.56</v>
      </c>
      <c r="AH304" s="331">
        <v>-17.809999999999999</v>
      </c>
      <c r="AI304" s="331">
        <v>-10.24</v>
      </c>
      <c r="AJ304" s="331">
        <v>-1.1000000000000001</v>
      </c>
      <c r="AK304" s="331">
        <v>-18.420000000000002</v>
      </c>
      <c r="AL304" s="331">
        <v>-6.7</v>
      </c>
      <c r="AM304" s="331">
        <v>-33.17</v>
      </c>
      <c r="AN304" s="331">
        <v>0</v>
      </c>
      <c r="AO304" s="331">
        <v>0</v>
      </c>
      <c r="AP304" s="331">
        <v>0</v>
      </c>
      <c r="AQ304" s="331">
        <v>0</v>
      </c>
      <c r="AR304" s="331">
        <v>0</v>
      </c>
      <c r="AS304" s="331">
        <v>0</v>
      </c>
      <c r="AT304" s="331">
        <v>0</v>
      </c>
      <c r="AU304" s="331">
        <v>-42.58</v>
      </c>
      <c r="AV304" s="331">
        <v>-54.04</v>
      </c>
      <c r="AW304" s="331">
        <v>-98.51</v>
      </c>
      <c r="AX304" s="331">
        <v>-94.88</v>
      </c>
      <c r="AY304" s="331">
        <v>-100.19</v>
      </c>
      <c r="AZ304" s="331">
        <v>-119.68</v>
      </c>
      <c r="BA304" s="331">
        <v>-122.61</v>
      </c>
      <c r="BB304" s="331">
        <v>-147.81</v>
      </c>
      <c r="BC304" s="331">
        <v>-122.16</v>
      </c>
      <c r="BD304" s="330"/>
      <c r="BE304" s="330"/>
      <c r="BF304" s="330"/>
      <c r="BG304" s="330"/>
      <c r="BH304" s="335"/>
      <c r="BI304" s="330"/>
      <c r="BJ304" s="330"/>
      <c r="BK304" s="330"/>
      <c r="BL304" s="330"/>
      <c r="BM304" s="330"/>
      <c r="BN304" s="330"/>
      <c r="BO304" s="330"/>
      <c r="BP304" s="330"/>
      <c r="BQ304" s="330"/>
      <c r="BR304" s="330"/>
      <c r="BS304" s="330"/>
      <c r="BT304" s="330"/>
      <c r="BU304" s="330"/>
      <c r="BV304" s="330"/>
      <c r="BW304" s="330"/>
      <c r="BX304" s="330"/>
      <c r="BY304" s="330"/>
      <c r="BZ304" s="330"/>
      <c r="CA304" s="330"/>
      <c r="CB304" s="330"/>
      <c r="CC304" s="330"/>
      <c r="CD304" s="330"/>
      <c r="CE304" s="330"/>
      <c r="CF304" s="330"/>
      <c r="CG304" s="330"/>
      <c r="CH304" s="330"/>
      <c r="CI304" s="330"/>
      <c r="CJ304" s="330"/>
      <c r="CK304" s="330"/>
      <c r="CL304" s="330"/>
      <c r="CM304" s="330"/>
      <c r="CN304" s="330"/>
      <c r="CO304" s="330"/>
      <c r="CP304" s="330"/>
      <c r="CQ304" s="330"/>
      <c r="CR304" s="330"/>
      <c r="CS304" s="330"/>
      <c r="CT304" s="330"/>
      <c r="CU304" s="330"/>
      <c r="CV304" s="330"/>
      <c r="CW304" s="330"/>
      <c r="CX304" s="330"/>
      <c r="CY304" s="330"/>
      <c r="CZ304" s="330"/>
      <c r="DA304" s="330"/>
      <c r="DB304" s="330"/>
      <c r="DC304" s="330"/>
      <c r="DD304" s="330"/>
      <c r="DE304" s="330"/>
      <c r="DF304" s="330"/>
      <c r="DG304" s="330"/>
      <c r="DH304" s="330"/>
      <c r="DI304" s="330"/>
      <c r="DJ304" s="330"/>
      <c r="DK304" s="330"/>
      <c r="DL304" s="330"/>
      <c r="DM304" s="330"/>
      <c r="DN304" s="330"/>
      <c r="DO304" s="330"/>
      <c r="DP304" s="330"/>
      <c r="DQ304" s="330"/>
      <c r="DR304" s="330"/>
      <c r="DS304" s="330"/>
      <c r="DT304" s="330"/>
      <c r="DU304" s="330"/>
      <c r="DV304" s="330"/>
      <c r="DW304" s="330"/>
      <c r="DX304" s="330"/>
      <c r="DY304" s="330"/>
      <c r="DZ304" s="330"/>
      <c r="EA304" s="330"/>
      <c r="EB304" s="330"/>
      <c r="EC304" s="330"/>
      <c r="ED304" s="330"/>
      <c r="EE304" s="330"/>
      <c r="EF304" s="330"/>
      <c r="EG304" s="330"/>
      <c r="EH304" s="330"/>
      <c r="EI304" s="330"/>
      <c r="EJ304" s="330"/>
      <c r="EK304" s="330"/>
      <c r="EL304" s="330"/>
      <c r="EM304" s="330"/>
      <c r="EN304" s="330"/>
      <c r="EO304" s="330"/>
      <c r="EP304" s="330"/>
      <c r="EQ304" s="330"/>
      <c r="ER304" s="330"/>
      <c r="ES304" s="330"/>
      <c r="ET304" s="330"/>
      <c r="EU304" s="330"/>
      <c r="EV304" s="330"/>
      <c r="EW304" s="330"/>
      <c r="EX304" s="330"/>
      <c r="EY304" s="330"/>
      <c r="EZ304" s="330"/>
      <c r="FA304" s="330"/>
      <c r="FB304" s="330"/>
      <c r="FC304" s="330"/>
      <c r="FD304" s="330"/>
      <c r="FE304" s="330"/>
      <c r="FF304" s="330"/>
      <c r="FG304" s="330"/>
      <c r="FH304" s="330"/>
      <c r="FI304" s="330"/>
      <c r="FJ304" s="330"/>
      <c r="FK304" s="330"/>
      <c r="FL304" s="330"/>
      <c r="FM304" s="330"/>
      <c r="FN304" s="330"/>
      <c r="FO304" s="330"/>
      <c r="FP304" s="330"/>
      <c r="FQ304" s="330"/>
      <c r="FR304" s="330"/>
      <c r="FS304" s="330"/>
      <c r="FT304" s="330"/>
      <c r="FU304" s="330"/>
      <c r="FV304" s="330"/>
      <c r="FW304" s="330"/>
      <c r="FX304" s="330"/>
      <c r="FY304" s="330"/>
      <c r="FZ304" s="330"/>
      <c r="GA304" s="330"/>
      <c r="GB304" s="330"/>
      <c r="GC304" s="330"/>
      <c r="GD304" s="330"/>
      <c r="GE304" s="330"/>
      <c r="GF304" s="330"/>
      <c r="GG304" s="330"/>
      <c r="GH304" s="330"/>
      <c r="GI304" s="330"/>
      <c r="GJ304" s="330"/>
      <c r="GK304" s="330"/>
      <c r="GL304" s="330"/>
      <c r="GM304" s="330"/>
      <c r="GN304" s="330"/>
      <c r="GO304" s="330"/>
      <c r="GP304" s="330"/>
      <c r="GQ304" s="330"/>
      <c r="GR304" s="330"/>
      <c r="GS304" s="330"/>
      <c r="GT304" s="330"/>
      <c r="GU304" s="330"/>
      <c r="GV304" s="330"/>
      <c r="GW304" s="330"/>
      <c r="GX304" s="330"/>
      <c r="GY304" s="330"/>
      <c r="GZ304" s="330"/>
      <c r="HA304" s="330"/>
      <c r="HB304" s="330"/>
      <c r="HC304" s="330"/>
      <c r="HD304" s="330"/>
      <c r="HE304" s="330"/>
      <c r="HF304" s="330"/>
      <c r="HG304" s="330"/>
      <c r="HH304" s="330"/>
      <c r="HI304" s="330"/>
      <c r="HJ304" s="330"/>
      <c r="HK304" s="330"/>
      <c r="HL304" s="330"/>
      <c r="HM304" s="330"/>
      <c r="HN304" s="330"/>
      <c r="HO304" s="330"/>
      <c r="HP304" s="330"/>
      <c r="HQ304" s="330"/>
      <c r="HR304" s="330"/>
      <c r="HS304" s="330"/>
      <c r="HT304" s="330"/>
      <c r="HU304" s="330"/>
      <c r="HV304" s="330"/>
      <c r="HW304" s="330"/>
      <c r="HX304" s="330"/>
      <c r="HY304" s="330"/>
      <c r="HZ304" s="330"/>
      <c r="IA304" s="330"/>
      <c r="IB304" s="330"/>
      <c r="IC304" s="330"/>
      <c r="ID304" s="330"/>
      <c r="IE304" s="330"/>
      <c r="IF304" s="330"/>
      <c r="IG304" s="330"/>
      <c r="IH304" s="330"/>
      <c r="II304" s="330"/>
      <c r="IJ304" s="330"/>
      <c r="IK304" s="330"/>
      <c r="IL304" s="330"/>
      <c r="IM304" s="330"/>
      <c r="IN304" s="330"/>
      <c r="IO304" s="330"/>
      <c r="IP304" s="330"/>
      <c r="IQ304" s="330"/>
      <c r="IR304" s="330"/>
      <c r="IS304" s="330"/>
      <c r="IT304" s="330"/>
      <c r="IU304" s="330"/>
      <c r="IV304" s="330"/>
      <c r="IW304" s="330"/>
      <c r="IX304" s="330"/>
      <c r="IY304" s="330"/>
      <c r="IZ304" s="330"/>
      <c r="JA304" s="330"/>
      <c r="JB304" s="330"/>
      <c r="JC304" s="330"/>
      <c r="JD304" s="330"/>
      <c r="JE304" s="330"/>
      <c r="JF304" s="330"/>
    </row>
    <row r="305" spans="2:266">
      <c r="B305" s="339" t="s">
        <v>19348</v>
      </c>
      <c r="C305" s="338" t="s">
        <v>19347</v>
      </c>
      <c r="D305" s="337" t="s">
        <v>19408</v>
      </c>
      <c r="E305" s="337" t="s">
        <v>19336</v>
      </c>
      <c r="F305" s="337" t="s">
        <v>19183</v>
      </c>
      <c r="G305" s="337" t="s">
        <v>19150</v>
      </c>
      <c r="H305" s="336" t="s">
        <v>19149</v>
      </c>
      <c r="I305" s="331">
        <v>0</v>
      </c>
      <c r="J305" s="331"/>
      <c r="K305" s="331"/>
      <c r="L305" s="331">
        <v>0</v>
      </c>
      <c r="M305" s="331">
        <v>0</v>
      </c>
      <c r="N305" s="331">
        <v>0</v>
      </c>
      <c r="O305" s="331">
        <v>0</v>
      </c>
      <c r="P305" s="331">
        <v>0</v>
      </c>
      <c r="Q305" s="331">
        <v>0</v>
      </c>
      <c r="R305" s="331">
        <v>0</v>
      </c>
      <c r="S305" s="331">
        <v>0</v>
      </c>
      <c r="T305" s="331">
        <v>0</v>
      </c>
      <c r="U305" s="331">
        <v>0</v>
      </c>
      <c r="V305" s="331">
        <v>0</v>
      </c>
      <c r="W305" s="331">
        <v>0</v>
      </c>
      <c r="X305" s="331">
        <v>0</v>
      </c>
      <c r="Y305" s="331">
        <v>0</v>
      </c>
      <c r="Z305" s="331">
        <v>0</v>
      </c>
      <c r="AA305" s="331">
        <v>0</v>
      </c>
      <c r="AB305" s="331">
        <v>0</v>
      </c>
      <c r="AC305" s="331">
        <v>0</v>
      </c>
      <c r="AD305" s="331">
        <v>-24</v>
      </c>
      <c r="AE305" s="331">
        <v>-21.18</v>
      </c>
      <c r="AF305" s="331">
        <v>-19.38</v>
      </c>
      <c r="AG305" s="331">
        <v>0</v>
      </c>
      <c r="AH305" s="331">
        <v>-1.38</v>
      </c>
      <c r="AI305" s="331">
        <v>-108.06</v>
      </c>
      <c r="AJ305" s="331">
        <v>-170.45</v>
      </c>
      <c r="AK305" s="331">
        <v>-172.76</v>
      </c>
      <c r="AL305" s="331">
        <v>-127.05</v>
      </c>
      <c r="AM305" s="331">
        <v>-323.69</v>
      </c>
      <c r="AN305" s="331">
        <v>-342.55</v>
      </c>
      <c r="AO305" s="331">
        <v>-296.47000000000003</v>
      </c>
      <c r="AP305" s="331">
        <v>-280.95999999999998</v>
      </c>
      <c r="AQ305" s="331">
        <v>-218.58</v>
      </c>
      <c r="AR305" s="331">
        <v>-199.15</v>
      </c>
      <c r="AS305" s="331">
        <v>-59.15</v>
      </c>
      <c r="AT305" s="331">
        <v>-2.2999999999999998</v>
      </c>
      <c r="AU305" s="331">
        <v>-137.07</v>
      </c>
      <c r="AV305" s="331">
        <v>-107.81</v>
      </c>
      <c r="AW305" s="331">
        <v>-160.08000000000001</v>
      </c>
      <c r="AX305" s="331">
        <v>-172.19</v>
      </c>
      <c r="AY305" s="331">
        <v>-164.64</v>
      </c>
      <c r="AZ305" s="331">
        <v>-569.22</v>
      </c>
      <c r="BA305" s="331">
        <v>-198.87</v>
      </c>
      <c r="BB305" s="331">
        <v>-233.71</v>
      </c>
      <c r="BC305" s="331">
        <v>-218.11</v>
      </c>
      <c r="BD305" s="330"/>
      <c r="BE305" s="330"/>
      <c r="BF305" s="330"/>
      <c r="BG305" s="330"/>
      <c r="BH305" s="335"/>
      <c r="BI305" s="330"/>
      <c r="BJ305" s="330"/>
      <c r="BK305" s="330"/>
      <c r="BL305" s="330"/>
      <c r="BM305" s="330"/>
      <c r="BN305" s="330"/>
      <c r="BO305" s="330"/>
      <c r="BP305" s="330"/>
      <c r="BQ305" s="330"/>
      <c r="BR305" s="330"/>
      <c r="BS305" s="330"/>
      <c r="BT305" s="330"/>
      <c r="BU305" s="330"/>
      <c r="BV305" s="330"/>
      <c r="BW305" s="330"/>
      <c r="BX305" s="330"/>
      <c r="BY305" s="330"/>
      <c r="BZ305" s="330"/>
      <c r="CA305" s="330"/>
      <c r="CB305" s="330"/>
      <c r="CC305" s="330"/>
      <c r="CD305" s="330"/>
      <c r="CE305" s="330"/>
      <c r="CF305" s="330"/>
      <c r="CG305" s="330"/>
      <c r="CH305" s="330"/>
      <c r="CI305" s="330"/>
      <c r="CJ305" s="330"/>
      <c r="CK305" s="330"/>
      <c r="CL305" s="330"/>
      <c r="CM305" s="330"/>
      <c r="CN305" s="330"/>
      <c r="CO305" s="330"/>
      <c r="CP305" s="330"/>
      <c r="CQ305" s="330"/>
      <c r="CR305" s="330"/>
      <c r="CS305" s="330"/>
      <c r="CT305" s="330"/>
      <c r="CU305" s="330"/>
      <c r="CV305" s="330"/>
      <c r="CW305" s="330"/>
      <c r="CX305" s="330"/>
      <c r="CY305" s="330"/>
      <c r="CZ305" s="330"/>
      <c r="DA305" s="330"/>
      <c r="DB305" s="330"/>
      <c r="DC305" s="330"/>
      <c r="DD305" s="330"/>
      <c r="DE305" s="330"/>
      <c r="DF305" s="330"/>
      <c r="DG305" s="330"/>
      <c r="DH305" s="330"/>
      <c r="DI305" s="330"/>
      <c r="DJ305" s="330"/>
      <c r="DK305" s="330"/>
      <c r="DL305" s="330"/>
      <c r="DM305" s="330"/>
      <c r="DN305" s="330"/>
      <c r="DO305" s="330"/>
      <c r="DP305" s="330"/>
      <c r="DQ305" s="330"/>
      <c r="DR305" s="330"/>
      <c r="DS305" s="330"/>
      <c r="DT305" s="330"/>
      <c r="DU305" s="330"/>
      <c r="DV305" s="330"/>
      <c r="DW305" s="330"/>
      <c r="DX305" s="330"/>
      <c r="DY305" s="330"/>
      <c r="DZ305" s="330"/>
      <c r="EA305" s="330"/>
      <c r="EB305" s="330"/>
      <c r="EC305" s="330"/>
      <c r="ED305" s="330"/>
      <c r="EE305" s="330"/>
      <c r="EF305" s="330"/>
      <c r="EG305" s="330"/>
      <c r="EH305" s="330"/>
      <c r="EI305" s="330"/>
      <c r="EJ305" s="330"/>
      <c r="EK305" s="330"/>
      <c r="EL305" s="330"/>
      <c r="EM305" s="330"/>
      <c r="EN305" s="330"/>
      <c r="EO305" s="330"/>
      <c r="EP305" s="330"/>
      <c r="EQ305" s="330"/>
      <c r="ER305" s="330"/>
      <c r="ES305" s="330"/>
      <c r="ET305" s="330"/>
      <c r="EU305" s="330"/>
      <c r="EV305" s="330"/>
      <c r="EW305" s="330"/>
      <c r="EX305" s="330"/>
      <c r="EY305" s="330"/>
      <c r="EZ305" s="330"/>
      <c r="FA305" s="330"/>
      <c r="FB305" s="330"/>
      <c r="FC305" s="330"/>
      <c r="FD305" s="330"/>
      <c r="FE305" s="330"/>
      <c r="FF305" s="330"/>
      <c r="FG305" s="330"/>
      <c r="FH305" s="330"/>
      <c r="FI305" s="330"/>
      <c r="FJ305" s="330"/>
      <c r="FK305" s="330"/>
      <c r="FL305" s="330"/>
      <c r="FM305" s="330"/>
      <c r="FN305" s="330"/>
      <c r="FO305" s="330"/>
      <c r="FP305" s="330"/>
      <c r="FQ305" s="330"/>
      <c r="FR305" s="330"/>
      <c r="FS305" s="330"/>
      <c r="FT305" s="330"/>
      <c r="FU305" s="330"/>
      <c r="FV305" s="330"/>
      <c r="FW305" s="330"/>
      <c r="FX305" s="330"/>
      <c r="FY305" s="330"/>
      <c r="FZ305" s="330"/>
      <c r="GA305" s="330"/>
      <c r="GB305" s="330"/>
      <c r="GC305" s="330"/>
      <c r="GD305" s="330"/>
      <c r="GE305" s="330"/>
      <c r="GF305" s="330"/>
      <c r="GG305" s="330"/>
      <c r="GH305" s="330"/>
      <c r="GI305" s="330"/>
      <c r="GJ305" s="330"/>
      <c r="GK305" s="330"/>
      <c r="GL305" s="330"/>
      <c r="GM305" s="330"/>
      <c r="GN305" s="330"/>
      <c r="GO305" s="330"/>
      <c r="GP305" s="330"/>
      <c r="GQ305" s="330"/>
      <c r="GR305" s="330"/>
      <c r="GS305" s="330"/>
      <c r="GT305" s="330"/>
      <c r="GU305" s="330"/>
      <c r="GV305" s="330"/>
      <c r="GW305" s="330"/>
      <c r="GX305" s="330"/>
      <c r="GY305" s="330"/>
      <c r="GZ305" s="330"/>
      <c r="HA305" s="330"/>
      <c r="HB305" s="330"/>
      <c r="HC305" s="330"/>
      <c r="HD305" s="330"/>
      <c r="HE305" s="330"/>
      <c r="HF305" s="330"/>
      <c r="HG305" s="330"/>
      <c r="HH305" s="330"/>
      <c r="HI305" s="330"/>
      <c r="HJ305" s="330"/>
      <c r="HK305" s="330"/>
      <c r="HL305" s="330"/>
      <c r="HM305" s="330"/>
      <c r="HN305" s="330"/>
      <c r="HO305" s="330"/>
      <c r="HP305" s="330"/>
      <c r="HQ305" s="330"/>
      <c r="HR305" s="330"/>
      <c r="HS305" s="330"/>
      <c r="HT305" s="330"/>
      <c r="HU305" s="330"/>
      <c r="HV305" s="330"/>
      <c r="HW305" s="330"/>
      <c r="HX305" s="330"/>
      <c r="HY305" s="330"/>
      <c r="HZ305" s="330"/>
      <c r="IA305" s="330"/>
      <c r="IB305" s="330"/>
      <c r="IC305" s="330"/>
      <c r="ID305" s="330"/>
      <c r="IE305" s="330"/>
      <c r="IF305" s="330"/>
      <c r="IG305" s="330"/>
      <c r="IH305" s="330"/>
      <c r="II305" s="330"/>
      <c r="IJ305" s="330"/>
      <c r="IK305" s="330"/>
      <c r="IL305" s="330"/>
      <c r="IM305" s="330"/>
      <c r="IN305" s="330"/>
      <c r="IO305" s="330"/>
      <c r="IP305" s="330"/>
      <c r="IQ305" s="330"/>
      <c r="IR305" s="330"/>
      <c r="IS305" s="330"/>
      <c r="IT305" s="330"/>
      <c r="IU305" s="330"/>
      <c r="IV305" s="330"/>
      <c r="IW305" s="330"/>
      <c r="IX305" s="330"/>
      <c r="IY305" s="330"/>
      <c r="IZ305" s="330"/>
      <c r="JA305" s="330"/>
      <c r="JB305" s="330"/>
      <c r="JC305" s="330"/>
      <c r="JD305" s="330"/>
      <c r="JE305" s="330"/>
      <c r="JF305" s="330"/>
    </row>
    <row r="306" spans="2:266">
      <c r="B306" s="339" t="s">
        <v>19346</v>
      </c>
      <c r="C306" s="338" t="s">
        <v>19345</v>
      </c>
      <c r="D306" s="337" t="s">
        <v>19408</v>
      </c>
      <c r="E306" s="337" t="s">
        <v>19336</v>
      </c>
      <c r="F306" s="337" t="s">
        <v>19180</v>
      </c>
      <c r="G306" s="337" t="s">
        <v>19150</v>
      </c>
      <c r="H306" s="336" t="s">
        <v>19149</v>
      </c>
      <c r="I306" s="331">
        <v>0</v>
      </c>
      <c r="J306" s="331"/>
      <c r="K306" s="331"/>
      <c r="L306" s="331">
        <v>0</v>
      </c>
      <c r="M306" s="331">
        <v>0</v>
      </c>
      <c r="N306" s="331">
        <v>0</v>
      </c>
      <c r="O306" s="331">
        <v>0</v>
      </c>
      <c r="P306" s="331">
        <v>0</v>
      </c>
      <c r="Q306" s="331">
        <v>0</v>
      </c>
      <c r="R306" s="331">
        <v>0</v>
      </c>
      <c r="S306" s="331">
        <v>0</v>
      </c>
      <c r="T306" s="331">
        <v>0</v>
      </c>
      <c r="U306" s="331">
        <v>0</v>
      </c>
      <c r="V306" s="331">
        <v>0</v>
      </c>
      <c r="W306" s="331">
        <v>0</v>
      </c>
      <c r="X306" s="331">
        <v>0</v>
      </c>
      <c r="Y306" s="331">
        <v>0</v>
      </c>
      <c r="Z306" s="331">
        <v>0</v>
      </c>
      <c r="AA306" s="331">
        <v>0</v>
      </c>
      <c r="AB306" s="331">
        <v>0</v>
      </c>
      <c r="AC306" s="331">
        <v>0</v>
      </c>
      <c r="AD306" s="331">
        <v>0</v>
      </c>
      <c r="AE306" s="331">
        <v>-14.43</v>
      </c>
      <c r="AF306" s="331">
        <v>-25.96</v>
      </c>
      <c r="AG306" s="331">
        <v>-19.11</v>
      </c>
      <c r="AH306" s="331">
        <v>-16.18</v>
      </c>
      <c r="AI306" s="331">
        <v>-18.45</v>
      </c>
      <c r="AJ306" s="331">
        <v>-22.49</v>
      </c>
      <c r="AK306" s="331">
        <v>-24.42</v>
      </c>
      <c r="AL306" s="331">
        <v>-21.12</v>
      </c>
      <c r="AM306" s="331">
        <v>-17.059999999999999</v>
      </c>
      <c r="AN306" s="331">
        <v>-13.56</v>
      </c>
      <c r="AO306" s="331">
        <v>-10.09</v>
      </c>
      <c r="AP306" s="331">
        <v>-9.8800000000000008</v>
      </c>
      <c r="AQ306" s="331">
        <v>-9.56</v>
      </c>
      <c r="AR306" s="331">
        <v>-8.42</v>
      </c>
      <c r="AS306" s="331">
        <v>-8.5500000000000007</v>
      </c>
      <c r="AT306" s="331">
        <v>-6.84</v>
      </c>
      <c r="AU306" s="331">
        <v>-17.43</v>
      </c>
      <c r="AV306" s="331">
        <v>-7.45</v>
      </c>
      <c r="AW306" s="331">
        <v>-6.34</v>
      </c>
      <c r="AX306" s="331">
        <v>-5.4</v>
      </c>
      <c r="AY306" s="331">
        <v>0</v>
      </c>
      <c r="AZ306" s="331">
        <v>-1.08</v>
      </c>
      <c r="BA306" s="331">
        <v>-4.68</v>
      </c>
      <c r="BB306" s="331">
        <v>-2.27</v>
      </c>
      <c r="BC306" s="331">
        <v>-1.85</v>
      </c>
      <c r="BD306" s="330"/>
      <c r="BE306" s="330"/>
      <c r="BF306" s="330"/>
      <c r="BG306" s="330"/>
      <c r="BH306" s="374"/>
      <c r="BI306" s="330"/>
      <c r="BJ306" s="330"/>
      <c r="BK306" s="330"/>
      <c r="BL306" s="330"/>
      <c r="BM306" s="330"/>
      <c r="BN306" s="330"/>
      <c r="BO306" s="330"/>
      <c r="BP306" s="330"/>
      <c r="BQ306" s="330"/>
      <c r="BR306" s="330"/>
      <c r="BS306" s="330"/>
      <c r="BT306" s="330"/>
      <c r="BU306" s="330"/>
      <c r="BV306" s="330"/>
      <c r="BW306" s="330"/>
      <c r="BX306" s="330"/>
      <c r="BY306" s="330"/>
      <c r="BZ306" s="330"/>
      <c r="CA306" s="330"/>
      <c r="CB306" s="330"/>
      <c r="CC306" s="330"/>
      <c r="CD306" s="330"/>
      <c r="CE306" s="330"/>
      <c r="CF306" s="330"/>
      <c r="CG306" s="330"/>
      <c r="CH306" s="330"/>
      <c r="CI306" s="330"/>
      <c r="CJ306" s="330"/>
      <c r="CK306" s="330"/>
      <c r="CL306" s="330"/>
      <c r="CM306" s="330"/>
      <c r="CN306" s="330"/>
      <c r="CO306" s="330"/>
      <c r="CP306" s="330"/>
      <c r="CQ306" s="330"/>
      <c r="CR306" s="330"/>
      <c r="CS306" s="330"/>
      <c r="CT306" s="330"/>
      <c r="CU306" s="330"/>
      <c r="CV306" s="330"/>
      <c r="CW306" s="330"/>
      <c r="CX306" s="330"/>
      <c r="CY306" s="330"/>
      <c r="CZ306" s="330"/>
      <c r="DA306" s="330"/>
      <c r="DB306" s="330"/>
      <c r="DC306" s="330"/>
      <c r="DD306" s="330"/>
      <c r="DE306" s="330"/>
      <c r="DF306" s="330"/>
      <c r="DG306" s="330"/>
      <c r="DH306" s="330"/>
      <c r="DI306" s="330"/>
      <c r="DJ306" s="330"/>
      <c r="DK306" s="330"/>
      <c r="DL306" s="330"/>
      <c r="DM306" s="330"/>
      <c r="DN306" s="330"/>
      <c r="DO306" s="330"/>
      <c r="DP306" s="330"/>
      <c r="DQ306" s="330"/>
      <c r="DR306" s="330"/>
      <c r="DS306" s="330"/>
      <c r="DT306" s="330"/>
      <c r="DU306" s="330"/>
      <c r="DV306" s="330"/>
      <c r="DW306" s="330"/>
      <c r="DX306" s="330"/>
      <c r="DY306" s="330"/>
      <c r="DZ306" s="330"/>
      <c r="EA306" s="330"/>
      <c r="EB306" s="330"/>
      <c r="EC306" s="330"/>
      <c r="ED306" s="330"/>
      <c r="EE306" s="330"/>
      <c r="EF306" s="330"/>
      <c r="EG306" s="330"/>
      <c r="EH306" s="330"/>
      <c r="EI306" s="330"/>
      <c r="EJ306" s="330"/>
      <c r="EK306" s="330"/>
      <c r="EL306" s="330"/>
      <c r="EM306" s="330"/>
      <c r="EN306" s="330"/>
      <c r="EO306" s="330"/>
      <c r="EP306" s="330"/>
      <c r="EQ306" s="330"/>
      <c r="ER306" s="330"/>
      <c r="ES306" s="330"/>
      <c r="ET306" s="330"/>
      <c r="EU306" s="330"/>
      <c r="EV306" s="330"/>
      <c r="EW306" s="330"/>
      <c r="EX306" s="330"/>
      <c r="EY306" s="330"/>
      <c r="EZ306" s="330"/>
      <c r="FA306" s="330"/>
      <c r="FB306" s="330"/>
      <c r="FC306" s="330"/>
      <c r="FD306" s="330"/>
      <c r="FE306" s="330"/>
      <c r="FF306" s="330"/>
      <c r="FG306" s="330"/>
      <c r="FH306" s="330"/>
      <c r="FI306" s="330"/>
      <c r="FJ306" s="330"/>
      <c r="FK306" s="330"/>
      <c r="FL306" s="330"/>
      <c r="FM306" s="330"/>
      <c r="FN306" s="330"/>
      <c r="FO306" s="330"/>
      <c r="FP306" s="330"/>
      <c r="FQ306" s="330"/>
      <c r="FR306" s="330"/>
      <c r="FS306" s="330"/>
      <c r="FT306" s="330"/>
      <c r="FU306" s="330"/>
      <c r="FV306" s="330"/>
      <c r="FW306" s="330"/>
      <c r="FX306" s="330"/>
      <c r="FY306" s="330"/>
      <c r="FZ306" s="330"/>
      <c r="GA306" s="330"/>
      <c r="GB306" s="330"/>
      <c r="GC306" s="330"/>
      <c r="GD306" s="330"/>
      <c r="GE306" s="330"/>
      <c r="GF306" s="330"/>
      <c r="GG306" s="330"/>
      <c r="GH306" s="330"/>
      <c r="GI306" s="330"/>
      <c r="GJ306" s="330"/>
      <c r="GK306" s="330"/>
      <c r="GL306" s="330"/>
      <c r="GM306" s="330"/>
      <c r="GN306" s="330"/>
      <c r="GO306" s="330"/>
      <c r="GP306" s="330"/>
      <c r="GQ306" s="330"/>
      <c r="GR306" s="330"/>
      <c r="GS306" s="330"/>
      <c r="GT306" s="330"/>
      <c r="GU306" s="330"/>
      <c r="GV306" s="330"/>
      <c r="GW306" s="330"/>
      <c r="GX306" s="330"/>
      <c r="GY306" s="330"/>
      <c r="GZ306" s="330"/>
      <c r="HA306" s="330"/>
      <c r="HB306" s="330"/>
      <c r="HC306" s="330"/>
      <c r="HD306" s="330"/>
      <c r="HE306" s="330"/>
      <c r="HF306" s="330"/>
      <c r="HG306" s="330"/>
      <c r="HH306" s="330"/>
      <c r="HI306" s="330"/>
      <c r="HJ306" s="330"/>
      <c r="HK306" s="330"/>
      <c r="HL306" s="330"/>
      <c r="HM306" s="330"/>
      <c r="HN306" s="330"/>
      <c r="HO306" s="330"/>
      <c r="HP306" s="330"/>
      <c r="HQ306" s="330"/>
      <c r="HR306" s="330"/>
      <c r="HS306" s="330"/>
      <c r="HT306" s="330"/>
      <c r="HU306" s="330"/>
      <c r="HV306" s="330"/>
      <c r="HW306" s="330"/>
      <c r="HX306" s="330"/>
      <c r="HY306" s="330"/>
      <c r="HZ306" s="330"/>
      <c r="IA306" s="330"/>
      <c r="IB306" s="330"/>
      <c r="IC306" s="330"/>
      <c r="ID306" s="330"/>
      <c r="IE306" s="330"/>
      <c r="IF306" s="330"/>
      <c r="IG306" s="330"/>
      <c r="IH306" s="330"/>
      <c r="II306" s="330"/>
      <c r="IJ306" s="330"/>
      <c r="IK306" s="330"/>
      <c r="IL306" s="330"/>
      <c r="IM306" s="330"/>
      <c r="IN306" s="330"/>
      <c r="IO306" s="330"/>
      <c r="IP306" s="330"/>
      <c r="IQ306" s="330"/>
      <c r="IR306" s="330"/>
      <c r="IS306" s="330"/>
      <c r="IT306" s="330"/>
      <c r="IU306" s="330"/>
      <c r="IV306" s="330"/>
      <c r="IW306" s="330"/>
      <c r="IX306" s="330"/>
      <c r="IY306" s="330"/>
      <c r="IZ306" s="330"/>
      <c r="JA306" s="330"/>
      <c r="JB306" s="330"/>
      <c r="JC306" s="330"/>
      <c r="JD306" s="330"/>
      <c r="JE306" s="330"/>
      <c r="JF306" s="330"/>
    </row>
    <row r="307" spans="2:266">
      <c r="B307" s="339" t="s">
        <v>19344</v>
      </c>
      <c r="C307" s="338" t="s">
        <v>19343</v>
      </c>
      <c r="D307" s="337" t="s">
        <v>19408</v>
      </c>
      <c r="E307" s="337" t="s">
        <v>19336</v>
      </c>
      <c r="F307" s="337" t="s">
        <v>19177</v>
      </c>
      <c r="G307" s="337" t="s">
        <v>19150</v>
      </c>
      <c r="H307" s="336" t="s">
        <v>19149</v>
      </c>
      <c r="I307" s="331">
        <v>0</v>
      </c>
      <c r="J307" s="331"/>
      <c r="K307" s="331"/>
      <c r="L307" s="331">
        <v>0</v>
      </c>
      <c r="M307" s="331">
        <v>0</v>
      </c>
      <c r="N307" s="331">
        <v>0</v>
      </c>
      <c r="O307" s="331">
        <v>0</v>
      </c>
      <c r="P307" s="331">
        <v>0</v>
      </c>
      <c r="Q307" s="331">
        <v>0</v>
      </c>
      <c r="R307" s="331">
        <v>0</v>
      </c>
      <c r="S307" s="331">
        <v>0</v>
      </c>
      <c r="T307" s="331">
        <v>0</v>
      </c>
      <c r="U307" s="331">
        <v>0</v>
      </c>
      <c r="V307" s="331">
        <v>0</v>
      </c>
      <c r="W307" s="331">
        <v>0</v>
      </c>
      <c r="X307" s="331">
        <v>0</v>
      </c>
      <c r="Y307" s="331">
        <v>0</v>
      </c>
      <c r="Z307" s="331">
        <v>0</v>
      </c>
      <c r="AA307" s="331">
        <v>0</v>
      </c>
      <c r="AB307" s="331">
        <v>0</v>
      </c>
      <c r="AC307" s="331">
        <v>0</v>
      </c>
      <c r="AD307" s="331">
        <v>0</v>
      </c>
      <c r="AE307" s="331">
        <v>0</v>
      </c>
      <c r="AF307" s="331">
        <v>0</v>
      </c>
      <c r="AG307" s="331">
        <v>0</v>
      </c>
      <c r="AH307" s="331">
        <v>0</v>
      </c>
      <c r="AI307" s="331">
        <v>0</v>
      </c>
      <c r="AJ307" s="331">
        <v>0</v>
      </c>
      <c r="AK307" s="331">
        <v>0</v>
      </c>
      <c r="AL307" s="331">
        <v>0</v>
      </c>
      <c r="AM307" s="331">
        <v>0</v>
      </c>
      <c r="AN307" s="331">
        <v>0</v>
      </c>
      <c r="AO307" s="331">
        <v>0</v>
      </c>
      <c r="AP307" s="331">
        <v>0</v>
      </c>
      <c r="AQ307" s="331">
        <v>0</v>
      </c>
      <c r="AR307" s="331">
        <v>-3.17</v>
      </c>
      <c r="AS307" s="331">
        <v>0</v>
      </c>
      <c r="AT307" s="331">
        <v>0</v>
      </c>
      <c r="AU307" s="331">
        <v>0</v>
      </c>
      <c r="AV307" s="331">
        <v>0</v>
      </c>
      <c r="AW307" s="331">
        <v>0</v>
      </c>
      <c r="AX307" s="331">
        <v>0</v>
      </c>
      <c r="AY307" s="331">
        <v>0</v>
      </c>
      <c r="AZ307" s="331">
        <v>0</v>
      </c>
      <c r="BA307" s="331">
        <v>0</v>
      </c>
      <c r="BB307" s="331">
        <v>0</v>
      </c>
      <c r="BC307" s="331">
        <v>0</v>
      </c>
      <c r="BD307" s="330"/>
      <c r="BE307" s="330"/>
      <c r="BF307" s="330"/>
      <c r="BG307" s="330"/>
      <c r="BH307" s="374"/>
      <c r="BI307" s="330"/>
      <c r="BJ307" s="330"/>
      <c r="BK307" s="330"/>
      <c r="BL307" s="330"/>
      <c r="BM307" s="330"/>
      <c r="BN307" s="330"/>
      <c r="BO307" s="330"/>
      <c r="BP307" s="330"/>
      <c r="BQ307" s="330"/>
      <c r="BR307" s="330"/>
      <c r="BS307" s="330"/>
      <c r="BT307" s="330"/>
      <c r="BU307" s="330"/>
      <c r="BV307" s="330"/>
      <c r="BW307" s="330"/>
      <c r="BX307" s="330"/>
      <c r="BY307" s="330"/>
      <c r="BZ307" s="330"/>
      <c r="CA307" s="330"/>
      <c r="CB307" s="330"/>
      <c r="CC307" s="330"/>
      <c r="CD307" s="330"/>
      <c r="CE307" s="330"/>
      <c r="CF307" s="330"/>
      <c r="CG307" s="330"/>
      <c r="CH307" s="330"/>
      <c r="CI307" s="330"/>
      <c r="CJ307" s="330"/>
      <c r="CK307" s="330"/>
      <c r="CL307" s="330"/>
      <c r="CM307" s="330"/>
      <c r="CN307" s="330"/>
      <c r="CO307" s="330"/>
      <c r="CP307" s="330"/>
      <c r="CQ307" s="330"/>
      <c r="CR307" s="330"/>
      <c r="CS307" s="330"/>
      <c r="CT307" s="330"/>
      <c r="CU307" s="330"/>
      <c r="CV307" s="330"/>
      <c r="CW307" s="330"/>
      <c r="CX307" s="330"/>
      <c r="CY307" s="330"/>
      <c r="CZ307" s="330"/>
      <c r="DA307" s="330"/>
      <c r="DB307" s="330"/>
      <c r="DC307" s="330"/>
      <c r="DD307" s="330"/>
      <c r="DE307" s="330"/>
      <c r="DF307" s="330"/>
      <c r="DG307" s="330"/>
      <c r="DH307" s="330"/>
      <c r="DI307" s="330"/>
      <c r="DJ307" s="330"/>
      <c r="DK307" s="330"/>
      <c r="DL307" s="330"/>
      <c r="DM307" s="330"/>
      <c r="DN307" s="330"/>
      <c r="DO307" s="330"/>
      <c r="DP307" s="330"/>
      <c r="DQ307" s="330"/>
      <c r="DR307" s="330"/>
      <c r="DS307" s="330"/>
      <c r="DT307" s="330"/>
      <c r="DU307" s="330"/>
      <c r="DV307" s="330"/>
      <c r="DW307" s="330"/>
      <c r="DX307" s="330"/>
      <c r="DY307" s="330"/>
      <c r="DZ307" s="330"/>
      <c r="EA307" s="330"/>
      <c r="EB307" s="330"/>
      <c r="EC307" s="330"/>
      <c r="ED307" s="330"/>
      <c r="EE307" s="330"/>
      <c r="EF307" s="330"/>
      <c r="EG307" s="330"/>
      <c r="EH307" s="330"/>
      <c r="EI307" s="330"/>
      <c r="EJ307" s="330"/>
      <c r="EK307" s="330"/>
      <c r="EL307" s="330"/>
      <c r="EM307" s="330"/>
      <c r="EN307" s="330"/>
      <c r="EO307" s="330"/>
      <c r="EP307" s="330"/>
      <c r="EQ307" s="330"/>
      <c r="ER307" s="330"/>
      <c r="ES307" s="330"/>
      <c r="ET307" s="330"/>
      <c r="EU307" s="330"/>
      <c r="EV307" s="330"/>
      <c r="EW307" s="330"/>
      <c r="EX307" s="330"/>
      <c r="EY307" s="330"/>
      <c r="EZ307" s="330"/>
      <c r="FA307" s="330"/>
      <c r="FB307" s="330"/>
      <c r="FC307" s="330"/>
      <c r="FD307" s="330"/>
      <c r="FE307" s="330"/>
      <c r="FF307" s="330"/>
      <c r="FG307" s="330"/>
      <c r="FH307" s="330"/>
      <c r="FI307" s="330"/>
      <c r="FJ307" s="330"/>
      <c r="FK307" s="330"/>
      <c r="FL307" s="330"/>
      <c r="FM307" s="330"/>
      <c r="FN307" s="330"/>
      <c r="FO307" s="330"/>
      <c r="FP307" s="330"/>
      <c r="FQ307" s="330"/>
      <c r="FR307" s="330"/>
      <c r="FS307" s="330"/>
      <c r="FT307" s="330"/>
      <c r="FU307" s="330"/>
      <c r="FV307" s="330"/>
      <c r="FW307" s="330"/>
      <c r="FX307" s="330"/>
      <c r="FY307" s="330"/>
      <c r="FZ307" s="330"/>
      <c r="GA307" s="330"/>
      <c r="GB307" s="330"/>
      <c r="GC307" s="330"/>
      <c r="GD307" s="330"/>
      <c r="GE307" s="330"/>
      <c r="GF307" s="330"/>
      <c r="GG307" s="330"/>
      <c r="GH307" s="330"/>
      <c r="GI307" s="330"/>
      <c r="GJ307" s="330"/>
      <c r="GK307" s="330"/>
      <c r="GL307" s="330"/>
      <c r="GM307" s="330"/>
      <c r="GN307" s="330"/>
      <c r="GO307" s="330"/>
      <c r="GP307" s="330"/>
      <c r="GQ307" s="330"/>
      <c r="GR307" s="330"/>
      <c r="GS307" s="330"/>
      <c r="GT307" s="330"/>
      <c r="GU307" s="330"/>
      <c r="GV307" s="330"/>
      <c r="GW307" s="330"/>
      <c r="GX307" s="330"/>
      <c r="GY307" s="330"/>
      <c r="GZ307" s="330"/>
      <c r="HA307" s="330"/>
      <c r="HB307" s="330"/>
      <c r="HC307" s="330"/>
      <c r="HD307" s="330"/>
      <c r="HE307" s="330"/>
      <c r="HF307" s="330"/>
      <c r="HG307" s="330"/>
      <c r="HH307" s="330"/>
      <c r="HI307" s="330"/>
      <c r="HJ307" s="330"/>
      <c r="HK307" s="330"/>
      <c r="HL307" s="330"/>
      <c r="HM307" s="330"/>
      <c r="HN307" s="330"/>
      <c r="HO307" s="330"/>
      <c r="HP307" s="330"/>
      <c r="HQ307" s="330"/>
      <c r="HR307" s="330"/>
      <c r="HS307" s="330"/>
      <c r="HT307" s="330"/>
      <c r="HU307" s="330"/>
      <c r="HV307" s="330"/>
      <c r="HW307" s="330"/>
      <c r="HX307" s="330"/>
      <c r="HY307" s="330"/>
      <c r="HZ307" s="330"/>
      <c r="IA307" s="330"/>
      <c r="IB307" s="330"/>
      <c r="IC307" s="330"/>
      <c r="ID307" s="330"/>
      <c r="IE307" s="330"/>
      <c r="IF307" s="330"/>
      <c r="IG307" s="330"/>
      <c r="IH307" s="330"/>
      <c r="II307" s="330"/>
      <c r="IJ307" s="330"/>
      <c r="IK307" s="330"/>
      <c r="IL307" s="330"/>
      <c r="IM307" s="330"/>
      <c r="IN307" s="330"/>
      <c r="IO307" s="330"/>
      <c r="IP307" s="330"/>
      <c r="IQ307" s="330"/>
      <c r="IR307" s="330"/>
      <c r="IS307" s="330"/>
      <c r="IT307" s="330"/>
      <c r="IU307" s="330"/>
      <c r="IV307" s="330"/>
      <c r="IW307" s="330"/>
      <c r="IX307" s="330"/>
      <c r="IY307" s="330"/>
      <c r="IZ307" s="330"/>
      <c r="JA307" s="330"/>
      <c r="JB307" s="330"/>
      <c r="JC307" s="330"/>
      <c r="JD307" s="330"/>
      <c r="JE307" s="330"/>
      <c r="JF307" s="330"/>
    </row>
    <row r="308" spans="2:266">
      <c r="B308" s="339" t="s">
        <v>19290</v>
      </c>
      <c r="C308" s="338" t="s">
        <v>19289</v>
      </c>
      <c r="D308" s="337" t="s">
        <v>19408</v>
      </c>
      <c r="E308" s="337" t="s">
        <v>19336</v>
      </c>
      <c r="F308" s="337" t="s">
        <v>19174</v>
      </c>
      <c r="G308" s="337" t="s">
        <v>19150</v>
      </c>
      <c r="H308" s="336" t="s">
        <v>19149</v>
      </c>
      <c r="I308" s="331">
        <v>-15</v>
      </c>
      <c r="J308" s="331"/>
      <c r="K308" s="331"/>
      <c r="L308" s="331">
        <v>-15</v>
      </c>
      <c r="M308" s="331">
        <v>-15</v>
      </c>
      <c r="N308" s="331">
        <v>-15</v>
      </c>
      <c r="O308" s="331">
        <v>-15</v>
      </c>
      <c r="P308" s="331">
        <v>-15</v>
      </c>
      <c r="Q308" s="331">
        <v>-15</v>
      </c>
      <c r="R308" s="331">
        <v>-15</v>
      </c>
      <c r="S308" s="331">
        <v>-15</v>
      </c>
      <c r="T308" s="331">
        <v>-16</v>
      </c>
      <c r="U308" s="331">
        <v>-22</v>
      </c>
      <c r="V308" s="331">
        <v>-26</v>
      </c>
      <c r="W308" s="331">
        <v>-27</v>
      </c>
      <c r="X308" s="331">
        <v>-23</v>
      </c>
      <c r="Y308" s="331">
        <v>-27</v>
      </c>
      <c r="Z308" s="331">
        <v>-39</v>
      </c>
      <c r="AA308" s="331">
        <v>-50</v>
      </c>
      <c r="AB308" s="331">
        <v>-76</v>
      </c>
      <c r="AC308" s="331">
        <v>-79</v>
      </c>
      <c r="AD308" s="331">
        <v>-124</v>
      </c>
      <c r="AE308" s="331">
        <v>-115.78</v>
      </c>
      <c r="AF308" s="331">
        <v>-131.65</v>
      </c>
      <c r="AG308" s="331">
        <v>-148.16</v>
      </c>
      <c r="AH308" s="331">
        <v>-192.91</v>
      </c>
      <c r="AI308" s="331">
        <v>-222.01</v>
      </c>
      <c r="AJ308" s="331">
        <v>-235.6</v>
      </c>
      <c r="AK308" s="331">
        <v>-248.81</v>
      </c>
      <c r="AL308" s="331">
        <v>-279.39999999999998</v>
      </c>
      <c r="AM308" s="331">
        <v>-297.52999999999997</v>
      </c>
      <c r="AN308" s="331">
        <v>-315.12</v>
      </c>
      <c r="AO308" s="331">
        <v>-306.73</v>
      </c>
      <c r="AP308" s="331">
        <v>-323.89999999999998</v>
      </c>
      <c r="AQ308" s="331">
        <v>-373.06</v>
      </c>
      <c r="AR308" s="331">
        <v>-380.15</v>
      </c>
      <c r="AS308" s="331">
        <v>-365.8</v>
      </c>
      <c r="AT308" s="331">
        <v>-456.41</v>
      </c>
      <c r="AU308" s="331">
        <v>-466.33</v>
      </c>
      <c r="AV308" s="331">
        <v>-485.94</v>
      </c>
      <c r="AW308" s="331">
        <v>-568.24</v>
      </c>
      <c r="AX308" s="331">
        <v>-614.94000000000005</v>
      </c>
      <c r="AY308" s="331">
        <v>-712.62</v>
      </c>
      <c r="AZ308" s="331">
        <v>-715.41</v>
      </c>
      <c r="BA308" s="331">
        <v>-759.97</v>
      </c>
      <c r="BB308" s="331">
        <v>-821.92</v>
      </c>
      <c r="BC308" s="331">
        <v>-803.39</v>
      </c>
      <c r="BD308" s="330"/>
      <c r="BE308" s="330"/>
      <c r="BF308" s="330"/>
      <c r="BG308" s="330"/>
      <c r="BH308" s="374"/>
      <c r="BI308" s="330"/>
      <c r="BJ308" s="330"/>
      <c r="BK308" s="330"/>
      <c r="BL308" s="330"/>
      <c r="BM308" s="330"/>
      <c r="BN308" s="330"/>
      <c r="BO308" s="330"/>
      <c r="BP308" s="330"/>
      <c r="BQ308" s="330"/>
      <c r="BR308" s="330"/>
      <c r="BS308" s="330"/>
      <c r="BT308" s="330"/>
      <c r="BU308" s="330"/>
      <c r="BV308" s="330"/>
      <c r="BW308" s="330"/>
      <c r="BX308" s="330"/>
      <c r="BY308" s="330"/>
      <c r="BZ308" s="330"/>
      <c r="CA308" s="330"/>
      <c r="CB308" s="330"/>
      <c r="CC308" s="330"/>
      <c r="CD308" s="330"/>
      <c r="CE308" s="330"/>
      <c r="CF308" s="330"/>
      <c r="CG308" s="330"/>
      <c r="CH308" s="330"/>
      <c r="CI308" s="330"/>
      <c r="CJ308" s="330"/>
      <c r="CK308" s="330"/>
      <c r="CL308" s="330"/>
      <c r="CM308" s="330"/>
      <c r="CN308" s="330"/>
      <c r="CO308" s="330"/>
      <c r="CP308" s="330"/>
      <c r="CQ308" s="330"/>
      <c r="CR308" s="330"/>
      <c r="CS308" s="330"/>
      <c r="CT308" s="330"/>
      <c r="CU308" s="330"/>
      <c r="CV308" s="330"/>
      <c r="CW308" s="330"/>
      <c r="CX308" s="330"/>
      <c r="CY308" s="330"/>
      <c r="CZ308" s="330"/>
      <c r="DA308" s="330"/>
      <c r="DB308" s="330"/>
      <c r="DC308" s="330"/>
      <c r="DD308" s="330"/>
      <c r="DE308" s="330"/>
      <c r="DF308" s="330"/>
      <c r="DG308" s="330"/>
      <c r="DH308" s="330"/>
      <c r="DI308" s="330"/>
      <c r="DJ308" s="330"/>
      <c r="DK308" s="330"/>
      <c r="DL308" s="330"/>
      <c r="DM308" s="330"/>
      <c r="DN308" s="330"/>
      <c r="DO308" s="330"/>
      <c r="DP308" s="330"/>
      <c r="DQ308" s="330"/>
      <c r="DR308" s="330"/>
      <c r="DS308" s="330"/>
      <c r="DT308" s="330"/>
      <c r="DU308" s="330"/>
      <c r="DV308" s="330"/>
      <c r="DW308" s="330"/>
      <c r="DX308" s="330"/>
      <c r="DY308" s="330"/>
      <c r="DZ308" s="330"/>
      <c r="EA308" s="330"/>
      <c r="EB308" s="330"/>
      <c r="EC308" s="330"/>
      <c r="ED308" s="330"/>
      <c r="EE308" s="330"/>
      <c r="EF308" s="330"/>
      <c r="EG308" s="330"/>
      <c r="EH308" s="330"/>
      <c r="EI308" s="330"/>
      <c r="EJ308" s="330"/>
      <c r="EK308" s="330"/>
      <c r="EL308" s="330"/>
      <c r="EM308" s="330"/>
      <c r="EN308" s="330"/>
      <c r="EO308" s="330"/>
      <c r="EP308" s="330"/>
      <c r="EQ308" s="330"/>
      <c r="ER308" s="330"/>
      <c r="ES308" s="330"/>
      <c r="ET308" s="330"/>
      <c r="EU308" s="330"/>
      <c r="EV308" s="330"/>
      <c r="EW308" s="330"/>
      <c r="EX308" s="330"/>
      <c r="EY308" s="330"/>
      <c r="EZ308" s="330"/>
      <c r="FA308" s="330"/>
      <c r="FB308" s="330"/>
      <c r="FC308" s="330"/>
      <c r="FD308" s="330"/>
      <c r="FE308" s="330"/>
      <c r="FF308" s="330"/>
      <c r="FG308" s="330"/>
      <c r="FH308" s="330"/>
      <c r="FI308" s="330"/>
      <c r="FJ308" s="330"/>
      <c r="FK308" s="330"/>
      <c r="FL308" s="330"/>
      <c r="FM308" s="330"/>
      <c r="FN308" s="330"/>
      <c r="FO308" s="330"/>
      <c r="FP308" s="330"/>
      <c r="FQ308" s="330"/>
      <c r="FR308" s="330"/>
      <c r="FS308" s="330"/>
      <c r="FT308" s="330"/>
      <c r="FU308" s="330"/>
      <c r="FV308" s="330"/>
      <c r="FW308" s="330"/>
      <c r="FX308" s="330"/>
      <c r="FY308" s="330"/>
      <c r="FZ308" s="330"/>
      <c r="GA308" s="330"/>
      <c r="GB308" s="330"/>
      <c r="GC308" s="330"/>
      <c r="GD308" s="330"/>
      <c r="GE308" s="330"/>
      <c r="GF308" s="330"/>
      <c r="GG308" s="330"/>
      <c r="GH308" s="330"/>
      <c r="GI308" s="330"/>
      <c r="GJ308" s="330"/>
      <c r="GK308" s="330"/>
      <c r="GL308" s="330"/>
      <c r="GM308" s="330"/>
      <c r="GN308" s="330"/>
      <c r="GO308" s="330"/>
      <c r="GP308" s="330"/>
      <c r="GQ308" s="330"/>
      <c r="GR308" s="330"/>
      <c r="GS308" s="330"/>
      <c r="GT308" s="330"/>
      <c r="GU308" s="330"/>
      <c r="GV308" s="330"/>
      <c r="GW308" s="330"/>
      <c r="GX308" s="330"/>
      <c r="GY308" s="330"/>
      <c r="GZ308" s="330"/>
      <c r="HA308" s="330"/>
      <c r="HB308" s="330"/>
      <c r="HC308" s="330"/>
      <c r="HD308" s="330"/>
      <c r="HE308" s="330"/>
      <c r="HF308" s="330"/>
      <c r="HG308" s="330"/>
      <c r="HH308" s="330"/>
      <c r="HI308" s="330"/>
      <c r="HJ308" s="330"/>
      <c r="HK308" s="330"/>
      <c r="HL308" s="330"/>
      <c r="HM308" s="330"/>
      <c r="HN308" s="330"/>
      <c r="HO308" s="330"/>
      <c r="HP308" s="330"/>
      <c r="HQ308" s="330"/>
      <c r="HR308" s="330"/>
      <c r="HS308" s="330"/>
      <c r="HT308" s="330"/>
      <c r="HU308" s="330"/>
      <c r="HV308" s="330"/>
      <c r="HW308" s="330"/>
      <c r="HX308" s="330"/>
      <c r="HY308" s="330"/>
      <c r="HZ308" s="330"/>
      <c r="IA308" s="330"/>
      <c r="IB308" s="330"/>
      <c r="IC308" s="330"/>
      <c r="ID308" s="330"/>
      <c r="IE308" s="330"/>
      <c r="IF308" s="330"/>
      <c r="IG308" s="330"/>
      <c r="IH308" s="330"/>
      <c r="II308" s="330"/>
      <c r="IJ308" s="330"/>
      <c r="IK308" s="330"/>
      <c r="IL308" s="330"/>
      <c r="IM308" s="330"/>
      <c r="IN308" s="330"/>
      <c r="IO308" s="330"/>
      <c r="IP308" s="330"/>
      <c r="IQ308" s="330"/>
      <c r="IR308" s="330"/>
      <c r="IS308" s="330"/>
      <c r="IT308" s="330"/>
      <c r="IU308" s="330"/>
      <c r="IV308" s="330"/>
      <c r="IW308" s="330"/>
      <c r="IX308" s="330"/>
      <c r="IY308" s="330"/>
      <c r="IZ308" s="330"/>
      <c r="JA308" s="330"/>
      <c r="JB308" s="330"/>
      <c r="JC308" s="330"/>
      <c r="JD308" s="330"/>
      <c r="JE308" s="330"/>
      <c r="JF308" s="330"/>
    </row>
    <row r="309" spans="2:266">
      <c r="B309" s="339" t="s">
        <v>19288</v>
      </c>
      <c r="C309" s="340" t="s">
        <v>19287</v>
      </c>
      <c r="D309" s="377" t="s">
        <v>19408</v>
      </c>
      <c r="E309" s="377" t="s">
        <v>19336</v>
      </c>
      <c r="F309" s="377" t="s">
        <v>19085</v>
      </c>
      <c r="G309" s="377" t="s">
        <v>19150</v>
      </c>
      <c r="H309" s="376" t="s">
        <v>19149</v>
      </c>
      <c r="I309" s="331">
        <v>0</v>
      </c>
      <c r="J309" s="331"/>
      <c r="K309" s="331"/>
      <c r="L309" s="331">
        <v>0</v>
      </c>
      <c r="M309" s="331">
        <v>0</v>
      </c>
      <c r="N309" s="331">
        <v>0</v>
      </c>
      <c r="O309" s="331">
        <v>0</v>
      </c>
      <c r="P309" s="331">
        <v>0</v>
      </c>
      <c r="Q309" s="331">
        <v>0</v>
      </c>
      <c r="R309" s="331">
        <v>0</v>
      </c>
      <c r="S309" s="331">
        <v>0</v>
      </c>
      <c r="T309" s="331">
        <v>0</v>
      </c>
      <c r="U309" s="331">
        <v>0</v>
      </c>
      <c r="V309" s="331">
        <v>0</v>
      </c>
      <c r="W309" s="331">
        <v>0</v>
      </c>
      <c r="X309" s="331">
        <v>0</v>
      </c>
      <c r="Y309" s="331">
        <v>0</v>
      </c>
      <c r="Z309" s="331">
        <v>0</v>
      </c>
      <c r="AA309" s="331">
        <v>0</v>
      </c>
      <c r="AB309" s="331">
        <v>0</v>
      </c>
      <c r="AC309" s="331">
        <v>0</v>
      </c>
      <c r="AD309" s="331">
        <v>0</v>
      </c>
      <c r="AE309" s="331">
        <v>0</v>
      </c>
      <c r="AF309" s="331">
        <v>0</v>
      </c>
      <c r="AG309" s="331">
        <v>0</v>
      </c>
      <c r="AH309" s="331">
        <v>0</v>
      </c>
      <c r="AI309" s="331">
        <v>0</v>
      </c>
      <c r="AJ309" s="331">
        <v>0</v>
      </c>
      <c r="AK309" s="331">
        <v>0</v>
      </c>
      <c r="AL309" s="331">
        <v>0</v>
      </c>
      <c r="AM309" s="331">
        <v>0</v>
      </c>
      <c r="AN309" s="331">
        <v>0</v>
      </c>
      <c r="AO309" s="331">
        <v>0</v>
      </c>
      <c r="AP309" s="331">
        <v>0</v>
      </c>
      <c r="AQ309" s="331">
        <v>0</v>
      </c>
      <c r="AR309" s="331">
        <v>0</v>
      </c>
      <c r="AS309" s="331">
        <v>0</v>
      </c>
      <c r="AT309" s="331">
        <v>0</v>
      </c>
      <c r="AU309" s="331">
        <v>0</v>
      </c>
      <c r="AV309" s="331">
        <v>0</v>
      </c>
      <c r="AW309" s="331">
        <v>0</v>
      </c>
      <c r="AX309" s="331">
        <v>0</v>
      </c>
      <c r="AY309" s="331">
        <v>-6.87</v>
      </c>
      <c r="AZ309" s="331">
        <v>-14.58</v>
      </c>
      <c r="BA309" s="331">
        <v>-67.63</v>
      </c>
      <c r="BB309" s="331">
        <v>-123.85</v>
      </c>
      <c r="BC309" s="331">
        <v>-213.05</v>
      </c>
      <c r="BD309" s="330"/>
      <c r="BE309" s="330"/>
      <c r="BF309" s="330"/>
      <c r="BG309" s="330"/>
      <c r="BH309" s="374"/>
      <c r="BI309" s="330"/>
      <c r="BJ309" s="330"/>
      <c r="BK309" s="330"/>
      <c r="BL309" s="330"/>
      <c r="BM309" s="330"/>
      <c r="BN309" s="330"/>
      <c r="BO309" s="330"/>
      <c r="BP309" s="330"/>
      <c r="BQ309" s="330"/>
      <c r="BR309" s="330"/>
      <c r="BS309" s="330"/>
      <c r="BT309" s="330"/>
      <c r="BU309" s="330"/>
      <c r="BV309" s="330"/>
      <c r="BW309" s="330"/>
      <c r="BX309" s="330"/>
      <c r="BY309" s="330"/>
      <c r="BZ309" s="330"/>
      <c r="CA309" s="330"/>
      <c r="CB309" s="330"/>
      <c r="CC309" s="330"/>
      <c r="CD309" s="330"/>
      <c r="CE309" s="330"/>
      <c r="CF309" s="330"/>
      <c r="CG309" s="330"/>
      <c r="CH309" s="330"/>
      <c r="CI309" s="330"/>
      <c r="CJ309" s="330"/>
      <c r="CK309" s="330"/>
      <c r="CL309" s="330"/>
      <c r="CM309" s="330"/>
      <c r="CN309" s="330"/>
      <c r="CO309" s="330"/>
      <c r="CP309" s="330"/>
      <c r="CQ309" s="330"/>
      <c r="CR309" s="330"/>
      <c r="CS309" s="330"/>
      <c r="CT309" s="330"/>
      <c r="CU309" s="330"/>
      <c r="CV309" s="330"/>
      <c r="CW309" s="330"/>
      <c r="CX309" s="330"/>
      <c r="CY309" s="330"/>
      <c r="CZ309" s="330"/>
      <c r="DA309" s="330"/>
      <c r="DB309" s="330"/>
      <c r="DC309" s="330"/>
      <c r="DD309" s="330"/>
      <c r="DE309" s="330"/>
      <c r="DF309" s="330"/>
      <c r="DG309" s="330"/>
      <c r="DH309" s="330"/>
      <c r="DI309" s="330"/>
      <c r="DJ309" s="330"/>
      <c r="DK309" s="330"/>
      <c r="DL309" s="330"/>
      <c r="DM309" s="330"/>
      <c r="DN309" s="330"/>
      <c r="DO309" s="330"/>
      <c r="DP309" s="330"/>
      <c r="DQ309" s="330"/>
      <c r="DR309" s="330"/>
      <c r="DS309" s="330"/>
      <c r="DT309" s="330"/>
      <c r="DU309" s="330"/>
      <c r="DV309" s="330"/>
      <c r="DW309" s="330"/>
      <c r="DX309" s="330"/>
      <c r="DY309" s="330"/>
      <c r="DZ309" s="330"/>
      <c r="EA309" s="330"/>
      <c r="EB309" s="330"/>
      <c r="EC309" s="330"/>
      <c r="ED309" s="330"/>
      <c r="EE309" s="330"/>
      <c r="EF309" s="330"/>
      <c r="EG309" s="330"/>
      <c r="EH309" s="330"/>
      <c r="EI309" s="330"/>
      <c r="EJ309" s="330"/>
      <c r="EK309" s="330"/>
      <c r="EL309" s="330"/>
      <c r="EM309" s="330"/>
      <c r="EN309" s="330"/>
      <c r="EO309" s="330"/>
      <c r="EP309" s="330"/>
      <c r="EQ309" s="330"/>
      <c r="ER309" s="330"/>
      <c r="ES309" s="330"/>
      <c r="ET309" s="330"/>
      <c r="EU309" s="330"/>
      <c r="EV309" s="330"/>
      <c r="EW309" s="330"/>
      <c r="EX309" s="330"/>
      <c r="EY309" s="330"/>
      <c r="EZ309" s="330"/>
      <c r="FA309" s="330"/>
      <c r="FB309" s="330"/>
      <c r="FC309" s="330"/>
      <c r="FD309" s="330"/>
      <c r="FE309" s="330"/>
      <c r="FF309" s="330"/>
      <c r="FG309" s="330"/>
      <c r="FH309" s="330"/>
      <c r="FI309" s="330"/>
      <c r="FJ309" s="330"/>
      <c r="FK309" s="330"/>
      <c r="FL309" s="330"/>
      <c r="FM309" s="330"/>
      <c r="FN309" s="330"/>
      <c r="FO309" s="330"/>
      <c r="FP309" s="330"/>
      <c r="FQ309" s="330"/>
      <c r="FR309" s="330"/>
      <c r="FS309" s="330"/>
      <c r="FT309" s="330"/>
      <c r="FU309" s="330"/>
      <c r="FV309" s="330"/>
      <c r="FW309" s="330"/>
      <c r="FX309" s="330"/>
      <c r="FY309" s="330"/>
      <c r="FZ309" s="330"/>
      <c r="GA309" s="330"/>
      <c r="GB309" s="330"/>
      <c r="GC309" s="330"/>
      <c r="GD309" s="330"/>
      <c r="GE309" s="330"/>
      <c r="GF309" s="330"/>
      <c r="GG309" s="330"/>
      <c r="GH309" s="330"/>
      <c r="GI309" s="330"/>
      <c r="GJ309" s="330"/>
      <c r="GK309" s="330"/>
      <c r="GL309" s="330"/>
      <c r="GM309" s="330"/>
      <c r="GN309" s="330"/>
      <c r="GO309" s="330"/>
      <c r="GP309" s="330"/>
      <c r="GQ309" s="330"/>
      <c r="GR309" s="330"/>
      <c r="GS309" s="330"/>
      <c r="GT309" s="330"/>
      <c r="GU309" s="330"/>
      <c r="GV309" s="330"/>
      <c r="GW309" s="330"/>
      <c r="GX309" s="330"/>
      <c r="GY309" s="330"/>
      <c r="GZ309" s="330"/>
      <c r="HA309" s="330"/>
      <c r="HB309" s="330"/>
      <c r="HC309" s="330"/>
      <c r="HD309" s="330"/>
      <c r="HE309" s="330"/>
      <c r="HF309" s="330"/>
      <c r="HG309" s="330"/>
      <c r="HH309" s="330"/>
      <c r="HI309" s="330"/>
      <c r="HJ309" s="330"/>
      <c r="HK309" s="330"/>
      <c r="HL309" s="330"/>
      <c r="HM309" s="330"/>
      <c r="HN309" s="330"/>
      <c r="HO309" s="330"/>
      <c r="HP309" s="330"/>
      <c r="HQ309" s="330"/>
      <c r="HR309" s="330"/>
      <c r="HS309" s="330"/>
      <c r="HT309" s="330"/>
      <c r="HU309" s="330"/>
      <c r="HV309" s="330"/>
      <c r="HW309" s="330"/>
      <c r="HX309" s="330"/>
      <c r="HY309" s="330"/>
      <c r="HZ309" s="330"/>
      <c r="IA309" s="330"/>
      <c r="IB309" s="330"/>
      <c r="IC309" s="330"/>
      <c r="ID309" s="330"/>
      <c r="IE309" s="330"/>
      <c r="IF309" s="330"/>
      <c r="IG309" s="330"/>
      <c r="IH309" s="330"/>
      <c r="II309" s="330"/>
      <c r="IJ309" s="330"/>
      <c r="IK309" s="330"/>
      <c r="IL309" s="330"/>
      <c r="IM309" s="330"/>
      <c r="IN309" s="330"/>
      <c r="IO309" s="330"/>
      <c r="IP309" s="330"/>
      <c r="IQ309" s="330"/>
      <c r="IR309" s="330"/>
      <c r="IS309" s="330"/>
      <c r="IT309" s="330"/>
      <c r="IU309" s="330"/>
      <c r="IV309" s="330"/>
      <c r="IW309" s="330"/>
      <c r="IX309" s="330"/>
      <c r="IY309" s="330"/>
      <c r="IZ309" s="330"/>
      <c r="JA309" s="330"/>
      <c r="JB309" s="330"/>
      <c r="JC309" s="330"/>
      <c r="JD309" s="330"/>
      <c r="JE309" s="330"/>
      <c r="JF309" s="330"/>
    </row>
    <row r="310" spans="2:266">
      <c r="B310" s="339" t="s">
        <v>19342</v>
      </c>
      <c r="C310" s="338" t="s">
        <v>19341</v>
      </c>
      <c r="D310" s="337" t="s">
        <v>19408</v>
      </c>
      <c r="E310" s="337" t="s">
        <v>19336</v>
      </c>
      <c r="F310" s="337" t="s">
        <v>19169</v>
      </c>
      <c r="G310" s="337" t="s">
        <v>19150</v>
      </c>
      <c r="H310" s="336" t="s">
        <v>19149</v>
      </c>
      <c r="I310" s="331">
        <v>0</v>
      </c>
      <c r="J310" s="331"/>
      <c r="K310" s="331"/>
      <c r="L310" s="331">
        <v>0</v>
      </c>
      <c r="M310" s="331">
        <v>0</v>
      </c>
      <c r="N310" s="331">
        <v>0</v>
      </c>
      <c r="O310" s="331">
        <v>0</v>
      </c>
      <c r="P310" s="331">
        <v>0</v>
      </c>
      <c r="Q310" s="331">
        <v>0</v>
      </c>
      <c r="R310" s="331">
        <v>0</v>
      </c>
      <c r="S310" s="331">
        <v>0</v>
      </c>
      <c r="T310" s="331">
        <v>0</v>
      </c>
      <c r="U310" s="331">
        <v>0</v>
      </c>
      <c r="V310" s="331">
        <v>0</v>
      </c>
      <c r="W310" s="331">
        <v>0</v>
      </c>
      <c r="X310" s="331">
        <v>0</v>
      </c>
      <c r="Y310" s="331">
        <v>0</v>
      </c>
      <c r="Z310" s="331">
        <v>0</v>
      </c>
      <c r="AA310" s="331">
        <v>0</v>
      </c>
      <c r="AB310" s="331">
        <v>-180.9</v>
      </c>
      <c r="AC310" s="331">
        <v>-279</v>
      </c>
      <c r="AD310" s="331">
        <v>-554.85</v>
      </c>
      <c r="AE310" s="331">
        <v>-635.91999999999996</v>
      </c>
      <c r="AF310" s="331">
        <v>-765.24</v>
      </c>
      <c r="AG310" s="331">
        <v>-1051.8800000000001</v>
      </c>
      <c r="AH310" s="331">
        <v>-1151.75</v>
      </c>
      <c r="AI310" s="331">
        <v>-1135.8599999999999</v>
      </c>
      <c r="AJ310" s="331">
        <v>-1169.56</v>
      </c>
      <c r="AK310" s="331">
        <v>-1273.93</v>
      </c>
      <c r="AL310" s="331">
        <v>-1462.51</v>
      </c>
      <c r="AM310" s="331">
        <v>-1469.69</v>
      </c>
      <c r="AN310" s="331">
        <v>-1572.4</v>
      </c>
      <c r="AO310" s="331">
        <v>-1533.68</v>
      </c>
      <c r="AP310" s="331">
        <v>-1594.98</v>
      </c>
      <c r="AQ310" s="331">
        <v>-1599.69</v>
      </c>
      <c r="AR310" s="331">
        <v>-1665.76</v>
      </c>
      <c r="AS310" s="331">
        <v>-1536.05</v>
      </c>
      <c r="AT310" s="331">
        <v>-1470.16</v>
      </c>
      <c r="AU310" s="331">
        <v>-1260.27</v>
      </c>
      <c r="AV310" s="331">
        <v>-1187.49</v>
      </c>
      <c r="AW310" s="331">
        <v>-1283.23</v>
      </c>
      <c r="AX310" s="331">
        <v>-1312.2</v>
      </c>
      <c r="AY310" s="331">
        <v>-1248.28</v>
      </c>
      <c r="AZ310" s="331">
        <v>-955.14</v>
      </c>
      <c r="BA310" s="331">
        <v>-944.11</v>
      </c>
      <c r="BB310" s="331">
        <v>-872.68</v>
      </c>
      <c r="BC310" s="331">
        <v>-826.7</v>
      </c>
      <c r="BD310" s="330"/>
      <c r="BE310" s="330"/>
      <c r="BF310" s="330"/>
      <c r="BG310" s="330"/>
      <c r="BH310" s="374"/>
      <c r="BI310" s="330"/>
      <c r="BJ310" s="330"/>
      <c r="BK310" s="330"/>
      <c r="BL310" s="330"/>
      <c r="BM310" s="330"/>
      <c r="BN310" s="330"/>
      <c r="BO310" s="330"/>
      <c r="BP310" s="330"/>
      <c r="BQ310" s="330"/>
      <c r="BR310" s="330"/>
      <c r="BS310" s="330"/>
      <c r="BT310" s="330"/>
      <c r="BU310" s="330"/>
      <c r="BV310" s="330"/>
      <c r="BW310" s="330"/>
      <c r="BX310" s="330"/>
      <c r="BY310" s="330"/>
      <c r="BZ310" s="330"/>
      <c r="CA310" s="330"/>
      <c r="CB310" s="330"/>
      <c r="CC310" s="330"/>
      <c r="CD310" s="330"/>
      <c r="CE310" s="330"/>
      <c r="CF310" s="330"/>
      <c r="CG310" s="330"/>
      <c r="CH310" s="330"/>
      <c r="CI310" s="330"/>
      <c r="CJ310" s="330"/>
      <c r="CK310" s="330"/>
      <c r="CL310" s="330"/>
      <c r="CM310" s="330"/>
      <c r="CN310" s="330"/>
      <c r="CO310" s="330"/>
      <c r="CP310" s="330"/>
      <c r="CQ310" s="330"/>
      <c r="CR310" s="330"/>
      <c r="CS310" s="330"/>
      <c r="CT310" s="330"/>
      <c r="CU310" s="330"/>
      <c r="CV310" s="330"/>
      <c r="CW310" s="330"/>
      <c r="CX310" s="330"/>
      <c r="CY310" s="330"/>
      <c r="CZ310" s="330"/>
      <c r="DA310" s="330"/>
      <c r="DB310" s="330"/>
      <c r="DC310" s="330"/>
      <c r="DD310" s="330"/>
      <c r="DE310" s="330"/>
      <c r="DF310" s="330"/>
      <c r="DG310" s="330"/>
      <c r="DH310" s="330"/>
      <c r="DI310" s="330"/>
      <c r="DJ310" s="330"/>
      <c r="DK310" s="330"/>
      <c r="DL310" s="330"/>
      <c r="DM310" s="330"/>
      <c r="DN310" s="330"/>
      <c r="DO310" s="330"/>
      <c r="DP310" s="330"/>
      <c r="DQ310" s="330"/>
      <c r="DR310" s="330"/>
      <c r="DS310" s="330"/>
      <c r="DT310" s="330"/>
      <c r="DU310" s="330"/>
      <c r="DV310" s="330"/>
      <c r="DW310" s="330"/>
      <c r="DX310" s="330"/>
      <c r="DY310" s="330"/>
      <c r="DZ310" s="330"/>
      <c r="EA310" s="330"/>
      <c r="EB310" s="330"/>
      <c r="EC310" s="330"/>
      <c r="ED310" s="330"/>
      <c r="EE310" s="330"/>
      <c r="EF310" s="330"/>
      <c r="EG310" s="330"/>
      <c r="EH310" s="330"/>
      <c r="EI310" s="330"/>
      <c r="EJ310" s="330"/>
      <c r="EK310" s="330"/>
      <c r="EL310" s="330"/>
      <c r="EM310" s="330"/>
      <c r="EN310" s="330"/>
      <c r="EO310" s="330"/>
      <c r="EP310" s="330"/>
      <c r="EQ310" s="330"/>
      <c r="ER310" s="330"/>
      <c r="ES310" s="330"/>
      <c r="ET310" s="330"/>
      <c r="EU310" s="330"/>
      <c r="EV310" s="330"/>
      <c r="EW310" s="330"/>
      <c r="EX310" s="330"/>
      <c r="EY310" s="330"/>
      <c r="EZ310" s="330"/>
      <c r="FA310" s="330"/>
      <c r="FB310" s="330"/>
      <c r="FC310" s="330"/>
      <c r="FD310" s="330"/>
      <c r="FE310" s="330"/>
      <c r="FF310" s="330"/>
      <c r="FG310" s="330"/>
      <c r="FH310" s="330"/>
      <c r="FI310" s="330"/>
      <c r="FJ310" s="330"/>
      <c r="FK310" s="330"/>
      <c r="FL310" s="330"/>
      <c r="FM310" s="330"/>
      <c r="FN310" s="330"/>
      <c r="FO310" s="330"/>
      <c r="FP310" s="330"/>
      <c r="FQ310" s="330"/>
      <c r="FR310" s="330"/>
      <c r="FS310" s="330"/>
      <c r="FT310" s="330"/>
      <c r="FU310" s="330"/>
      <c r="FV310" s="330"/>
      <c r="FW310" s="330"/>
      <c r="FX310" s="330"/>
      <c r="FY310" s="330"/>
      <c r="FZ310" s="330"/>
      <c r="GA310" s="330"/>
      <c r="GB310" s="330"/>
      <c r="GC310" s="330"/>
      <c r="GD310" s="330"/>
      <c r="GE310" s="330"/>
      <c r="GF310" s="330"/>
      <c r="GG310" s="330"/>
      <c r="GH310" s="330"/>
      <c r="GI310" s="330"/>
      <c r="GJ310" s="330"/>
      <c r="GK310" s="330"/>
      <c r="GL310" s="330"/>
      <c r="GM310" s="330"/>
      <c r="GN310" s="330"/>
      <c r="GO310" s="330"/>
      <c r="GP310" s="330"/>
      <c r="GQ310" s="330"/>
      <c r="GR310" s="330"/>
      <c r="GS310" s="330"/>
      <c r="GT310" s="330"/>
      <c r="GU310" s="330"/>
      <c r="GV310" s="330"/>
      <c r="GW310" s="330"/>
      <c r="GX310" s="330"/>
      <c r="GY310" s="330"/>
      <c r="GZ310" s="330"/>
      <c r="HA310" s="330"/>
      <c r="HB310" s="330"/>
      <c r="HC310" s="330"/>
      <c r="HD310" s="330"/>
      <c r="HE310" s="330"/>
      <c r="HF310" s="330"/>
      <c r="HG310" s="330"/>
      <c r="HH310" s="330"/>
      <c r="HI310" s="330"/>
      <c r="HJ310" s="330"/>
      <c r="HK310" s="330"/>
      <c r="HL310" s="330"/>
      <c r="HM310" s="330"/>
      <c r="HN310" s="330"/>
      <c r="HO310" s="330"/>
      <c r="HP310" s="330"/>
      <c r="HQ310" s="330"/>
      <c r="HR310" s="330"/>
      <c r="HS310" s="330"/>
      <c r="HT310" s="330"/>
      <c r="HU310" s="330"/>
      <c r="HV310" s="330"/>
      <c r="HW310" s="330"/>
      <c r="HX310" s="330"/>
      <c r="HY310" s="330"/>
      <c r="HZ310" s="330"/>
      <c r="IA310" s="330"/>
      <c r="IB310" s="330"/>
      <c r="IC310" s="330"/>
      <c r="ID310" s="330"/>
      <c r="IE310" s="330"/>
      <c r="IF310" s="330"/>
      <c r="IG310" s="330"/>
      <c r="IH310" s="330"/>
      <c r="II310" s="330"/>
      <c r="IJ310" s="330"/>
      <c r="IK310" s="330"/>
      <c r="IL310" s="330"/>
      <c r="IM310" s="330"/>
      <c r="IN310" s="330"/>
      <c r="IO310" s="330"/>
      <c r="IP310" s="330"/>
      <c r="IQ310" s="330"/>
      <c r="IR310" s="330"/>
      <c r="IS310" s="330"/>
      <c r="IT310" s="330"/>
      <c r="IU310" s="330"/>
      <c r="IV310" s="330"/>
      <c r="IW310" s="330"/>
      <c r="IX310" s="330"/>
      <c r="IY310" s="330"/>
      <c r="IZ310" s="330"/>
      <c r="JA310" s="330"/>
      <c r="JB310" s="330"/>
      <c r="JC310" s="330"/>
      <c r="JD310" s="330"/>
      <c r="JE310" s="330"/>
      <c r="JF310" s="330"/>
    </row>
    <row r="311" spans="2:266">
      <c r="B311" s="339" t="s">
        <v>19340</v>
      </c>
      <c r="C311" s="338" t="s">
        <v>19339</v>
      </c>
      <c r="D311" s="337" t="s">
        <v>19408</v>
      </c>
      <c r="E311" s="337" t="s">
        <v>19336</v>
      </c>
      <c r="F311" s="337" t="s">
        <v>19166</v>
      </c>
      <c r="G311" s="337" t="s">
        <v>19150</v>
      </c>
      <c r="H311" s="336" t="s">
        <v>19149</v>
      </c>
      <c r="I311" s="331">
        <v>0</v>
      </c>
      <c r="J311" s="331"/>
      <c r="K311" s="331"/>
      <c r="L311" s="331">
        <v>0</v>
      </c>
      <c r="M311" s="331">
        <v>0</v>
      </c>
      <c r="N311" s="331">
        <v>0</v>
      </c>
      <c r="O311" s="331">
        <v>0</v>
      </c>
      <c r="P311" s="331">
        <v>0</v>
      </c>
      <c r="Q311" s="331">
        <v>0</v>
      </c>
      <c r="R311" s="331">
        <v>0</v>
      </c>
      <c r="S311" s="331">
        <v>0</v>
      </c>
      <c r="T311" s="331">
        <v>0</v>
      </c>
      <c r="U311" s="331">
        <v>0</v>
      </c>
      <c r="V311" s="331">
        <v>0</v>
      </c>
      <c r="W311" s="331">
        <v>0</v>
      </c>
      <c r="X311" s="331">
        <v>0</v>
      </c>
      <c r="Y311" s="331">
        <v>0</v>
      </c>
      <c r="Z311" s="331">
        <v>0</v>
      </c>
      <c r="AA311" s="331">
        <v>0</v>
      </c>
      <c r="AB311" s="331">
        <v>-221.1</v>
      </c>
      <c r="AC311" s="331">
        <v>-341</v>
      </c>
      <c r="AD311" s="331">
        <v>-678.15</v>
      </c>
      <c r="AE311" s="331">
        <v>-777.23</v>
      </c>
      <c r="AF311" s="331">
        <v>-935.3</v>
      </c>
      <c r="AG311" s="331">
        <v>-1285.6300000000001</v>
      </c>
      <c r="AH311" s="331">
        <v>-1407.69</v>
      </c>
      <c r="AI311" s="331">
        <v>-1388.28</v>
      </c>
      <c r="AJ311" s="331">
        <v>-1429.46</v>
      </c>
      <c r="AK311" s="331">
        <v>-1557.02</v>
      </c>
      <c r="AL311" s="331">
        <v>-1787.51</v>
      </c>
      <c r="AM311" s="331">
        <v>-1796.29</v>
      </c>
      <c r="AN311" s="331">
        <v>-1921.83</v>
      </c>
      <c r="AO311" s="331">
        <v>-1874.5</v>
      </c>
      <c r="AP311" s="331">
        <v>-1949.42</v>
      </c>
      <c r="AQ311" s="331">
        <v>-1955.18</v>
      </c>
      <c r="AR311" s="331">
        <v>-2035.93</v>
      </c>
      <c r="AS311" s="331">
        <v>-1877.4</v>
      </c>
      <c r="AT311" s="331">
        <v>-1796.87</v>
      </c>
      <c r="AU311" s="331">
        <v>-1540.33</v>
      </c>
      <c r="AV311" s="331">
        <v>-1451.37</v>
      </c>
      <c r="AW311" s="331">
        <v>-1568.4</v>
      </c>
      <c r="AX311" s="331">
        <v>-1603.8</v>
      </c>
      <c r="AY311" s="331">
        <v>-1525.68</v>
      </c>
      <c r="AZ311" s="331">
        <v>-1167.3900000000001</v>
      </c>
      <c r="BA311" s="331">
        <v>-1153.9100000000001</v>
      </c>
      <c r="BB311" s="331">
        <v>-1066.6099999999999</v>
      </c>
      <c r="BC311" s="331">
        <v>-1010.41</v>
      </c>
      <c r="BD311" s="330"/>
      <c r="BE311" s="330"/>
      <c r="BF311" s="330"/>
      <c r="BG311" s="330"/>
      <c r="BH311" s="374"/>
      <c r="BI311" s="330"/>
      <c r="BJ311" s="330"/>
      <c r="BK311" s="330"/>
      <c r="BL311" s="330"/>
      <c r="BM311" s="330"/>
      <c r="BN311" s="330"/>
      <c r="BO311" s="330"/>
      <c r="BP311" s="330"/>
      <c r="BQ311" s="330"/>
      <c r="BR311" s="330"/>
      <c r="BS311" s="330"/>
      <c r="BT311" s="330"/>
      <c r="BU311" s="330"/>
      <c r="BV311" s="330"/>
      <c r="BW311" s="330"/>
      <c r="BX311" s="330"/>
      <c r="BY311" s="330"/>
      <c r="BZ311" s="330"/>
      <c r="CA311" s="330"/>
      <c r="CB311" s="330"/>
      <c r="CC311" s="330"/>
      <c r="CD311" s="330"/>
      <c r="CE311" s="330"/>
      <c r="CF311" s="330"/>
      <c r="CG311" s="330"/>
      <c r="CH311" s="330"/>
      <c r="CI311" s="330"/>
      <c r="CJ311" s="330"/>
      <c r="CK311" s="330"/>
      <c r="CL311" s="330"/>
      <c r="CM311" s="330"/>
      <c r="CN311" s="330"/>
      <c r="CO311" s="330"/>
      <c r="CP311" s="330"/>
      <c r="CQ311" s="330"/>
      <c r="CR311" s="330"/>
      <c r="CS311" s="330"/>
      <c r="CT311" s="330"/>
      <c r="CU311" s="330"/>
      <c r="CV311" s="330"/>
      <c r="CW311" s="330"/>
      <c r="CX311" s="330"/>
      <c r="CY311" s="330"/>
      <c r="CZ311" s="330"/>
      <c r="DA311" s="330"/>
      <c r="DB311" s="330"/>
      <c r="DC311" s="330"/>
      <c r="DD311" s="330"/>
      <c r="DE311" s="330"/>
      <c r="DF311" s="330"/>
      <c r="DG311" s="330"/>
      <c r="DH311" s="330"/>
      <c r="DI311" s="330"/>
      <c r="DJ311" s="330"/>
      <c r="DK311" s="330"/>
      <c r="DL311" s="330"/>
      <c r="DM311" s="330"/>
      <c r="DN311" s="330"/>
      <c r="DO311" s="330"/>
      <c r="DP311" s="330"/>
      <c r="DQ311" s="330"/>
      <c r="DR311" s="330"/>
      <c r="DS311" s="330"/>
      <c r="DT311" s="330"/>
      <c r="DU311" s="330"/>
      <c r="DV311" s="330"/>
      <c r="DW311" s="330"/>
      <c r="DX311" s="330"/>
      <c r="DY311" s="330"/>
      <c r="DZ311" s="330"/>
      <c r="EA311" s="330"/>
      <c r="EB311" s="330"/>
      <c r="EC311" s="330"/>
      <c r="ED311" s="330"/>
      <c r="EE311" s="330"/>
      <c r="EF311" s="330"/>
      <c r="EG311" s="330"/>
      <c r="EH311" s="330"/>
      <c r="EI311" s="330"/>
      <c r="EJ311" s="330"/>
      <c r="EK311" s="330"/>
      <c r="EL311" s="330"/>
      <c r="EM311" s="330"/>
      <c r="EN311" s="330"/>
      <c r="EO311" s="330"/>
      <c r="EP311" s="330"/>
      <c r="EQ311" s="330"/>
      <c r="ER311" s="330"/>
      <c r="ES311" s="330"/>
      <c r="ET311" s="330"/>
      <c r="EU311" s="330"/>
      <c r="EV311" s="330"/>
      <c r="EW311" s="330"/>
      <c r="EX311" s="330"/>
      <c r="EY311" s="330"/>
      <c r="EZ311" s="330"/>
      <c r="FA311" s="330"/>
      <c r="FB311" s="330"/>
      <c r="FC311" s="330"/>
      <c r="FD311" s="330"/>
      <c r="FE311" s="330"/>
      <c r="FF311" s="330"/>
      <c r="FG311" s="330"/>
      <c r="FH311" s="330"/>
      <c r="FI311" s="330"/>
      <c r="FJ311" s="330"/>
      <c r="FK311" s="330"/>
      <c r="FL311" s="330"/>
      <c r="FM311" s="330"/>
      <c r="FN311" s="330"/>
      <c r="FO311" s="330"/>
      <c r="FP311" s="330"/>
      <c r="FQ311" s="330"/>
      <c r="FR311" s="330"/>
      <c r="FS311" s="330"/>
      <c r="FT311" s="330"/>
      <c r="FU311" s="330"/>
      <c r="FV311" s="330"/>
      <c r="FW311" s="330"/>
      <c r="FX311" s="330"/>
      <c r="FY311" s="330"/>
      <c r="FZ311" s="330"/>
      <c r="GA311" s="330"/>
      <c r="GB311" s="330"/>
      <c r="GC311" s="330"/>
      <c r="GD311" s="330"/>
      <c r="GE311" s="330"/>
      <c r="GF311" s="330"/>
      <c r="GG311" s="330"/>
      <c r="GH311" s="330"/>
      <c r="GI311" s="330"/>
      <c r="GJ311" s="330"/>
      <c r="GK311" s="330"/>
      <c r="GL311" s="330"/>
      <c r="GM311" s="330"/>
      <c r="GN311" s="330"/>
      <c r="GO311" s="330"/>
      <c r="GP311" s="330"/>
      <c r="GQ311" s="330"/>
      <c r="GR311" s="330"/>
      <c r="GS311" s="330"/>
      <c r="GT311" s="330"/>
      <c r="GU311" s="330"/>
      <c r="GV311" s="330"/>
      <c r="GW311" s="330"/>
      <c r="GX311" s="330"/>
      <c r="GY311" s="330"/>
      <c r="GZ311" s="330"/>
      <c r="HA311" s="330"/>
      <c r="HB311" s="330"/>
      <c r="HC311" s="330"/>
      <c r="HD311" s="330"/>
      <c r="HE311" s="330"/>
      <c r="HF311" s="330"/>
      <c r="HG311" s="330"/>
      <c r="HH311" s="330"/>
      <c r="HI311" s="330"/>
      <c r="HJ311" s="330"/>
      <c r="HK311" s="330"/>
      <c r="HL311" s="330"/>
      <c r="HM311" s="330"/>
      <c r="HN311" s="330"/>
      <c r="HO311" s="330"/>
      <c r="HP311" s="330"/>
      <c r="HQ311" s="330"/>
      <c r="HR311" s="330"/>
      <c r="HS311" s="330"/>
      <c r="HT311" s="330"/>
      <c r="HU311" s="330"/>
      <c r="HV311" s="330"/>
      <c r="HW311" s="330"/>
      <c r="HX311" s="330"/>
      <c r="HY311" s="330"/>
      <c r="HZ311" s="330"/>
      <c r="IA311" s="330"/>
      <c r="IB311" s="330"/>
      <c r="IC311" s="330"/>
      <c r="ID311" s="330"/>
      <c r="IE311" s="330"/>
      <c r="IF311" s="330"/>
      <c r="IG311" s="330"/>
      <c r="IH311" s="330"/>
      <c r="II311" s="330"/>
      <c r="IJ311" s="330"/>
      <c r="IK311" s="330"/>
      <c r="IL311" s="330"/>
      <c r="IM311" s="330"/>
      <c r="IN311" s="330"/>
      <c r="IO311" s="330"/>
      <c r="IP311" s="330"/>
      <c r="IQ311" s="330"/>
      <c r="IR311" s="330"/>
      <c r="IS311" s="330"/>
      <c r="IT311" s="330"/>
      <c r="IU311" s="330"/>
      <c r="IV311" s="330"/>
      <c r="IW311" s="330"/>
      <c r="IX311" s="330"/>
      <c r="IY311" s="330"/>
      <c r="IZ311" s="330"/>
      <c r="JA311" s="330"/>
      <c r="JB311" s="330"/>
      <c r="JC311" s="330"/>
      <c r="JD311" s="330"/>
      <c r="JE311" s="330"/>
      <c r="JF311" s="330"/>
    </row>
    <row r="312" spans="2:266">
      <c r="B312" s="362" t="s">
        <v>19384</v>
      </c>
      <c r="C312" s="338" t="s">
        <v>19383</v>
      </c>
      <c r="D312" s="360"/>
      <c r="E312" s="360"/>
      <c r="F312" s="360"/>
      <c r="G312" s="360"/>
      <c r="H312" s="336"/>
      <c r="I312" s="331" t="s">
        <v>843</v>
      </c>
      <c r="J312" s="331"/>
      <c r="K312" s="331"/>
      <c r="L312" s="331" t="s">
        <v>843</v>
      </c>
      <c r="M312" s="331" t="s">
        <v>843</v>
      </c>
      <c r="N312" s="331" t="s">
        <v>843</v>
      </c>
      <c r="O312" s="331" t="s">
        <v>843</v>
      </c>
      <c r="P312" s="331" t="s">
        <v>843</v>
      </c>
      <c r="Q312" s="331" t="s">
        <v>843</v>
      </c>
      <c r="R312" s="331" t="s">
        <v>843</v>
      </c>
      <c r="S312" s="331" t="s">
        <v>843</v>
      </c>
      <c r="T312" s="331" t="s">
        <v>843</v>
      </c>
      <c r="U312" s="331" t="s">
        <v>843</v>
      </c>
      <c r="V312" s="331" t="s">
        <v>843</v>
      </c>
      <c r="W312" s="331" t="s">
        <v>843</v>
      </c>
      <c r="X312" s="331" t="s">
        <v>843</v>
      </c>
      <c r="Y312" s="331" t="s">
        <v>843</v>
      </c>
      <c r="Z312" s="331" t="s">
        <v>843</v>
      </c>
      <c r="AA312" s="331" t="s">
        <v>843</v>
      </c>
      <c r="AB312" s="331" t="s">
        <v>843</v>
      </c>
      <c r="AC312" s="331" t="s">
        <v>843</v>
      </c>
      <c r="AD312" s="331" t="s">
        <v>843</v>
      </c>
      <c r="AE312" s="331" t="s">
        <v>843</v>
      </c>
      <c r="AF312" s="331" t="s">
        <v>843</v>
      </c>
      <c r="AG312" s="331" t="s">
        <v>843</v>
      </c>
      <c r="AH312" s="331" t="s">
        <v>843</v>
      </c>
      <c r="AI312" s="331" t="s">
        <v>843</v>
      </c>
      <c r="AJ312" s="331" t="s">
        <v>843</v>
      </c>
      <c r="AK312" s="331" t="s">
        <v>843</v>
      </c>
      <c r="AL312" s="331" t="s">
        <v>843</v>
      </c>
      <c r="AM312" s="331" t="s">
        <v>843</v>
      </c>
      <c r="AN312" s="331" t="s">
        <v>843</v>
      </c>
      <c r="AO312" s="331" t="s">
        <v>843</v>
      </c>
      <c r="AP312" s="331" t="s">
        <v>843</v>
      </c>
      <c r="AQ312" s="331" t="s">
        <v>843</v>
      </c>
      <c r="AR312" s="331" t="s">
        <v>843</v>
      </c>
      <c r="AS312" s="331" t="s">
        <v>843</v>
      </c>
      <c r="AT312" s="331" t="s">
        <v>843</v>
      </c>
      <c r="AU312" s="331" t="s">
        <v>843</v>
      </c>
      <c r="AV312" s="331" t="s">
        <v>843</v>
      </c>
      <c r="AW312" s="331" t="s">
        <v>843</v>
      </c>
      <c r="AX312" s="331" t="s">
        <v>843</v>
      </c>
      <c r="AY312" s="331" t="s">
        <v>843</v>
      </c>
      <c r="AZ312" s="331" t="s">
        <v>843</v>
      </c>
      <c r="BA312" s="331" t="s">
        <v>843</v>
      </c>
      <c r="BB312" s="331" t="s">
        <v>843</v>
      </c>
      <c r="BC312" s="331" t="s">
        <v>843</v>
      </c>
      <c r="BD312" s="330"/>
      <c r="BE312" s="330"/>
      <c r="BF312" s="330"/>
      <c r="BG312" s="330"/>
      <c r="BH312" s="335"/>
    </row>
    <row r="313" spans="2:266">
      <c r="B313" s="339" t="s">
        <v>19296</v>
      </c>
      <c r="C313" s="338" t="s">
        <v>19295</v>
      </c>
      <c r="D313" s="337" t="s">
        <v>19408</v>
      </c>
      <c r="E313" s="337" t="s">
        <v>19411</v>
      </c>
      <c r="F313" s="337" t="s">
        <v>19081</v>
      </c>
      <c r="G313" s="337" t="s">
        <v>19150</v>
      </c>
      <c r="H313" s="336" t="s">
        <v>19149</v>
      </c>
      <c r="I313" s="331">
        <v>0</v>
      </c>
      <c r="J313" s="331"/>
      <c r="K313" s="331"/>
      <c r="L313" s="331">
        <v>0</v>
      </c>
      <c r="M313" s="331">
        <v>0</v>
      </c>
      <c r="N313" s="331">
        <v>0</v>
      </c>
      <c r="O313" s="331">
        <v>0</v>
      </c>
      <c r="P313" s="331">
        <v>0</v>
      </c>
      <c r="Q313" s="331">
        <v>0</v>
      </c>
      <c r="R313" s="331">
        <v>0</v>
      </c>
      <c r="S313" s="331">
        <v>0</v>
      </c>
      <c r="T313" s="331">
        <v>0</v>
      </c>
      <c r="U313" s="331">
        <v>0</v>
      </c>
      <c r="V313" s="331">
        <v>0</v>
      </c>
      <c r="W313" s="331">
        <v>-1</v>
      </c>
      <c r="X313" s="331">
        <v>-2</v>
      </c>
      <c r="Y313" s="331">
        <v>-7</v>
      </c>
      <c r="Z313" s="331">
        <v>-9</v>
      </c>
      <c r="AA313" s="331">
        <v>-19</v>
      </c>
      <c r="AB313" s="331">
        <v>-32</v>
      </c>
      <c r="AC313" s="331">
        <v>-59</v>
      </c>
      <c r="AD313" s="331">
        <v>-102</v>
      </c>
      <c r="AE313" s="331">
        <v>-31.46</v>
      </c>
      <c r="AF313" s="331">
        <v>-22.71</v>
      </c>
      <c r="AG313" s="331">
        <v>-46.43</v>
      </c>
      <c r="AH313" s="331">
        <v>-469.95</v>
      </c>
      <c r="AI313" s="331">
        <v>-353.6</v>
      </c>
      <c r="AJ313" s="331">
        <v>-397.06</v>
      </c>
      <c r="AK313" s="331">
        <v>-471.79</v>
      </c>
      <c r="AL313" s="331">
        <v>-455.95</v>
      </c>
      <c r="AM313" s="331">
        <v>-1101.18</v>
      </c>
      <c r="AN313" s="331">
        <v>-563.80999999999995</v>
      </c>
      <c r="AO313" s="331">
        <v>-607.89</v>
      </c>
      <c r="AP313" s="331">
        <v>-563.61</v>
      </c>
      <c r="AQ313" s="331">
        <v>-524.23</v>
      </c>
      <c r="AR313" s="331">
        <v>-559.1</v>
      </c>
      <c r="AS313" s="331">
        <v>-522.99</v>
      </c>
      <c r="AT313" s="331">
        <v>-448.74</v>
      </c>
      <c r="AU313" s="331">
        <v>-540.51</v>
      </c>
      <c r="AV313" s="331">
        <v>-463.07</v>
      </c>
      <c r="AW313" s="331">
        <v>-473.84</v>
      </c>
      <c r="AX313" s="331">
        <v>-486.85</v>
      </c>
      <c r="AY313" s="331">
        <v>-418.71</v>
      </c>
      <c r="AZ313" s="331">
        <v>-367.57</v>
      </c>
      <c r="BA313" s="331">
        <v>-412.2</v>
      </c>
      <c r="BB313" s="331">
        <v>-442.12</v>
      </c>
      <c r="BC313" s="331">
        <v>-436.72</v>
      </c>
      <c r="BD313" s="330"/>
      <c r="BE313" s="330"/>
      <c r="BF313" s="330"/>
      <c r="BG313" s="330"/>
      <c r="BH313" s="335"/>
    </row>
    <row r="314" spans="2:266">
      <c r="B314" s="339" t="s">
        <v>19294</v>
      </c>
      <c r="C314" s="338" t="s">
        <v>19293</v>
      </c>
      <c r="D314" s="337" t="s">
        <v>19408</v>
      </c>
      <c r="E314" s="337" t="s">
        <v>19382</v>
      </c>
      <c r="F314" s="337" t="s">
        <v>19076</v>
      </c>
      <c r="G314" s="337" t="s">
        <v>19150</v>
      </c>
      <c r="H314" s="336" t="s">
        <v>19149</v>
      </c>
      <c r="I314" s="331">
        <v>0</v>
      </c>
      <c r="J314" s="331"/>
      <c r="K314" s="331"/>
      <c r="L314" s="331">
        <v>0</v>
      </c>
      <c r="M314" s="331">
        <v>0</v>
      </c>
      <c r="N314" s="331">
        <v>0</v>
      </c>
      <c r="O314" s="331">
        <v>0</v>
      </c>
      <c r="P314" s="331">
        <v>0</v>
      </c>
      <c r="Q314" s="331">
        <v>0</v>
      </c>
      <c r="R314" s="331">
        <v>0</v>
      </c>
      <c r="S314" s="331">
        <v>0</v>
      </c>
      <c r="T314" s="331">
        <v>0</v>
      </c>
      <c r="U314" s="331">
        <v>0</v>
      </c>
      <c r="V314" s="331">
        <v>0</v>
      </c>
      <c r="W314" s="331">
        <v>0</v>
      </c>
      <c r="X314" s="331">
        <v>0</v>
      </c>
      <c r="Y314" s="331">
        <v>0</v>
      </c>
      <c r="Z314" s="331">
        <v>0</v>
      </c>
      <c r="AA314" s="331">
        <v>0</v>
      </c>
      <c r="AB314" s="331">
        <v>0</v>
      </c>
      <c r="AC314" s="331">
        <v>0</v>
      </c>
      <c r="AD314" s="331">
        <v>0</v>
      </c>
      <c r="AE314" s="331">
        <v>-182.1</v>
      </c>
      <c r="AF314" s="331">
        <v>-152.18</v>
      </c>
      <c r="AG314" s="331">
        <v>-389.68</v>
      </c>
      <c r="AH314" s="331">
        <v>-432.72</v>
      </c>
      <c r="AI314" s="331">
        <v>-507.56</v>
      </c>
      <c r="AJ314" s="331">
        <v>-633.86</v>
      </c>
      <c r="AK314" s="331">
        <v>-637.29</v>
      </c>
      <c r="AL314" s="331">
        <v>-593.09</v>
      </c>
      <c r="AM314" s="331">
        <v>-629.69000000000005</v>
      </c>
      <c r="AN314" s="331">
        <v>-342.49</v>
      </c>
      <c r="AO314" s="331">
        <v>-439.9</v>
      </c>
      <c r="AP314" s="331">
        <v>-656.4</v>
      </c>
      <c r="AQ314" s="331">
        <v>-637.63</v>
      </c>
      <c r="AR314" s="331">
        <v>-595.85</v>
      </c>
      <c r="AS314" s="331">
        <v>-782.85</v>
      </c>
      <c r="AT314" s="331">
        <v>-743.42</v>
      </c>
      <c r="AU314" s="331">
        <v>-643.35</v>
      </c>
      <c r="AV314" s="331">
        <v>-490.7</v>
      </c>
      <c r="AW314" s="331">
        <v>-518.67999999999995</v>
      </c>
      <c r="AX314" s="331">
        <v>-870.22</v>
      </c>
      <c r="AY314" s="331">
        <v>-838.86</v>
      </c>
      <c r="AZ314" s="331">
        <v>-320.77999999999997</v>
      </c>
      <c r="BA314" s="331">
        <v>-389.95</v>
      </c>
      <c r="BB314" s="331">
        <v>-440.14</v>
      </c>
      <c r="BC314" s="331">
        <v>-597.58000000000004</v>
      </c>
      <c r="BD314" s="330"/>
      <c r="BE314" s="330"/>
      <c r="BF314" s="330"/>
      <c r="BG314" s="330"/>
      <c r="BH314" s="335"/>
    </row>
    <row r="315" spans="2:266">
      <c r="B315" s="362" t="s">
        <v>19367</v>
      </c>
      <c r="C315" s="338" t="s">
        <v>19366</v>
      </c>
      <c r="D315" s="360"/>
      <c r="E315" s="360"/>
      <c r="F315" s="360"/>
      <c r="G315" s="360"/>
      <c r="H315" s="336"/>
      <c r="I315" s="331" t="s">
        <v>843</v>
      </c>
      <c r="J315" s="331"/>
      <c r="K315" s="331"/>
      <c r="L315" s="331" t="s">
        <v>843</v>
      </c>
      <c r="M315" s="331" t="s">
        <v>843</v>
      </c>
      <c r="N315" s="331" t="s">
        <v>843</v>
      </c>
      <c r="O315" s="331" t="s">
        <v>843</v>
      </c>
      <c r="P315" s="331" t="s">
        <v>843</v>
      </c>
      <c r="Q315" s="331" t="s">
        <v>843</v>
      </c>
      <c r="R315" s="331" t="s">
        <v>843</v>
      </c>
      <c r="S315" s="331" t="s">
        <v>843</v>
      </c>
      <c r="T315" s="331" t="s">
        <v>843</v>
      </c>
      <c r="U315" s="331" t="s">
        <v>843</v>
      </c>
      <c r="V315" s="331" t="s">
        <v>843</v>
      </c>
      <c r="W315" s="331" t="s">
        <v>843</v>
      </c>
      <c r="X315" s="331" t="s">
        <v>843</v>
      </c>
      <c r="Y315" s="331" t="s">
        <v>843</v>
      </c>
      <c r="Z315" s="331" t="s">
        <v>843</v>
      </c>
      <c r="AA315" s="331" t="s">
        <v>843</v>
      </c>
      <c r="AB315" s="331" t="s">
        <v>843</v>
      </c>
      <c r="AC315" s="331" t="s">
        <v>843</v>
      </c>
      <c r="AD315" s="331" t="s">
        <v>843</v>
      </c>
      <c r="AE315" s="331" t="s">
        <v>843</v>
      </c>
      <c r="AF315" s="331" t="s">
        <v>843</v>
      </c>
      <c r="AG315" s="331" t="s">
        <v>843</v>
      </c>
      <c r="AH315" s="331" t="s">
        <v>843</v>
      </c>
      <c r="AI315" s="331" t="s">
        <v>843</v>
      </c>
      <c r="AJ315" s="331" t="s">
        <v>843</v>
      </c>
      <c r="AK315" s="331" t="s">
        <v>843</v>
      </c>
      <c r="AL315" s="331" t="s">
        <v>843</v>
      </c>
      <c r="AM315" s="331" t="s">
        <v>843</v>
      </c>
      <c r="AN315" s="331" t="s">
        <v>843</v>
      </c>
      <c r="AO315" s="331" t="s">
        <v>843</v>
      </c>
      <c r="AP315" s="331" t="s">
        <v>843</v>
      </c>
      <c r="AQ315" s="331" t="s">
        <v>843</v>
      </c>
      <c r="AR315" s="331" t="s">
        <v>843</v>
      </c>
      <c r="AS315" s="331" t="s">
        <v>843</v>
      </c>
      <c r="AT315" s="331" t="s">
        <v>843</v>
      </c>
      <c r="AU315" s="331" t="s">
        <v>843</v>
      </c>
      <c r="AV315" s="331" t="s">
        <v>843</v>
      </c>
      <c r="AW315" s="331" t="s">
        <v>843</v>
      </c>
      <c r="AX315" s="331" t="s">
        <v>843</v>
      </c>
      <c r="AY315" s="331" t="s">
        <v>843</v>
      </c>
      <c r="AZ315" s="331" t="s">
        <v>843</v>
      </c>
      <c r="BA315" s="331" t="s">
        <v>843</v>
      </c>
      <c r="BB315" s="331" t="s">
        <v>843</v>
      </c>
      <c r="BC315" s="331" t="s">
        <v>843</v>
      </c>
      <c r="BD315" s="330"/>
      <c r="BE315" s="330"/>
      <c r="BF315" s="330"/>
      <c r="BG315" s="330"/>
      <c r="BH315" s="335"/>
    </row>
    <row r="316" spans="2:266">
      <c r="B316" s="339" t="s">
        <v>19410</v>
      </c>
      <c r="C316" s="338" t="s">
        <v>19365</v>
      </c>
      <c r="D316" s="337" t="s">
        <v>19408</v>
      </c>
      <c r="E316" s="337" t="s">
        <v>19303</v>
      </c>
      <c r="F316" s="337" t="s">
        <v>19081</v>
      </c>
      <c r="G316" s="337" t="s">
        <v>19150</v>
      </c>
      <c r="H316" s="336" t="s">
        <v>19149</v>
      </c>
      <c r="I316" s="331">
        <v>18</v>
      </c>
      <c r="J316" s="331"/>
      <c r="K316" s="331"/>
      <c r="L316" s="331">
        <v>18</v>
      </c>
      <c r="M316" s="331">
        <v>18</v>
      </c>
      <c r="N316" s="331">
        <v>18</v>
      </c>
      <c r="O316" s="331">
        <v>18</v>
      </c>
      <c r="P316" s="331">
        <v>18</v>
      </c>
      <c r="Q316" s="331">
        <v>18</v>
      </c>
      <c r="R316" s="331">
        <v>18</v>
      </c>
      <c r="S316" s="331">
        <v>18</v>
      </c>
      <c r="T316" s="331">
        <v>19</v>
      </c>
      <c r="U316" s="331">
        <v>27</v>
      </c>
      <c r="V316" s="331">
        <v>32</v>
      </c>
      <c r="W316" s="331">
        <v>48</v>
      </c>
      <c r="X316" s="331">
        <v>123</v>
      </c>
      <c r="Y316" s="331">
        <v>365</v>
      </c>
      <c r="Z316" s="331">
        <v>499</v>
      </c>
      <c r="AA316" s="331">
        <v>988</v>
      </c>
      <c r="AB316" s="331">
        <v>1694</v>
      </c>
      <c r="AC316" s="331">
        <v>3146</v>
      </c>
      <c r="AD316" s="331">
        <v>5431</v>
      </c>
      <c r="AE316" s="331">
        <v>8488.73</v>
      </c>
      <c r="AF316" s="331">
        <v>11868.79</v>
      </c>
      <c r="AG316" s="331">
        <v>17581.939999999999</v>
      </c>
      <c r="AH316" s="331">
        <v>20098.330000000002</v>
      </c>
      <c r="AI316" s="331">
        <v>21541.87</v>
      </c>
      <c r="AJ316" s="331">
        <v>22084.27</v>
      </c>
      <c r="AK316" s="331">
        <v>21546.55</v>
      </c>
      <c r="AL316" s="331">
        <v>23359.97</v>
      </c>
      <c r="AM316" s="331">
        <v>23223.01</v>
      </c>
      <c r="AN316" s="331">
        <v>22903.55</v>
      </c>
      <c r="AO316" s="331">
        <v>23264.86</v>
      </c>
      <c r="AP316" s="331">
        <v>21253.67</v>
      </c>
      <c r="AQ316" s="331">
        <v>19819.71</v>
      </c>
      <c r="AR316" s="331">
        <v>17522.66</v>
      </c>
      <c r="AS316" s="331">
        <v>17697.560000000001</v>
      </c>
      <c r="AT316" s="331">
        <v>16500.23</v>
      </c>
      <c r="AU316" s="331">
        <v>19216.490000000002</v>
      </c>
      <c r="AV316" s="331">
        <v>16154.61</v>
      </c>
      <c r="AW316" s="331">
        <v>12012.67</v>
      </c>
      <c r="AX316" s="331">
        <v>10453.540000000001</v>
      </c>
      <c r="AY316" s="331">
        <v>7161.73</v>
      </c>
      <c r="AZ316" s="331">
        <v>5765.46</v>
      </c>
      <c r="BA316" s="331">
        <v>7748.35</v>
      </c>
      <c r="BB316" s="331">
        <v>8312.7199999999993</v>
      </c>
      <c r="BC316" s="331">
        <v>9277.49</v>
      </c>
      <c r="BD316" s="330"/>
      <c r="BE316" s="330"/>
      <c r="BF316" s="330"/>
      <c r="BG316" s="330"/>
      <c r="BH316" s="335"/>
    </row>
    <row r="317" spans="2:266">
      <c r="B317" s="339" t="s">
        <v>19409</v>
      </c>
      <c r="C317" s="338" t="s">
        <v>19364</v>
      </c>
      <c r="D317" s="337" t="s">
        <v>19408</v>
      </c>
      <c r="E317" s="337" t="s">
        <v>19332</v>
      </c>
      <c r="F317" s="337" t="s">
        <v>19076</v>
      </c>
      <c r="G317" s="337" t="s">
        <v>19150</v>
      </c>
      <c r="H317" s="336" t="s">
        <v>19149</v>
      </c>
      <c r="I317" s="331">
        <v>30</v>
      </c>
      <c r="J317" s="331"/>
      <c r="K317" s="331"/>
      <c r="L317" s="331">
        <v>30</v>
      </c>
      <c r="M317" s="331">
        <v>30</v>
      </c>
      <c r="N317" s="331">
        <v>30</v>
      </c>
      <c r="O317" s="331">
        <v>30</v>
      </c>
      <c r="P317" s="331">
        <v>30</v>
      </c>
      <c r="Q317" s="331">
        <v>30</v>
      </c>
      <c r="R317" s="331">
        <v>30</v>
      </c>
      <c r="S317" s="331">
        <v>30</v>
      </c>
      <c r="T317" s="331">
        <v>31</v>
      </c>
      <c r="U317" s="331">
        <v>44</v>
      </c>
      <c r="V317" s="331">
        <v>53</v>
      </c>
      <c r="W317" s="331">
        <v>122</v>
      </c>
      <c r="X317" s="331">
        <v>294</v>
      </c>
      <c r="Y317" s="331">
        <v>765</v>
      </c>
      <c r="Z317" s="331">
        <v>1092</v>
      </c>
      <c r="AA317" s="331">
        <v>2145</v>
      </c>
      <c r="AB317" s="331">
        <v>3594</v>
      </c>
      <c r="AC317" s="331">
        <v>6349</v>
      </c>
      <c r="AD317" s="331">
        <v>10281</v>
      </c>
      <c r="AE317" s="331">
        <v>14750.29</v>
      </c>
      <c r="AF317" s="331">
        <v>19512.740000000002</v>
      </c>
      <c r="AG317" s="331">
        <v>26869.919999999998</v>
      </c>
      <c r="AH317" s="331">
        <v>29189.65</v>
      </c>
      <c r="AI317" s="331">
        <v>31298.05</v>
      </c>
      <c r="AJ317" s="331">
        <v>32086.14</v>
      </c>
      <c r="AK317" s="331">
        <v>32389.37</v>
      </c>
      <c r="AL317" s="331">
        <v>34574.47</v>
      </c>
      <c r="AM317" s="331">
        <v>34758.28</v>
      </c>
      <c r="AN317" s="331">
        <v>34685.629999999997</v>
      </c>
      <c r="AO317" s="331">
        <v>34535.75</v>
      </c>
      <c r="AP317" s="331">
        <v>32070.44</v>
      </c>
      <c r="AQ317" s="331">
        <v>29688.959999999999</v>
      </c>
      <c r="AR317" s="331">
        <v>26830.31</v>
      </c>
      <c r="AS317" s="331">
        <v>26512.99</v>
      </c>
      <c r="AT317" s="331">
        <v>24498.38</v>
      </c>
      <c r="AU317" s="331">
        <v>27818.18</v>
      </c>
      <c r="AV317" s="331">
        <v>24350.19</v>
      </c>
      <c r="AW317" s="331">
        <v>20052.09</v>
      </c>
      <c r="AX317" s="331">
        <v>19058.259999999998</v>
      </c>
      <c r="AY317" s="331">
        <v>14831.51</v>
      </c>
      <c r="AZ317" s="331">
        <v>13456.33</v>
      </c>
      <c r="BA317" s="331">
        <v>15947.02</v>
      </c>
      <c r="BB317" s="331">
        <v>17888.32</v>
      </c>
      <c r="BC317" s="331">
        <v>18222.68</v>
      </c>
      <c r="BD317" s="330"/>
      <c r="BE317" s="330"/>
      <c r="BF317" s="330"/>
      <c r="BG317" s="330"/>
      <c r="BH317" s="335"/>
    </row>
    <row r="318" spans="2:266">
      <c r="B318" s="346" t="s">
        <v>19407</v>
      </c>
      <c r="C318" s="345" t="s">
        <v>19406</v>
      </c>
      <c r="D318" s="360"/>
      <c r="E318" s="360"/>
      <c r="F318" s="360"/>
      <c r="G318" s="360"/>
      <c r="H318" s="336"/>
      <c r="I318" s="331" t="s">
        <v>843</v>
      </c>
      <c r="J318" s="331"/>
      <c r="K318" s="331"/>
      <c r="L318" s="331" t="s">
        <v>843</v>
      </c>
      <c r="M318" s="331" t="s">
        <v>843</v>
      </c>
      <c r="N318" s="331" t="s">
        <v>843</v>
      </c>
      <c r="O318" s="331" t="s">
        <v>843</v>
      </c>
      <c r="P318" s="331" t="s">
        <v>843</v>
      </c>
      <c r="Q318" s="331" t="s">
        <v>843</v>
      </c>
      <c r="R318" s="331" t="s">
        <v>843</v>
      </c>
      <c r="S318" s="331" t="s">
        <v>843</v>
      </c>
      <c r="T318" s="331" t="s">
        <v>843</v>
      </c>
      <c r="U318" s="331" t="s">
        <v>843</v>
      </c>
      <c r="V318" s="331" t="s">
        <v>843</v>
      </c>
      <c r="W318" s="331" t="s">
        <v>843</v>
      </c>
      <c r="X318" s="331" t="s">
        <v>843</v>
      </c>
      <c r="Y318" s="331" t="s">
        <v>843</v>
      </c>
      <c r="Z318" s="331" t="s">
        <v>843</v>
      </c>
      <c r="AA318" s="331" t="s">
        <v>843</v>
      </c>
      <c r="AB318" s="331" t="s">
        <v>843</v>
      </c>
      <c r="AC318" s="331" t="s">
        <v>843</v>
      </c>
      <c r="AD318" s="331" t="s">
        <v>843</v>
      </c>
      <c r="AE318" s="331" t="s">
        <v>843</v>
      </c>
      <c r="AF318" s="331" t="s">
        <v>843</v>
      </c>
      <c r="AG318" s="331" t="s">
        <v>843</v>
      </c>
      <c r="AH318" s="331" t="s">
        <v>843</v>
      </c>
      <c r="AI318" s="331" t="s">
        <v>843</v>
      </c>
      <c r="AJ318" s="331" t="s">
        <v>843</v>
      </c>
      <c r="AK318" s="331" t="s">
        <v>843</v>
      </c>
      <c r="AL318" s="331" t="s">
        <v>843</v>
      </c>
      <c r="AM318" s="331" t="s">
        <v>843</v>
      </c>
      <c r="AN318" s="331" t="s">
        <v>843</v>
      </c>
      <c r="AO318" s="331" t="s">
        <v>843</v>
      </c>
      <c r="AP318" s="331" t="s">
        <v>843</v>
      </c>
      <c r="AQ318" s="331" t="s">
        <v>843</v>
      </c>
      <c r="AR318" s="331" t="s">
        <v>843</v>
      </c>
      <c r="AS318" s="331" t="s">
        <v>843</v>
      </c>
      <c r="AT318" s="331" t="s">
        <v>843</v>
      </c>
      <c r="AU318" s="331" t="s">
        <v>843</v>
      </c>
      <c r="AV318" s="331" t="s">
        <v>843</v>
      </c>
      <c r="AW318" s="331" t="s">
        <v>843</v>
      </c>
      <c r="AX318" s="331" t="s">
        <v>843</v>
      </c>
      <c r="AY318" s="331" t="s">
        <v>843</v>
      </c>
      <c r="AZ318" s="331" t="s">
        <v>843</v>
      </c>
      <c r="BA318" s="331" t="s">
        <v>843</v>
      </c>
      <c r="BB318" s="331" t="s">
        <v>843</v>
      </c>
      <c r="BC318" s="331" t="s">
        <v>843</v>
      </c>
      <c r="BD318" s="330"/>
      <c r="BE318" s="330"/>
      <c r="BF318" s="330"/>
      <c r="BG318" s="330"/>
      <c r="BH318" s="342"/>
    </row>
    <row r="319" spans="2:266">
      <c r="B319" s="362" t="s">
        <v>19373</v>
      </c>
      <c r="C319" s="338" t="s">
        <v>19399</v>
      </c>
      <c r="D319" s="360"/>
      <c r="E319" s="360"/>
      <c r="F319" s="360"/>
      <c r="G319" s="360"/>
      <c r="H319" s="336"/>
      <c r="I319" s="331" t="s">
        <v>843</v>
      </c>
      <c r="J319" s="331"/>
      <c r="K319" s="331"/>
      <c r="L319" s="331" t="s">
        <v>843</v>
      </c>
      <c r="M319" s="331" t="s">
        <v>843</v>
      </c>
      <c r="N319" s="331" t="s">
        <v>843</v>
      </c>
      <c r="O319" s="331" t="s">
        <v>843</v>
      </c>
      <c r="P319" s="331" t="s">
        <v>843</v>
      </c>
      <c r="Q319" s="331" t="s">
        <v>843</v>
      </c>
      <c r="R319" s="331" t="s">
        <v>843</v>
      </c>
      <c r="S319" s="331" t="s">
        <v>843</v>
      </c>
      <c r="T319" s="331" t="s">
        <v>843</v>
      </c>
      <c r="U319" s="331" t="s">
        <v>843</v>
      </c>
      <c r="V319" s="331" t="s">
        <v>843</v>
      </c>
      <c r="W319" s="331" t="s">
        <v>843</v>
      </c>
      <c r="X319" s="331" t="s">
        <v>843</v>
      </c>
      <c r="Y319" s="331" t="s">
        <v>843</v>
      </c>
      <c r="Z319" s="331" t="s">
        <v>843</v>
      </c>
      <c r="AA319" s="331" t="s">
        <v>843</v>
      </c>
      <c r="AB319" s="331" t="s">
        <v>843</v>
      </c>
      <c r="AC319" s="331" t="s">
        <v>843</v>
      </c>
      <c r="AD319" s="331" t="s">
        <v>843</v>
      </c>
      <c r="AE319" s="331" t="s">
        <v>843</v>
      </c>
      <c r="AF319" s="331" t="s">
        <v>843</v>
      </c>
      <c r="AG319" s="331" t="s">
        <v>843</v>
      </c>
      <c r="AH319" s="331" t="s">
        <v>843</v>
      </c>
      <c r="AI319" s="331" t="s">
        <v>843</v>
      </c>
      <c r="AJ319" s="331" t="s">
        <v>843</v>
      </c>
      <c r="AK319" s="331" t="s">
        <v>843</v>
      </c>
      <c r="AL319" s="331" t="s">
        <v>843</v>
      </c>
      <c r="AM319" s="331" t="s">
        <v>843</v>
      </c>
      <c r="AN319" s="331" t="s">
        <v>843</v>
      </c>
      <c r="AO319" s="331" t="s">
        <v>843</v>
      </c>
      <c r="AP319" s="331" t="s">
        <v>843</v>
      </c>
      <c r="AQ319" s="331" t="s">
        <v>843</v>
      </c>
      <c r="AR319" s="331" t="s">
        <v>843</v>
      </c>
      <c r="AS319" s="331" t="s">
        <v>843</v>
      </c>
      <c r="AT319" s="331" t="s">
        <v>843</v>
      </c>
      <c r="AU319" s="331" t="s">
        <v>843</v>
      </c>
      <c r="AV319" s="331" t="s">
        <v>843</v>
      </c>
      <c r="AW319" s="331" t="s">
        <v>843</v>
      </c>
      <c r="AX319" s="331" t="s">
        <v>843</v>
      </c>
      <c r="AY319" s="331" t="s">
        <v>843</v>
      </c>
      <c r="AZ319" s="331" t="s">
        <v>843</v>
      </c>
      <c r="BA319" s="331" t="s">
        <v>843</v>
      </c>
      <c r="BB319" s="331" t="s">
        <v>843</v>
      </c>
      <c r="BC319" s="331" t="s">
        <v>843</v>
      </c>
      <c r="BD319" s="330"/>
      <c r="BE319" s="330"/>
      <c r="BF319" s="330"/>
      <c r="BG319" s="330"/>
      <c r="BH319" s="335"/>
    </row>
    <row r="320" spans="2:266">
      <c r="B320" s="339" t="s">
        <v>19405</v>
      </c>
      <c r="C320" s="338" t="s">
        <v>19404</v>
      </c>
      <c r="D320" s="337" t="s">
        <v>19402</v>
      </c>
      <c r="E320" s="337" t="s">
        <v>19368</v>
      </c>
      <c r="F320" s="337" t="s">
        <v>19403</v>
      </c>
      <c r="G320" s="337" t="s">
        <v>19150</v>
      </c>
      <c r="H320" s="336" t="s">
        <v>19149</v>
      </c>
      <c r="I320" s="331">
        <v>0</v>
      </c>
      <c r="J320" s="331"/>
      <c r="K320" s="331"/>
      <c r="L320" s="331">
        <v>0</v>
      </c>
      <c r="M320" s="331">
        <v>0</v>
      </c>
      <c r="N320" s="331">
        <v>0</v>
      </c>
      <c r="O320" s="331">
        <v>-10.8</v>
      </c>
      <c r="P320" s="331">
        <v>-21.6</v>
      </c>
      <c r="Q320" s="331">
        <v>-37.799999999999997</v>
      </c>
      <c r="R320" s="331">
        <v>-37.799999999999997</v>
      </c>
      <c r="S320" s="331">
        <v>-66.599999999999994</v>
      </c>
      <c r="T320" s="331">
        <v>-97.56</v>
      </c>
      <c r="U320" s="331">
        <v>-119.52</v>
      </c>
      <c r="V320" s="331">
        <v>-185.04</v>
      </c>
      <c r="W320" s="331">
        <v>-452.16</v>
      </c>
      <c r="X320" s="331">
        <v>-625.67999999999995</v>
      </c>
      <c r="Y320" s="331">
        <v>-1050.1199999999999</v>
      </c>
      <c r="Z320" s="331">
        <v>-1542.24</v>
      </c>
      <c r="AA320" s="331">
        <v>-2197.08</v>
      </c>
      <c r="AB320" s="331">
        <v>-2664.36</v>
      </c>
      <c r="AC320" s="331">
        <v>-3295.44</v>
      </c>
      <c r="AD320" s="331">
        <v>-3723.12</v>
      </c>
      <c r="AE320" s="331">
        <v>-4093.2</v>
      </c>
      <c r="AF320" s="331">
        <v>-4238.28</v>
      </c>
      <c r="AG320" s="331">
        <v>-4416.84</v>
      </c>
      <c r="AH320" s="331">
        <v>-6963.12</v>
      </c>
      <c r="AI320" s="331">
        <v>-10151.64</v>
      </c>
      <c r="AJ320" s="331">
        <v>-10904.4</v>
      </c>
      <c r="AK320" s="331">
        <v>-15268.32</v>
      </c>
      <c r="AL320" s="331">
        <v>-15501.67</v>
      </c>
      <c r="AM320" s="331">
        <v>-17556.98</v>
      </c>
      <c r="AN320" s="331">
        <v>-20018.82</v>
      </c>
      <c r="AO320" s="331">
        <v>-23699.200000000001</v>
      </c>
      <c r="AP320" s="331">
        <v>-23810.400000000001</v>
      </c>
      <c r="AQ320" s="331">
        <v>-21988.65</v>
      </c>
      <c r="AR320" s="331">
        <v>-25816.32</v>
      </c>
      <c r="AS320" s="331">
        <v>-24940.080000000002</v>
      </c>
      <c r="AT320" s="331">
        <v>-24193.8</v>
      </c>
      <c r="AU320" s="331">
        <v>-28113.919999999998</v>
      </c>
      <c r="AV320" s="331">
        <v>-35187.06</v>
      </c>
      <c r="AW320" s="331">
        <v>-36971.78</v>
      </c>
      <c r="AX320" s="331">
        <v>-40043.79</v>
      </c>
      <c r="AY320" s="331">
        <v>-47082.61</v>
      </c>
      <c r="AZ320" s="331">
        <v>-50879.13</v>
      </c>
      <c r="BA320" s="331">
        <v>-46014.23</v>
      </c>
      <c r="BB320" s="331">
        <v>-53208</v>
      </c>
      <c r="BC320" s="331">
        <v>-50035.69</v>
      </c>
      <c r="BD320" s="330"/>
      <c r="BE320" s="330"/>
      <c r="BF320" s="330"/>
      <c r="BG320" s="330"/>
      <c r="BH320" s="335"/>
    </row>
    <row r="321" spans="2:60">
      <c r="B321" s="362" t="s">
        <v>19307</v>
      </c>
      <c r="C321" s="338" t="s">
        <v>19306</v>
      </c>
      <c r="D321" s="360"/>
      <c r="E321" s="360"/>
      <c r="F321" s="360"/>
      <c r="G321" s="360"/>
      <c r="H321" s="336"/>
      <c r="I321" s="331" t="s">
        <v>843</v>
      </c>
      <c r="J321" s="331"/>
      <c r="K321" s="331"/>
      <c r="L321" s="331" t="s">
        <v>843</v>
      </c>
      <c r="M321" s="331" t="s">
        <v>843</v>
      </c>
      <c r="N321" s="331" t="s">
        <v>843</v>
      </c>
      <c r="O321" s="331" t="s">
        <v>843</v>
      </c>
      <c r="P321" s="331" t="s">
        <v>843</v>
      </c>
      <c r="Q321" s="331" t="s">
        <v>843</v>
      </c>
      <c r="R321" s="331" t="s">
        <v>843</v>
      </c>
      <c r="S321" s="331" t="s">
        <v>843</v>
      </c>
      <c r="T321" s="331" t="s">
        <v>843</v>
      </c>
      <c r="U321" s="331" t="s">
        <v>843</v>
      </c>
      <c r="V321" s="331" t="s">
        <v>843</v>
      </c>
      <c r="W321" s="331" t="s">
        <v>843</v>
      </c>
      <c r="X321" s="331" t="s">
        <v>843</v>
      </c>
      <c r="Y321" s="331" t="s">
        <v>843</v>
      </c>
      <c r="Z321" s="331" t="s">
        <v>843</v>
      </c>
      <c r="AA321" s="331" t="s">
        <v>843</v>
      </c>
      <c r="AB321" s="331" t="s">
        <v>843</v>
      </c>
      <c r="AC321" s="331" t="s">
        <v>843</v>
      </c>
      <c r="AD321" s="331" t="s">
        <v>843</v>
      </c>
      <c r="AE321" s="331" t="s">
        <v>843</v>
      </c>
      <c r="AF321" s="331" t="s">
        <v>843</v>
      </c>
      <c r="AG321" s="331" t="s">
        <v>843</v>
      </c>
      <c r="AH321" s="331" t="s">
        <v>843</v>
      </c>
      <c r="AI321" s="331" t="s">
        <v>843</v>
      </c>
      <c r="AJ321" s="331" t="s">
        <v>843</v>
      </c>
      <c r="AK321" s="331" t="s">
        <v>843</v>
      </c>
      <c r="AL321" s="331" t="s">
        <v>843</v>
      </c>
      <c r="AM321" s="331" t="s">
        <v>843</v>
      </c>
      <c r="AN321" s="331" t="s">
        <v>843</v>
      </c>
      <c r="AO321" s="331" t="s">
        <v>843</v>
      </c>
      <c r="AP321" s="331" t="s">
        <v>843</v>
      </c>
      <c r="AQ321" s="331" t="s">
        <v>843</v>
      </c>
      <c r="AR321" s="331" t="s">
        <v>843</v>
      </c>
      <c r="AS321" s="331" t="s">
        <v>843</v>
      </c>
      <c r="AT321" s="331" t="s">
        <v>843</v>
      </c>
      <c r="AU321" s="331" t="s">
        <v>843</v>
      </c>
      <c r="AV321" s="331" t="s">
        <v>843</v>
      </c>
      <c r="AW321" s="331" t="s">
        <v>843</v>
      </c>
      <c r="AX321" s="331" t="s">
        <v>843</v>
      </c>
      <c r="AY321" s="331" t="s">
        <v>843</v>
      </c>
      <c r="AZ321" s="331" t="s">
        <v>843</v>
      </c>
      <c r="BA321" s="331" t="s">
        <v>843</v>
      </c>
      <c r="BB321" s="331" t="s">
        <v>843</v>
      </c>
      <c r="BC321" s="331" t="s">
        <v>843</v>
      </c>
      <c r="BD321" s="330"/>
      <c r="BE321" s="330"/>
      <c r="BF321" s="330"/>
      <c r="BG321" s="330"/>
      <c r="BH321" s="335"/>
    </row>
    <row r="322" spans="2:60">
      <c r="B322" s="339" t="s">
        <v>19296</v>
      </c>
      <c r="C322" s="338" t="s">
        <v>19295</v>
      </c>
      <c r="D322" s="337" t="s">
        <v>19402</v>
      </c>
      <c r="E322" s="337" t="s">
        <v>19303</v>
      </c>
      <c r="F322" s="337" t="s">
        <v>19081</v>
      </c>
      <c r="G322" s="337" t="s">
        <v>19150</v>
      </c>
      <c r="H322" s="336" t="s">
        <v>19149</v>
      </c>
      <c r="I322" s="331">
        <v>0</v>
      </c>
      <c r="J322" s="331"/>
      <c r="K322" s="331"/>
      <c r="L322" s="331">
        <v>0</v>
      </c>
      <c r="M322" s="331">
        <v>0</v>
      </c>
      <c r="N322" s="331">
        <v>0</v>
      </c>
      <c r="O322" s="331">
        <v>10.8</v>
      </c>
      <c r="P322" s="331">
        <v>21.6</v>
      </c>
      <c r="Q322" s="331">
        <v>37.799999999999997</v>
      </c>
      <c r="R322" s="331">
        <v>37.799999999999997</v>
      </c>
      <c r="S322" s="331">
        <v>66.599999999999994</v>
      </c>
      <c r="T322" s="331">
        <v>97.56</v>
      </c>
      <c r="U322" s="331">
        <v>119.52</v>
      </c>
      <c r="V322" s="331">
        <v>185.04</v>
      </c>
      <c r="W322" s="331">
        <v>452.16</v>
      </c>
      <c r="X322" s="331">
        <v>625.67999999999995</v>
      </c>
      <c r="Y322" s="331">
        <v>1050.1199999999999</v>
      </c>
      <c r="Z322" s="331">
        <v>1542.24</v>
      </c>
      <c r="AA322" s="331">
        <v>2197.08</v>
      </c>
      <c r="AB322" s="331">
        <v>2664.36</v>
      </c>
      <c r="AC322" s="331">
        <v>3295.44</v>
      </c>
      <c r="AD322" s="331">
        <v>3723.12</v>
      </c>
      <c r="AE322" s="331">
        <v>4093.2</v>
      </c>
      <c r="AF322" s="331">
        <v>4238.28</v>
      </c>
      <c r="AG322" s="331">
        <v>4416.84</v>
      </c>
      <c r="AH322" s="331">
        <v>6963.12</v>
      </c>
      <c r="AI322" s="331">
        <v>10151.64</v>
      </c>
      <c r="AJ322" s="331">
        <v>10904.4</v>
      </c>
      <c r="AK322" s="331">
        <v>15268.32</v>
      </c>
      <c r="AL322" s="331">
        <v>15501.67</v>
      </c>
      <c r="AM322" s="331">
        <v>17556.98</v>
      </c>
      <c r="AN322" s="331">
        <v>20018.82</v>
      </c>
      <c r="AO322" s="331">
        <v>23699.200000000001</v>
      </c>
      <c r="AP322" s="331">
        <v>23810.400000000001</v>
      </c>
      <c r="AQ322" s="331">
        <v>21988.65</v>
      </c>
      <c r="AR322" s="331">
        <v>25816.32</v>
      </c>
      <c r="AS322" s="331">
        <v>24940.080000000002</v>
      </c>
      <c r="AT322" s="331">
        <v>24193.8</v>
      </c>
      <c r="AU322" s="331">
        <v>28113.919999999998</v>
      </c>
      <c r="AV322" s="331">
        <v>35187.06</v>
      </c>
      <c r="AW322" s="331">
        <v>36971.78</v>
      </c>
      <c r="AX322" s="331">
        <v>40043.79</v>
      </c>
      <c r="AY322" s="331">
        <v>47082.61</v>
      </c>
      <c r="AZ322" s="331">
        <v>50879.13</v>
      </c>
      <c r="BA322" s="331">
        <v>46014.23</v>
      </c>
      <c r="BB322" s="331">
        <v>53208</v>
      </c>
      <c r="BC322" s="331">
        <v>50035.69</v>
      </c>
      <c r="BD322" s="330"/>
      <c r="BE322" s="330"/>
      <c r="BF322" s="330"/>
      <c r="BG322" s="330"/>
      <c r="BH322" s="335"/>
    </row>
    <row r="323" spans="2:60">
      <c r="B323" s="346" t="s">
        <v>19401</v>
      </c>
      <c r="C323" s="345" t="s">
        <v>19400</v>
      </c>
      <c r="D323" s="360"/>
      <c r="E323" s="360"/>
      <c r="F323" s="360"/>
      <c r="G323" s="360"/>
      <c r="H323" s="336"/>
      <c r="I323" s="331" t="s">
        <v>843</v>
      </c>
      <c r="J323" s="331"/>
      <c r="K323" s="331"/>
      <c r="L323" s="331" t="s">
        <v>843</v>
      </c>
      <c r="M323" s="331" t="s">
        <v>843</v>
      </c>
      <c r="N323" s="331" t="s">
        <v>843</v>
      </c>
      <c r="O323" s="331" t="s">
        <v>843</v>
      </c>
      <c r="P323" s="331" t="s">
        <v>843</v>
      </c>
      <c r="Q323" s="331" t="s">
        <v>843</v>
      </c>
      <c r="R323" s="331" t="s">
        <v>843</v>
      </c>
      <c r="S323" s="331" t="s">
        <v>843</v>
      </c>
      <c r="T323" s="331" t="s">
        <v>843</v>
      </c>
      <c r="U323" s="331" t="s">
        <v>843</v>
      </c>
      <c r="V323" s="331" t="s">
        <v>843</v>
      </c>
      <c r="W323" s="331" t="s">
        <v>843</v>
      </c>
      <c r="X323" s="331" t="s">
        <v>843</v>
      </c>
      <c r="Y323" s="331" t="s">
        <v>843</v>
      </c>
      <c r="Z323" s="331" t="s">
        <v>843</v>
      </c>
      <c r="AA323" s="331" t="s">
        <v>843</v>
      </c>
      <c r="AB323" s="331" t="s">
        <v>843</v>
      </c>
      <c r="AC323" s="331" t="s">
        <v>843</v>
      </c>
      <c r="AD323" s="331" t="s">
        <v>843</v>
      </c>
      <c r="AE323" s="331" t="s">
        <v>843</v>
      </c>
      <c r="AF323" s="331" t="s">
        <v>843</v>
      </c>
      <c r="AG323" s="331" t="s">
        <v>843</v>
      </c>
      <c r="AH323" s="331" t="s">
        <v>843</v>
      </c>
      <c r="AI323" s="331" t="s">
        <v>843</v>
      </c>
      <c r="AJ323" s="331" t="s">
        <v>843</v>
      </c>
      <c r="AK323" s="331" t="s">
        <v>843</v>
      </c>
      <c r="AL323" s="331" t="s">
        <v>843</v>
      </c>
      <c r="AM323" s="331" t="s">
        <v>843</v>
      </c>
      <c r="AN323" s="331" t="s">
        <v>843</v>
      </c>
      <c r="AO323" s="331" t="s">
        <v>843</v>
      </c>
      <c r="AP323" s="331" t="s">
        <v>843</v>
      </c>
      <c r="AQ323" s="331" t="s">
        <v>843</v>
      </c>
      <c r="AR323" s="331" t="s">
        <v>843</v>
      </c>
      <c r="AS323" s="331" t="s">
        <v>843</v>
      </c>
      <c r="AT323" s="331" t="s">
        <v>843</v>
      </c>
      <c r="AU323" s="331" t="s">
        <v>843</v>
      </c>
      <c r="AV323" s="331" t="s">
        <v>843</v>
      </c>
      <c r="AW323" s="331" t="s">
        <v>843</v>
      </c>
      <c r="AX323" s="331" t="s">
        <v>843</v>
      </c>
      <c r="AY323" s="331" t="s">
        <v>843</v>
      </c>
      <c r="AZ323" s="331" t="s">
        <v>843</v>
      </c>
      <c r="BA323" s="331" t="s">
        <v>843</v>
      </c>
      <c r="BB323" s="331" t="s">
        <v>843</v>
      </c>
      <c r="BC323" s="331" t="s">
        <v>843</v>
      </c>
      <c r="BD323" s="330"/>
      <c r="BE323" s="330"/>
      <c r="BF323" s="330"/>
      <c r="BG323" s="330"/>
      <c r="BH323" s="342"/>
    </row>
    <row r="324" spans="2:60">
      <c r="B324" s="362" t="s">
        <v>19373</v>
      </c>
      <c r="C324" s="338" t="s">
        <v>19399</v>
      </c>
      <c r="D324" s="360"/>
      <c r="E324" s="360"/>
      <c r="F324" s="360"/>
      <c r="G324" s="360"/>
      <c r="H324" s="336"/>
      <c r="I324" s="331" t="s">
        <v>843</v>
      </c>
      <c r="J324" s="331"/>
      <c r="K324" s="331"/>
      <c r="L324" s="331" t="s">
        <v>843</v>
      </c>
      <c r="M324" s="331" t="s">
        <v>843</v>
      </c>
      <c r="N324" s="331" t="s">
        <v>843</v>
      </c>
      <c r="O324" s="331" t="s">
        <v>843</v>
      </c>
      <c r="P324" s="331" t="s">
        <v>843</v>
      </c>
      <c r="Q324" s="331" t="s">
        <v>843</v>
      </c>
      <c r="R324" s="331" t="s">
        <v>843</v>
      </c>
      <c r="S324" s="331" t="s">
        <v>843</v>
      </c>
      <c r="T324" s="331" t="s">
        <v>843</v>
      </c>
      <c r="U324" s="331" t="s">
        <v>843</v>
      </c>
      <c r="V324" s="331" t="s">
        <v>843</v>
      </c>
      <c r="W324" s="331" t="s">
        <v>843</v>
      </c>
      <c r="X324" s="331" t="s">
        <v>843</v>
      </c>
      <c r="Y324" s="331" t="s">
        <v>843</v>
      </c>
      <c r="Z324" s="331" t="s">
        <v>843</v>
      </c>
      <c r="AA324" s="331" t="s">
        <v>843</v>
      </c>
      <c r="AB324" s="331" t="s">
        <v>843</v>
      </c>
      <c r="AC324" s="331" t="s">
        <v>843</v>
      </c>
      <c r="AD324" s="331" t="s">
        <v>843</v>
      </c>
      <c r="AE324" s="331" t="s">
        <v>843</v>
      </c>
      <c r="AF324" s="331" t="s">
        <v>843</v>
      </c>
      <c r="AG324" s="331" t="s">
        <v>843</v>
      </c>
      <c r="AH324" s="331" t="s">
        <v>843</v>
      </c>
      <c r="AI324" s="331" t="s">
        <v>843</v>
      </c>
      <c r="AJ324" s="331" t="s">
        <v>843</v>
      </c>
      <c r="AK324" s="331" t="s">
        <v>843</v>
      </c>
      <c r="AL324" s="331" t="s">
        <v>843</v>
      </c>
      <c r="AM324" s="331" t="s">
        <v>843</v>
      </c>
      <c r="AN324" s="331" t="s">
        <v>843</v>
      </c>
      <c r="AO324" s="331" t="s">
        <v>843</v>
      </c>
      <c r="AP324" s="331" t="s">
        <v>843</v>
      </c>
      <c r="AQ324" s="331" t="s">
        <v>843</v>
      </c>
      <c r="AR324" s="331" t="s">
        <v>843</v>
      </c>
      <c r="AS324" s="331" t="s">
        <v>843</v>
      </c>
      <c r="AT324" s="331" t="s">
        <v>843</v>
      </c>
      <c r="AU324" s="331" t="s">
        <v>843</v>
      </c>
      <c r="AV324" s="331" t="s">
        <v>843</v>
      </c>
      <c r="AW324" s="331" t="s">
        <v>843</v>
      </c>
      <c r="AX324" s="331" t="s">
        <v>843</v>
      </c>
      <c r="AY324" s="331" t="s">
        <v>843</v>
      </c>
      <c r="AZ324" s="331" t="s">
        <v>843</v>
      </c>
      <c r="BA324" s="331" t="s">
        <v>843</v>
      </c>
      <c r="BB324" s="331" t="s">
        <v>843</v>
      </c>
      <c r="BC324" s="331" t="s">
        <v>843</v>
      </c>
      <c r="BD324" s="330"/>
      <c r="BE324" s="330"/>
      <c r="BF324" s="330"/>
      <c r="BG324" s="330"/>
      <c r="BH324" s="335"/>
    </row>
    <row r="325" spans="2:60">
      <c r="B325" s="339" t="s">
        <v>19398</v>
      </c>
      <c r="C325" s="338" t="s">
        <v>19397</v>
      </c>
      <c r="D325" s="337" t="s">
        <v>19395</v>
      </c>
      <c r="E325" s="337" t="s">
        <v>19368</v>
      </c>
      <c r="F325" s="337" t="s">
        <v>19396</v>
      </c>
      <c r="G325" s="337" t="s">
        <v>19150</v>
      </c>
      <c r="H325" s="336" t="s">
        <v>19149</v>
      </c>
      <c r="I325" s="331">
        <v>-75.599999999999994</v>
      </c>
      <c r="J325" s="331"/>
      <c r="K325" s="331"/>
      <c r="L325" s="331">
        <v>-75.599999999999994</v>
      </c>
      <c r="M325" s="331">
        <v>-68.400000000000006</v>
      </c>
      <c r="N325" s="331">
        <v>-93.6</v>
      </c>
      <c r="O325" s="331">
        <v>-97.2</v>
      </c>
      <c r="P325" s="331">
        <v>-104.4</v>
      </c>
      <c r="Q325" s="331">
        <v>-122.76</v>
      </c>
      <c r="R325" s="331">
        <v>-127.8</v>
      </c>
      <c r="S325" s="331">
        <v>-109.08</v>
      </c>
      <c r="T325" s="331">
        <v>-120.6</v>
      </c>
      <c r="U325" s="331">
        <v>-108.72</v>
      </c>
      <c r="V325" s="331">
        <v>-106.92</v>
      </c>
      <c r="W325" s="331">
        <v>-102.96</v>
      </c>
      <c r="X325" s="331">
        <v>-105.84</v>
      </c>
      <c r="Y325" s="331">
        <v>-118.08</v>
      </c>
      <c r="Z325" s="331">
        <v>-82.44</v>
      </c>
      <c r="AA325" s="331">
        <v>-100.8</v>
      </c>
      <c r="AB325" s="331">
        <v>-91.44</v>
      </c>
      <c r="AC325" s="331">
        <v>-99.72</v>
      </c>
      <c r="AD325" s="331">
        <v>-99</v>
      </c>
      <c r="AE325" s="331">
        <v>-117.36</v>
      </c>
      <c r="AF325" s="331">
        <v>-109.08</v>
      </c>
      <c r="AG325" s="331">
        <v>-69.48</v>
      </c>
      <c r="AH325" s="331">
        <v>-69.12</v>
      </c>
      <c r="AI325" s="331">
        <v>-98.28</v>
      </c>
      <c r="AJ325" s="331">
        <v>-109.8</v>
      </c>
      <c r="AK325" s="331">
        <v>-108.72</v>
      </c>
      <c r="AL325" s="331">
        <v>-99.36</v>
      </c>
      <c r="AM325" s="331">
        <v>-114.48</v>
      </c>
      <c r="AN325" s="331">
        <v>-76.319999999999993</v>
      </c>
      <c r="AO325" s="331">
        <v>-95.4</v>
      </c>
      <c r="AP325" s="331">
        <v>-81</v>
      </c>
      <c r="AQ325" s="331">
        <v>-84.24</v>
      </c>
      <c r="AR325" s="331">
        <v>-101.52</v>
      </c>
      <c r="AS325" s="331">
        <v>-92.88</v>
      </c>
      <c r="AT325" s="331">
        <v>-68.040000000000006</v>
      </c>
      <c r="AU325" s="331">
        <v>-74.31</v>
      </c>
      <c r="AV325" s="331">
        <v>-60.73</v>
      </c>
      <c r="AW325" s="331">
        <v>-62.91</v>
      </c>
      <c r="AX325" s="331">
        <v>-48.31</v>
      </c>
      <c r="AY325" s="331">
        <v>-54.37</v>
      </c>
      <c r="AZ325" s="331">
        <v>-64.91</v>
      </c>
      <c r="BA325" s="331">
        <v>-69.38</v>
      </c>
      <c r="BB325" s="331">
        <v>-64.34</v>
      </c>
      <c r="BC325" s="331">
        <v>-53.5</v>
      </c>
      <c r="BD325" s="330"/>
      <c r="BE325" s="330"/>
      <c r="BF325" s="330"/>
      <c r="BG325" s="330"/>
      <c r="BH325" s="335"/>
    </row>
    <row r="326" spans="2:60">
      <c r="B326" s="362" t="s">
        <v>19307</v>
      </c>
      <c r="C326" s="338" t="s">
        <v>19306</v>
      </c>
      <c r="D326" s="360"/>
      <c r="E326" s="360"/>
      <c r="F326" s="360"/>
      <c r="G326" s="360"/>
      <c r="H326" s="336"/>
      <c r="I326" s="331" t="s">
        <v>843</v>
      </c>
      <c r="J326" s="331"/>
      <c r="K326" s="331"/>
      <c r="L326" s="331" t="s">
        <v>843</v>
      </c>
      <c r="M326" s="331" t="s">
        <v>843</v>
      </c>
      <c r="N326" s="331" t="s">
        <v>843</v>
      </c>
      <c r="O326" s="331" t="s">
        <v>843</v>
      </c>
      <c r="P326" s="331" t="s">
        <v>843</v>
      </c>
      <c r="Q326" s="331" t="s">
        <v>843</v>
      </c>
      <c r="R326" s="331" t="s">
        <v>843</v>
      </c>
      <c r="S326" s="331" t="s">
        <v>843</v>
      </c>
      <c r="T326" s="331" t="s">
        <v>843</v>
      </c>
      <c r="U326" s="331" t="s">
        <v>843</v>
      </c>
      <c r="V326" s="331" t="s">
        <v>843</v>
      </c>
      <c r="W326" s="331" t="s">
        <v>843</v>
      </c>
      <c r="X326" s="331" t="s">
        <v>843</v>
      </c>
      <c r="Y326" s="331" t="s">
        <v>843</v>
      </c>
      <c r="Z326" s="331" t="s">
        <v>843</v>
      </c>
      <c r="AA326" s="331" t="s">
        <v>843</v>
      </c>
      <c r="AB326" s="331" t="s">
        <v>843</v>
      </c>
      <c r="AC326" s="331" t="s">
        <v>843</v>
      </c>
      <c r="AD326" s="331" t="s">
        <v>843</v>
      </c>
      <c r="AE326" s="331" t="s">
        <v>843</v>
      </c>
      <c r="AF326" s="331" t="s">
        <v>843</v>
      </c>
      <c r="AG326" s="331" t="s">
        <v>843</v>
      </c>
      <c r="AH326" s="331" t="s">
        <v>843</v>
      </c>
      <c r="AI326" s="331" t="s">
        <v>843</v>
      </c>
      <c r="AJ326" s="331" t="s">
        <v>843</v>
      </c>
      <c r="AK326" s="331" t="s">
        <v>843</v>
      </c>
      <c r="AL326" s="331" t="s">
        <v>843</v>
      </c>
      <c r="AM326" s="331" t="s">
        <v>843</v>
      </c>
      <c r="AN326" s="331" t="s">
        <v>843</v>
      </c>
      <c r="AO326" s="331" t="s">
        <v>843</v>
      </c>
      <c r="AP326" s="331" t="s">
        <v>843</v>
      </c>
      <c r="AQ326" s="331" t="s">
        <v>843</v>
      </c>
      <c r="AR326" s="331" t="s">
        <v>843</v>
      </c>
      <c r="AS326" s="331" t="s">
        <v>843</v>
      </c>
      <c r="AT326" s="331" t="s">
        <v>843</v>
      </c>
      <c r="AU326" s="331" t="s">
        <v>843</v>
      </c>
      <c r="AV326" s="331" t="s">
        <v>843</v>
      </c>
      <c r="AW326" s="331" t="s">
        <v>843</v>
      </c>
      <c r="AX326" s="331" t="s">
        <v>843</v>
      </c>
      <c r="AY326" s="331" t="s">
        <v>843</v>
      </c>
      <c r="AZ326" s="331" t="s">
        <v>843</v>
      </c>
      <c r="BA326" s="331" t="s">
        <v>843</v>
      </c>
      <c r="BB326" s="331" t="s">
        <v>843</v>
      </c>
      <c r="BC326" s="331" t="s">
        <v>843</v>
      </c>
      <c r="BD326" s="330"/>
      <c r="BE326" s="330"/>
      <c r="BF326" s="330"/>
      <c r="BG326" s="330"/>
      <c r="BH326" s="335"/>
    </row>
    <row r="327" spans="2:60">
      <c r="B327" s="339" t="s">
        <v>19296</v>
      </c>
      <c r="C327" s="338" t="s">
        <v>19295</v>
      </c>
      <c r="D327" s="337" t="s">
        <v>19395</v>
      </c>
      <c r="E327" s="337" t="s">
        <v>19303</v>
      </c>
      <c r="F327" s="337" t="s">
        <v>19081</v>
      </c>
      <c r="G327" s="337" t="s">
        <v>19150</v>
      </c>
      <c r="H327" s="336" t="s">
        <v>19149</v>
      </c>
      <c r="I327" s="331">
        <v>75.599999999999994</v>
      </c>
      <c r="J327" s="331"/>
      <c r="K327" s="331"/>
      <c r="L327" s="331">
        <v>75.599999999999994</v>
      </c>
      <c r="M327" s="331">
        <v>68.400000000000006</v>
      </c>
      <c r="N327" s="331">
        <v>93.6</v>
      </c>
      <c r="O327" s="331">
        <v>97.2</v>
      </c>
      <c r="P327" s="331">
        <v>104.4</v>
      </c>
      <c r="Q327" s="331">
        <v>122.76</v>
      </c>
      <c r="R327" s="331">
        <v>127.8</v>
      </c>
      <c r="S327" s="331">
        <v>109.08</v>
      </c>
      <c r="T327" s="331">
        <v>120.6</v>
      </c>
      <c r="U327" s="331">
        <v>108.72</v>
      </c>
      <c r="V327" s="331">
        <v>106.92</v>
      </c>
      <c r="W327" s="331">
        <v>102.96</v>
      </c>
      <c r="X327" s="331">
        <v>105.84</v>
      </c>
      <c r="Y327" s="331">
        <v>118.08</v>
      </c>
      <c r="Z327" s="331">
        <v>82.44</v>
      </c>
      <c r="AA327" s="331">
        <v>100.8</v>
      </c>
      <c r="AB327" s="331">
        <v>91.44</v>
      </c>
      <c r="AC327" s="331">
        <v>99.72</v>
      </c>
      <c r="AD327" s="331">
        <v>99</v>
      </c>
      <c r="AE327" s="331">
        <v>117.36</v>
      </c>
      <c r="AF327" s="331">
        <v>109.08</v>
      </c>
      <c r="AG327" s="331">
        <v>69.48</v>
      </c>
      <c r="AH327" s="331">
        <v>69.12</v>
      </c>
      <c r="AI327" s="331">
        <v>98.28</v>
      </c>
      <c r="AJ327" s="331">
        <v>109.8</v>
      </c>
      <c r="AK327" s="331">
        <v>108.72</v>
      </c>
      <c r="AL327" s="331">
        <v>99.36</v>
      </c>
      <c r="AM327" s="331">
        <v>114.48</v>
      </c>
      <c r="AN327" s="331">
        <v>76.319999999999993</v>
      </c>
      <c r="AO327" s="331">
        <v>95.4</v>
      </c>
      <c r="AP327" s="331">
        <v>81</v>
      </c>
      <c r="AQ327" s="331">
        <v>84.24</v>
      </c>
      <c r="AR327" s="331">
        <v>101.52</v>
      </c>
      <c r="AS327" s="331">
        <v>92.88</v>
      </c>
      <c r="AT327" s="331">
        <v>68.040000000000006</v>
      </c>
      <c r="AU327" s="331">
        <v>74.31</v>
      </c>
      <c r="AV327" s="331">
        <v>60.73</v>
      </c>
      <c r="AW327" s="331">
        <v>62.91</v>
      </c>
      <c r="AX327" s="331">
        <v>48.31</v>
      </c>
      <c r="AY327" s="331">
        <v>54.37</v>
      </c>
      <c r="AZ327" s="331">
        <v>64.91</v>
      </c>
      <c r="BA327" s="331">
        <v>69.38</v>
      </c>
      <c r="BB327" s="331">
        <v>64.34</v>
      </c>
      <c r="BC327" s="331">
        <v>53.5</v>
      </c>
      <c r="BD327" s="330"/>
      <c r="BE327" s="330"/>
      <c r="BF327" s="330"/>
      <c r="BG327" s="330"/>
      <c r="BH327" s="335"/>
    </row>
    <row r="328" spans="2:60">
      <c r="B328" s="346" t="s">
        <v>19394</v>
      </c>
      <c r="C328" s="345" t="s">
        <v>19393</v>
      </c>
      <c r="D328" s="360"/>
      <c r="E328" s="360"/>
      <c r="F328" s="360"/>
      <c r="G328" s="360"/>
      <c r="H328" s="336"/>
      <c r="I328" s="331" t="s">
        <v>843</v>
      </c>
      <c r="J328" s="331"/>
      <c r="K328" s="331"/>
      <c r="L328" s="331" t="s">
        <v>843</v>
      </c>
      <c r="M328" s="331" t="s">
        <v>843</v>
      </c>
      <c r="N328" s="331" t="s">
        <v>843</v>
      </c>
      <c r="O328" s="331" t="s">
        <v>843</v>
      </c>
      <c r="P328" s="331" t="s">
        <v>843</v>
      </c>
      <c r="Q328" s="331" t="s">
        <v>843</v>
      </c>
      <c r="R328" s="331" t="s">
        <v>843</v>
      </c>
      <c r="S328" s="331" t="s">
        <v>843</v>
      </c>
      <c r="T328" s="331" t="s">
        <v>843</v>
      </c>
      <c r="U328" s="331" t="s">
        <v>843</v>
      </c>
      <c r="V328" s="331" t="s">
        <v>843</v>
      </c>
      <c r="W328" s="331" t="s">
        <v>843</v>
      </c>
      <c r="X328" s="331" t="s">
        <v>843</v>
      </c>
      <c r="Y328" s="331" t="s">
        <v>843</v>
      </c>
      <c r="Z328" s="331" t="s">
        <v>843</v>
      </c>
      <c r="AA328" s="331" t="s">
        <v>843</v>
      </c>
      <c r="AB328" s="331" t="s">
        <v>843</v>
      </c>
      <c r="AC328" s="331" t="s">
        <v>843</v>
      </c>
      <c r="AD328" s="331" t="s">
        <v>843</v>
      </c>
      <c r="AE328" s="331" t="s">
        <v>843</v>
      </c>
      <c r="AF328" s="331" t="s">
        <v>843</v>
      </c>
      <c r="AG328" s="331" t="s">
        <v>843</v>
      </c>
      <c r="AH328" s="331" t="s">
        <v>843</v>
      </c>
      <c r="AI328" s="331" t="s">
        <v>843</v>
      </c>
      <c r="AJ328" s="331" t="s">
        <v>843</v>
      </c>
      <c r="AK328" s="331" t="s">
        <v>843</v>
      </c>
      <c r="AL328" s="331" t="s">
        <v>843</v>
      </c>
      <c r="AM328" s="331" t="s">
        <v>843</v>
      </c>
      <c r="AN328" s="331" t="s">
        <v>843</v>
      </c>
      <c r="AO328" s="331" t="s">
        <v>843</v>
      </c>
      <c r="AP328" s="331" t="s">
        <v>843</v>
      </c>
      <c r="AQ328" s="331" t="s">
        <v>843</v>
      </c>
      <c r="AR328" s="331" t="s">
        <v>843</v>
      </c>
      <c r="AS328" s="331" t="s">
        <v>843</v>
      </c>
      <c r="AT328" s="331" t="s">
        <v>843</v>
      </c>
      <c r="AU328" s="331" t="s">
        <v>843</v>
      </c>
      <c r="AV328" s="331" t="s">
        <v>843</v>
      </c>
      <c r="AW328" s="331" t="s">
        <v>843</v>
      </c>
      <c r="AX328" s="331" t="s">
        <v>843</v>
      </c>
      <c r="AY328" s="331" t="s">
        <v>843</v>
      </c>
      <c r="AZ328" s="331" t="s">
        <v>843</v>
      </c>
      <c r="BA328" s="331" t="s">
        <v>843</v>
      </c>
      <c r="BB328" s="331" t="s">
        <v>843</v>
      </c>
      <c r="BC328" s="331" t="s">
        <v>843</v>
      </c>
      <c r="BD328" s="330"/>
      <c r="BE328" s="330"/>
      <c r="BF328" s="330"/>
      <c r="BG328" s="330"/>
      <c r="BH328" s="342"/>
    </row>
    <row r="329" spans="2:60">
      <c r="B329" s="362" t="s">
        <v>19360</v>
      </c>
      <c r="C329" s="338" t="s">
        <v>19359</v>
      </c>
      <c r="D329" s="360"/>
      <c r="E329" s="360"/>
      <c r="F329" s="360"/>
      <c r="G329" s="360"/>
      <c r="H329" s="336"/>
      <c r="I329" s="331" t="s">
        <v>843</v>
      </c>
      <c r="J329" s="331"/>
      <c r="K329" s="331"/>
      <c r="L329" s="331" t="s">
        <v>843</v>
      </c>
      <c r="M329" s="331" t="s">
        <v>843</v>
      </c>
      <c r="N329" s="331" t="s">
        <v>843</v>
      </c>
      <c r="O329" s="331" t="s">
        <v>843</v>
      </c>
      <c r="P329" s="331" t="s">
        <v>843</v>
      </c>
      <c r="Q329" s="331" t="s">
        <v>843</v>
      </c>
      <c r="R329" s="331" t="s">
        <v>843</v>
      </c>
      <c r="S329" s="331" t="s">
        <v>843</v>
      </c>
      <c r="T329" s="331" t="s">
        <v>843</v>
      </c>
      <c r="U329" s="331" t="s">
        <v>843</v>
      </c>
      <c r="V329" s="331" t="s">
        <v>843</v>
      </c>
      <c r="W329" s="331" t="s">
        <v>843</v>
      </c>
      <c r="X329" s="331" t="s">
        <v>843</v>
      </c>
      <c r="Y329" s="331" t="s">
        <v>843</v>
      </c>
      <c r="Z329" s="331" t="s">
        <v>843</v>
      </c>
      <c r="AA329" s="331" t="s">
        <v>843</v>
      </c>
      <c r="AB329" s="331" t="s">
        <v>843</v>
      </c>
      <c r="AC329" s="331" t="s">
        <v>843</v>
      </c>
      <c r="AD329" s="331" t="s">
        <v>843</v>
      </c>
      <c r="AE329" s="331" t="s">
        <v>843</v>
      </c>
      <c r="AF329" s="331" t="s">
        <v>843</v>
      </c>
      <c r="AG329" s="331" t="s">
        <v>843</v>
      </c>
      <c r="AH329" s="331" t="s">
        <v>843</v>
      </c>
      <c r="AI329" s="331" t="s">
        <v>843</v>
      </c>
      <c r="AJ329" s="331" t="s">
        <v>843</v>
      </c>
      <c r="AK329" s="331" t="s">
        <v>843</v>
      </c>
      <c r="AL329" s="331" t="s">
        <v>843</v>
      </c>
      <c r="AM329" s="331" t="s">
        <v>843</v>
      </c>
      <c r="AN329" s="331" t="s">
        <v>843</v>
      </c>
      <c r="AO329" s="331" t="s">
        <v>843</v>
      </c>
      <c r="AP329" s="331" t="s">
        <v>843</v>
      </c>
      <c r="AQ329" s="331" t="s">
        <v>843</v>
      </c>
      <c r="AR329" s="331" t="s">
        <v>843</v>
      </c>
      <c r="AS329" s="331" t="s">
        <v>843</v>
      </c>
      <c r="AT329" s="331" t="s">
        <v>843</v>
      </c>
      <c r="AU329" s="331" t="s">
        <v>843</v>
      </c>
      <c r="AV329" s="331" t="s">
        <v>843</v>
      </c>
      <c r="AW329" s="331" t="s">
        <v>843</v>
      </c>
      <c r="AX329" s="331" t="s">
        <v>843</v>
      </c>
      <c r="AY329" s="331" t="s">
        <v>843</v>
      </c>
      <c r="AZ329" s="331" t="s">
        <v>843</v>
      </c>
      <c r="BA329" s="331" t="s">
        <v>843</v>
      </c>
      <c r="BB329" s="331" t="s">
        <v>843</v>
      </c>
      <c r="BC329" s="331" t="s">
        <v>843</v>
      </c>
      <c r="BD329" s="330"/>
      <c r="BE329" s="330"/>
      <c r="BF329" s="355"/>
      <c r="BG329" s="355"/>
      <c r="BH329" s="335"/>
    </row>
    <row r="330" spans="2:60">
      <c r="B330" s="339" t="s">
        <v>19327</v>
      </c>
      <c r="C330" s="338" t="s">
        <v>19326</v>
      </c>
      <c r="D330" s="337" t="s">
        <v>19381</v>
      </c>
      <c r="E330" s="337" t="s">
        <v>19336</v>
      </c>
      <c r="F330" s="337" t="s">
        <v>19230</v>
      </c>
      <c r="G330" s="337" t="s">
        <v>19150</v>
      </c>
      <c r="H330" s="336" t="s">
        <v>19149</v>
      </c>
      <c r="I330" s="331">
        <v>0</v>
      </c>
      <c r="J330" s="331"/>
      <c r="K330" s="331"/>
      <c r="L330" s="331">
        <v>0</v>
      </c>
      <c r="M330" s="331">
        <v>0</v>
      </c>
      <c r="N330" s="331">
        <v>0</v>
      </c>
      <c r="O330" s="331">
        <v>0</v>
      </c>
      <c r="P330" s="331">
        <v>0</v>
      </c>
      <c r="Q330" s="331">
        <v>0</v>
      </c>
      <c r="R330" s="331">
        <v>0</v>
      </c>
      <c r="S330" s="331">
        <v>0</v>
      </c>
      <c r="T330" s="331">
        <v>0</v>
      </c>
      <c r="U330" s="331">
        <v>0</v>
      </c>
      <c r="V330" s="331">
        <v>0</v>
      </c>
      <c r="W330" s="331">
        <v>0</v>
      </c>
      <c r="X330" s="331">
        <v>0</v>
      </c>
      <c r="Y330" s="331">
        <v>0</v>
      </c>
      <c r="Z330" s="331">
        <v>0</v>
      </c>
      <c r="AA330" s="331">
        <v>0</v>
      </c>
      <c r="AB330" s="331">
        <v>0</v>
      </c>
      <c r="AC330" s="331">
        <v>0</v>
      </c>
      <c r="AD330" s="331">
        <v>0</v>
      </c>
      <c r="AE330" s="331">
        <v>0</v>
      </c>
      <c r="AF330" s="331">
        <v>0</v>
      </c>
      <c r="AG330" s="331">
        <v>0</v>
      </c>
      <c r="AH330" s="331">
        <v>0</v>
      </c>
      <c r="AI330" s="331">
        <v>0</v>
      </c>
      <c r="AJ330" s="331">
        <v>0</v>
      </c>
      <c r="AK330" s="331">
        <v>0</v>
      </c>
      <c r="AL330" s="331">
        <v>0</v>
      </c>
      <c r="AM330" s="331">
        <v>0</v>
      </c>
      <c r="AN330" s="331">
        <v>0</v>
      </c>
      <c r="AO330" s="331">
        <v>0</v>
      </c>
      <c r="AP330" s="331">
        <v>0</v>
      </c>
      <c r="AQ330" s="331">
        <v>0</v>
      </c>
      <c r="AR330" s="331">
        <v>0</v>
      </c>
      <c r="AS330" s="331">
        <v>0</v>
      </c>
      <c r="AT330" s="331">
        <v>0</v>
      </c>
      <c r="AU330" s="331">
        <v>0</v>
      </c>
      <c r="AV330" s="331">
        <v>0</v>
      </c>
      <c r="AW330" s="331">
        <v>0</v>
      </c>
      <c r="AX330" s="331">
        <v>0</v>
      </c>
      <c r="AY330" s="331">
        <v>0</v>
      </c>
      <c r="AZ330" s="331">
        <v>0</v>
      </c>
      <c r="BA330" s="331">
        <v>0</v>
      </c>
      <c r="BB330" s="331">
        <v>0</v>
      </c>
      <c r="BC330" s="331">
        <v>0</v>
      </c>
      <c r="BD330" s="330"/>
      <c r="BE330" s="330"/>
      <c r="BF330" s="330"/>
      <c r="BG330" s="330"/>
      <c r="BH330" s="335"/>
    </row>
    <row r="331" spans="2:60">
      <c r="B331" s="339" t="s">
        <v>19325</v>
      </c>
      <c r="C331" s="338" t="s">
        <v>19325</v>
      </c>
      <c r="D331" s="337" t="s">
        <v>19381</v>
      </c>
      <c r="E331" s="337" t="s">
        <v>19336</v>
      </c>
      <c r="F331" s="337" t="s">
        <v>19121</v>
      </c>
      <c r="G331" s="337" t="s">
        <v>19150</v>
      </c>
      <c r="H331" s="336" t="s">
        <v>19149</v>
      </c>
      <c r="I331" s="331">
        <v>-46</v>
      </c>
      <c r="J331" s="331"/>
      <c r="K331" s="331"/>
      <c r="L331" s="331">
        <v>0</v>
      </c>
      <c r="M331" s="331">
        <v>-35</v>
      </c>
      <c r="N331" s="331">
        <v>0</v>
      </c>
      <c r="O331" s="331">
        <v>0</v>
      </c>
      <c r="P331" s="331">
        <v>0</v>
      </c>
      <c r="Q331" s="331">
        <v>-2</v>
      </c>
      <c r="R331" s="331">
        <v>-2</v>
      </c>
      <c r="S331" s="331">
        <v>-153</v>
      </c>
      <c r="T331" s="331">
        <v>-141</v>
      </c>
      <c r="U331" s="331">
        <v>-135</v>
      </c>
      <c r="V331" s="331">
        <v>-63</v>
      </c>
      <c r="W331" s="331">
        <v>-23</v>
      </c>
      <c r="X331" s="331">
        <v>-12</v>
      </c>
      <c r="Y331" s="331">
        <v>-10</v>
      </c>
      <c r="Z331" s="331">
        <v>-10</v>
      </c>
      <c r="AA331" s="331">
        <v>-9</v>
      </c>
      <c r="AB331" s="331">
        <v>-13</v>
      </c>
      <c r="AC331" s="331">
        <v>-10</v>
      </c>
      <c r="AD331" s="331">
        <v>0</v>
      </c>
      <c r="AE331" s="331">
        <v>-2.73</v>
      </c>
      <c r="AF331" s="331">
        <v>-0.74</v>
      </c>
      <c r="AG331" s="331">
        <v>0</v>
      </c>
      <c r="AH331" s="331">
        <v>0</v>
      </c>
      <c r="AI331" s="331">
        <v>0</v>
      </c>
      <c r="AJ331" s="331">
        <v>-0.01</v>
      </c>
      <c r="AK331" s="331">
        <v>-0.25</v>
      </c>
      <c r="AL331" s="331">
        <v>0</v>
      </c>
      <c r="AM331" s="331">
        <v>0</v>
      </c>
      <c r="AN331" s="331">
        <v>0</v>
      </c>
      <c r="AO331" s="331">
        <v>0</v>
      </c>
      <c r="AP331" s="331">
        <v>-0.03</v>
      </c>
      <c r="AQ331" s="331">
        <v>0</v>
      </c>
      <c r="AR331" s="331">
        <v>0</v>
      </c>
      <c r="AS331" s="331">
        <v>0</v>
      </c>
      <c r="AT331" s="331">
        <v>0</v>
      </c>
      <c r="AU331" s="331">
        <v>0</v>
      </c>
      <c r="AV331" s="331">
        <v>0</v>
      </c>
      <c r="AW331" s="331">
        <v>0</v>
      </c>
      <c r="AX331" s="331">
        <v>0</v>
      </c>
      <c r="AY331" s="331">
        <v>0</v>
      </c>
      <c r="AZ331" s="331">
        <v>0</v>
      </c>
      <c r="BA331" s="331">
        <v>0</v>
      </c>
      <c r="BB331" s="331">
        <v>0</v>
      </c>
      <c r="BC331" s="331">
        <v>0</v>
      </c>
      <c r="BD331" s="330"/>
      <c r="BE331" s="330"/>
      <c r="BF331" s="330"/>
      <c r="BG331" s="330"/>
      <c r="BH331" s="335"/>
    </row>
    <row r="332" spans="2:60">
      <c r="B332" s="339" t="s">
        <v>19322</v>
      </c>
      <c r="C332" s="338" t="s">
        <v>19321</v>
      </c>
      <c r="D332" s="337" t="s">
        <v>19381</v>
      </c>
      <c r="E332" s="337" t="s">
        <v>19336</v>
      </c>
      <c r="F332" s="337" t="s">
        <v>19113</v>
      </c>
      <c r="G332" s="337" t="s">
        <v>19150</v>
      </c>
      <c r="H332" s="336" t="s">
        <v>19149</v>
      </c>
      <c r="I332" s="331">
        <v>-402</v>
      </c>
      <c r="J332" s="331"/>
      <c r="K332" s="331"/>
      <c r="L332" s="331">
        <v>-489</v>
      </c>
      <c r="M332" s="331">
        <v>-328</v>
      </c>
      <c r="N332" s="331">
        <v>-515</v>
      </c>
      <c r="O332" s="331">
        <v>-600</v>
      </c>
      <c r="P332" s="331">
        <v>-446</v>
      </c>
      <c r="Q332" s="331">
        <v>-287</v>
      </c>
      <c r="R332" s="331">
        <v>-295</v>
      </c>
      <c r="S332" s="331">
        <v>-389</v>
      </c>
      <c r="T332" s="331">
        <v>-330</v>
      </c>
      <c r="U332" s="331">
        <v>-1260</v>
      </c>
      <c r="V332" s="331">
        <v>-886</v>
      </c>
      <c r="W332" s="331">
        <v>-732</v>
      </c>
      <c r="X332" s="331">
        <v>-739</v>
      </c>
      <c r="Y332" s="331">
        <v>-707</v>
      </c>
      <c r="Z332" s="331">
        <v>-2952</v>
      </c>
      <c r="AA332" s="331">
        <v>-1941</v>
      </c>
      <c r="AB332" s="331">
        <v>-813</v>
      </c>
      <c r="AC332" s="331">
        <v>-744</v>
      </c>
      <c r="AD332" s="331">
        <v>-947</v>
      </c>
      <c r="AE332" s="331">
        <v>-1130.47</v>
      </c>
      <c r="AF332" s="331">
        <v>-867.14</v>
      </c>
      <c r="AG332" s="331">
        <v>-1538.18</v>
      </c>
      <c r="AH332" s="331">
        <v>-1144.0899999999999</v>
      </c>
      <c r="AI332" s="331">
        <v>-1163.79</v>
      </c>
      <c r="AJ332" s="331">
        <v>-713.08</v>
      </c>
      <c r="AK332" s="331">
        <v>-1163.3</v>
      </c>
      <c r="AL332" s="331">
        <v>-1261.32</v>
      </c>
      <c r="AM332" s="331">
        <v>-552.67999999999995</v>
      </c>
      <c r="AN332" s="331">
        <v>-1465.42</v>
      </c>
      <c r="AO332" s="331">
        <v>-1107.07</v>
      </c>
      <c r="AP332" s="331">
        <v>-729.92</v>
      </c>
      <c r="AQ332" s="331">
        <v>-585.72</v>
      </c>
      <c r="AR332" s="331">
        <v>-831.31</v>
      </c>
      <c r="AS332" s="331">
        <v>-1072.6600000000001</v>
      </c>
      <c r="AT332" s="331">
        <v>-1406.03</v>
      </c>
      <c r="AU332" s="331">
        <v>-2724.06</v>
      </c>
      <c r="AV332" s="331">
        <v>-1579.47</v>
      </c>
      <c r="AW332" s="331">
        <v>-1496.46</v>
      </c>
      <c r="AX332" s="331">
        <v>-1370.64</v>
      </c>
      <c r="AY332" s="331">
        <v>-551.14</v>
      </c>
      <c r="AZ332" s="331">
        <v>-514.58000000000004</v>
      </c>
      <c r="BA332" s="331">
        <v>-585.1</v>
      </c>
      <c r="BB332" s="331">
        <v>-420.69</v>
      </c>
      <c r="BC332" s="331">
        <v>-625.57000000000005</v>
      </c>
      <c r="BD332" s="330"/>
      <c r="BE332" s="330"/>
      <c r="BF332" s="330"/>
      <c r="BG332" s="330"/>
      <c r="BH332" s="335"/>
    </row>
    <row r="333" spans="2:60">
      <c r="B333" s="339" t="s">
        <v>19358</v>
      </c>
      <c r="C333" s="338" t="s">
        <v>19357</v>
      </c>
      <c r="D333" s="337" t="s">
        <v>19381</v>
      </c>
      <c r="E333" s="337" t="s">
        <v>19336</v>
      </c>
      <c r="F333" s="337" t="s">
        <v>19110</v>
      </c>
      <c r="G333" s="337" t="s">
        <v>19150</v>
      </c>
      <c r="H333" s="336" t="s">
        <v>19149</v>
      </c>
      <c r="I333" s="331">
        <v>-62686</v>
      </c>
      <c r="J333" s="331"/>
      <c r="K333" s="331"/>
      <c r="L333" s="331">
        <v>-47991</v>
      </c>
      <c r="M333" s="331">
        <v>-51863</v>
      </c>
      <c r="N333" s="331">
        <v>-52949</v>
      </c>
      <c r="O333" s="331">
        <v>-53328</v>
      </c>
      <c r="P333" s="331">
        <v>-55195</v>
      </c>
      <c r="Q333" s="331">
        <v>-48280</v>
      </c>
      <c r="R333" s="331">
        <v>-42961</v>
      </c>
      <c r="S333" s="331">
        <v>-40106</v>
      </c>
      <c r="T333" s="331">
        <v>-34007</v>
      </c>
      <c r="U333" s="331">
        <v>-28461</v>
      </c>
      <c r="V333" s="331">
        <v>-24385</v>
      </c>
      <c r="W333" s="331">
        <v>-14948</v>
      </c>
      <c r="X333" s="331">
        <v>-10813</v>
      </c>
      <c r="Y333" s="331">
        <v>-4709</v>
      </c>
      <c r="Z333" s="331">
        <v>-2318</v>
      </c>
      <c r="AA333" s="331">
        <v>-1289</v>
      </c>
      <c r="AB333" s="331">
        <v>-1519</v>
      </c>
      <c r="AC333" s="331">
        <v>-424</v>
      </c>
      <c r="AD333" s="331">
        <v>-210</v>
      </c>
      <c r="AE333" s="331">
        <v>-742.97</v>
      </c>
      <c r="AF333" s="331">
        <v>-672.52</v>
      </c>
      <c r="AG333" s="331">
        <v>-935.12</v>
      </c>
      <c r="AH333" s="331">
        <v>-599.36</v>
      </c>
      <c r="AI333" s="331">
        <v>-435.76</v>
      </c>
      <c r="AJ333" s="331">
        <v>-577.34</v>
      </c>
      <c r="AK333" s="331">
        <v>-420.91</v>
      </c>
      <c r="AL333" s="331">
        <v>-349.01</v>
      </c>
      <c r="AM333" s="331">
        <v>-278.25</v>
      </c>
      <c r="AN333" s="331">
        <v>-387.37</v>
      </c>
      <c r="AO333" s="331">
        <v>-290.55</v>
      </c>
      <c r="AP333" s="331">
        <v>-424.29</v>
      </c>
      <c r="AQ333" s="331">
        <v>-149.82</v>
      </c>
      <c r="AR333" s="331">
        <v>-417.14</v>
      </c>
      <c r="AS333" s="331">
        <v>-271.33999999999997</v>
      </c>
      <c r="AT333" s="331">
        <v>-326.66000000000003</v>
      </c>
      <c r="AU333" s="331">
        <v>-511.25</v>
      </c>
      <c r="AV333" s="331">
        <v>-259.66000000000003</v>
      </c>
      <c r="AW333" s="331">
        <v>-196.84</v>
      </c>
      <c r="AX333" s="331">
        <v>-78.75</v>
      </c>
      <c r="AY333" s="331">
        <v>-123.66</v>
      </c>
      <c r="AZ333" s="331">
        <v>-102.76</v>
      </c>
      <c r="BA333" s="331">
        <v>-158.24</v>
      </c>
      <c r="BB333" s="331">
        <v>-143.59</v>
      </c>
      <c r="BC333" s="331">
        <v>-163.21</v>
      </c>
      <c r="BD333" s="330"/>
      <c r="BE333" s="330"/>
      <c r="BF333" s="330"/>
      <c r="BG333" s="330"/>
      <c r="BH333" s="335"/>
    </row>
    <row r="334" spans="2:60">
      <c r="B334" s="339" t="s">
        <v>19356</v>
      </c>
      <c r="C334" s="338" t="s">
        <v>19355</v>
      </c>
      <c r="D334" s="337" t="s">
        <v>19381</v>
      </c>
      <c r="E334" s="337" t="s">
        <v>19336</v>
      </c>
      <c r="F334" s="337" t="s">
        <v>19186</v>
      </c>
      <c r="G334" s="337" t="s">
        <v>19150</v>
      </c>
      <c r="H334" s="336" t="s">
        <v>19149</v>
      </c>
      <c r="I334" s="331">
        <v>0</v>
      </c>
      <c r="J334" s="331"/>
      <c r="K334" s="331"/>
      <c r="L334" s="331">
        <v>0</v>
      </c>
      <c r="M334" s="331">
        <v>0</v>
      </c>
      <c r="N334" s="331">
        <v>0</v>
      </c>
      <c r="O334" s="331">
        <v>0</v>
      </c>
      <c r="P334" s="331">
        <v>0</v>
      </c>
      <c r="Q334" s="331">
        <v>-717</v>
      </c>
      <c r="R334" s="331">
        <v>-717</v>
      </c>
      <c r="S334" s="331">
        <v>-717</v>
      </c>
      <c r="T334" s="331">
        <v>-717</v>
      </c>
      <c r="U334" s="331">
        <v>-717</v>
      </c>
      <c r="V334" s="331">
        <v>-717</v>
      </c>
      <c r="W334" s="331">
        <v>-717</v>
      </c>
      <c r="X334" s="331">
        <v>-717</v>
      </c>
      <c r="Y334" s="331">
        <v>-717</v>
      </c>
      <c r="Z334" s="331">
        <v>-717</v>
      </c>
      <c r="AA334" s="331">
        <v>-717</v>
      </c>
      <c r="AB334" s="331">
        <v>-717</v>
      </c>
      <c r="AC334" s="331">
        <v>-717</v>
      </c>
      <c r="AD334" s="331">
        <v>-669</v>
      </c>
      <c r="AE334" s="331">
        <v>-674.19</v>
      </c>
      <c r="AF334" s="331">
        <v>-654.20000000000005</v>
      </c>
      <c r="AG334" s="331">
        <v>-804.43</v>
      </c>
      <c r="AH334" s="331">
        <v>-750.24</v>
      </c>
      <c r="AI334" s="331">
        <v>-739.93</v>
      </c>
      <c r="AJ334" s="331">
        <v>-819.73</v>
      </c>
      <c r="AK334" s="331">
        <v>-579.87</v>
      </c>
      <c r="AL334" s="331">
        <v>-689.79</v>
      </c>
      <c r="AM334" s="331">
        <v>-665.39</v>
      </c>
      <c r="AN334" s="331">
        <v>-406.05</v>
      </c>
      <c r="AO334" s="331">
        <v>-279.74</v>
      </c>
      <c r="AP334" s="331">
        <v>-277.24</v>
      </c>
      <c r="AQ334" s="331">
        <v>-336.13</v>
      </c>
      <c r="AR334" s="331">
        <v>-55.4</v>
      </c>
      <c r="AS334" s="331">
        <v>-26.51</v>
      </c>
      <c r="AT334" s="331">
        <v>-2.08</v>
      </c>
      <c r="AU334" s="331">
        <v>-2.68</v>
      </c>
      <c r="AV334" s="331">
        <v>-2.76</v>
      </c>
      <c r="AW334" s="331">
        <v>-0.17</v>
      </c>
      <c r="AX334" s="331">
        <v>-2.7</v>
      </c>
      <c r="AY334" s="331">
        <v>-2.5499999999999998</v>
      </c>
      <c r="AZ334" s="331">
        <v>-2.04</v>
      </c>
      <c r="BA334" s="331">
        <v>-0.71</v>
      </c>
      <c r="BB334" s="331">
        <v>-0.88</v>
      </c>
      <c r="BC334" s="331">
        <v>-1.1299999999999999</v>
      </c>
      <c r="BD334" s="330"/>
      <c r="BE334" s="330"/>
      <c r="BF334" s="353"/>
      <c r="BG334" s="330"/>
      <c r="BH334" s="335"/>
    </row>
    <row r="335" spans="2:60">
      <c r="B335" s="339" t="s">
        <v>19392</v>
      </c>
      <c r="C335" s="338" t="s">
        <v>19391</v>
      </c>
      <c r="D335" s="337" t="s">
        <v>19381</v>
      </c>
      <c r="E335" s="337" t="s">
        <v>19336</v>
      </c>
      <c r="F335" s="337" t="s">
        <v>19107</v>
      </c>
      <c r="G335" s="337" t="s">
        <v>19150</v>
      </c>
      <c r="H335" s="336" t="s">
        <v>19149</v>
      </c>
      <c r="I335" s="331">
        <v>0</v>
      </c>
      <c r="J335" s="331"/>
      <c r="K335" s="331"/>
      <c r="L335" s="331">
        <v>0</v>
      </c>
      <c r="M335" s="331">
        <v>0</v>
      </c>
      <c r="N335" s="331">
        <v>0</v>
      </c>
      <c r="O335" s="331">
        <v>0</v>
      </c>
      <c r="P335" s="331">
        <v>0</v>
      </c>
      <c r="Q335" s="331">
        <v>0</v>
      </c>
      <c r="R335" s="331">
        <v>0</v>
      </c>
      <c r="S335" s="331">
        <v>0</v>
      </c>
      <c r="T335" s="331">
        <v>0</v>
      </c>
      <c r="U335" s="331">
        <v>0</v>
      </c>
      <c r="V335" s="331">
        <v>0</v>
      </c>
      <c r="W335" s="331">
        <v>0</v>
      </c>
      <c r="X335" s="331">
        <v>-165</v>
      </c>
      <c r="Y335" s="331">
        <v>-63</v>
      </c>
      <c r="Z335" s="331">
        <v>0</v>
      </c>
      <c r="AA335" s="331">
        <v>0</v>
      </c>
      <c r="AB335" s="331">
        <v>0</v>
      </c>
      <c r="AC335" s="331">
        <v>0</v>
      </c>
      <c r="AD335" s="331">
        <v>0</v>
      </c>
      <c r="AE335" s="331">
        <v>0</v>
      </c>
      <c r="AF335" s="331">
        <v>0</v>
      </c>
      <c r="AG335" s="331">
        <v>0</v>
      </c>
      <c r="AH335" s="331">
        <v>0</v>
      </c>
      <c r="AI335" s="331">
        <v>0</v>
      </c>
      <c r="AJ335" s="331">
        <v>0</v>
      </c>
      <c r="AK335" s="331">
        <v>0</v>
      </c>
      <c r="AL335" s="331">
        <v>0</v>
      </c>
      <c r="AM335" s="331">
        <v>0</v>
      </c>
      <c r="AN335" s="331">
        <v>0</v>
      </c>
      <c r="AO335" s="331">
        <v>0</v>
      </c>
      <c r="AP335" s="331">
        <v>0</v>
      </c>
      <c r="AQ335" s="331">
        <v>0</v>
      </c>
      <c r="AR335" s="331">
        <v>0</v>
      </c>
      <c r="AS335" s="331">
        <v>0</v>
      </c>
      <c r="AT335" s="331">
        <v>0</v>
      </c>
      <c r="AU335" s="331">
        <v>0</v>
      </c>
      <c r="AV335" s="331">
        <v>0</v>
      </c>
      <c r="AW335" s="331">
        <v>0</v>
      </c>
      <c r="AX335" s="331">
        <v>0</v>
      </c>
      <c r="AY335" s="331">
        <v>0</v>
      </c>
      <c r="AZ335" s="331">
        <v>0</v>
      </c>
      <c r="BA335" s="331">
        <v>0</v>
      </c>
      <c r="BB335" s="331">
        <v>0</v>
      </c>
      <c r="BC335" s="331">
        <v>0</v>
      </c>
      <c r="BD335" s="330"/>
      <c r="BE335" s="330"/>
      <c r="BF335" s="330"/>
      <c r="BG335" s="330"/>
      <c r="BH335" s="335"/>
    </row>
    <row r="336" spans="2:60">
      <c r="B336" s="339" t="s">
        <v>19298</v>
      </c>
      <c r="C336" s="338" t="s">
        <v>19297</v>
      </c>
      <c r="D336" s="337" t="s">
        <v>19381</v>
      </c>
      <c r="E336" s="337" t="s">
        <v>19336</v>
      </c>
      <c r="F336" s="337" t="s">
        <v>19104</v>
      </c>
      <c r="G336" s="337" t="s">
        <v>19150</v>
      </c>
      <c r="H336" s="336" t="s">
        <v>19149</v>
      </c>
      <c r="I336" s="331">
        <v>0</v>
      </c>
      <c r="J336" s="331"/>
      <c r="K336" s="331"/>
      <c r="L336" s="331">
        <v>0</v>
      </c>
      <c r="M336" s="331">
        <v>0</v>
      </c>
      <c r="N336" s="331">
        <v>0</v>
      </c>
      <c r="O336" s="331">
        <v>0</v>
      </c>
      <c r="P336" s="331">
        <v>0</v>
      </c>
      <c r="Q336" s="331">
        <v>0</v>
      </c>
      <c r="R336" s="331">
        <v>0</v>
      </c>
      <c r="S336" s="331">
        <v>0</v>
      </c>
      <c r="T336" s="331">
        <v>-296</v>
      </c>
      <c r="U336" s="331">
        <v>-1647</v>
      </c>
      <c r="V336" s="331">
        <v>-6082</v>
      </c>
      <c r="W336" s="331">
        <v>-12317</v>
      </c>
      <c r="X336" s="331">
        <v>-15041</v>
      </c>
      <c r="Y336" s="331">
        <v>-13816</v>
      </c>
      <c r="Z336" s="331">
        <v>-11291</v>
      </c>
      <c r="AA336" s="331">
        <v>-11033</v>
      </c>
      <c r="AB336" s="331">
        <v>-13655</v>
      </c>
      <c r="AC336" s="331">
        <v>-12350</v>
      </c>
      <c r="AD336" s="331">
        <v>-11420</v>
      </c>
      <c r="AE336" s="331">
        <v>-9825.27</v>
      </c>
      <c r="AF336" s="331">
        <v>-8366.64</v>
      </c>
      <c r="AG336" s="331">
        <v>-6424.78</v>
      </c>
      <c r="AH336" s="331">
        <v>-4298.1899999999996</v>
      </c>
      <c r="AI336" s="331">
        <v>-3533.52</v>
      </c>
      <c r="AJ336" s="331">
        <v>-2932.5</v>
      </c>
      <c r="AK336" s="331">
        <v>-2461.08</v>
      </c>
      <c r="AL336" s="331">
        <v>-3022.82</v>
      </c>
      <c r="AM336" s="331">
        <v>-2545.0500000000002</v>
      </c>
      <c r="AN336" s="331">
        <v>-3234.28</v>
      </c>
      <c r="AO336" s="331">
        <v>-2941.01</v>
      </c>
      <c r="AP336" s="331">
        <v>-4265.1099999999997</v>
      </c>
      <c r="AQ336" s="331">
        <v>-4450.68</v>
      </c>
      <c r="AR336" s="331">
        <v>-6400.06</v>
      </c>
      <c r="AS336" s="331">
        <v>-6459.75</v>
      </c>
      <c r="AT336" s="331">
        <v>-8342.36</v>
      </c>
      <c r="AU336" s="331">
        <v>-9523.26</v>
      </c>
      <c r="AV336" s="331">
        <v>-8135.29</v>
      </c>
      <c r="AW336" s="331">
        <v>-12315.18</v>
      </c>
      <c r="AX336" s="331">
        <v>-12588.13</v>
      </c>
      <c r="AY336" s="331">
        <v>-14351.46</v>
      </c>
      <c r="AZ336" s="331">
        <v>-16226.84</v>
      </c>
      <c r="BA336" s="331">
        <v>-16063.17</v>
      </c>
      <c r="BB336" s="331">
        <v>-12823.05</v>
      </c>
      <c r="BC336" s="331">
        <v>-12675.35</v>
      </c>
      <c r="BD336" s="330"/>
      <c r="BE336" s="330"/>
      <c r="BF336" s="330"/>
      <c r="BG336" s="330"/>
      <c r="BH336" s="335"/>
    </row>
    <row r="337" spans="2:66">
      <c r="B337" s="339" t="s">
        <v>19390</v>
      </c>
      <c r="C337" s="338" t="s">
        <v>19389</v>
      </c>
      <c r="D337" s="337" t="s">
        <v>19381</v>
      </c>
      <c r="E337" s="337" t="s">
        <v>19336</v>
      </c>
      <c r="F337" s="337" t="s">
        <v>19388</v>
      </c>
      <c r="G337" s="337" t="s">
        <v>19150</v>
      </c>
      <c r="H337" s="336" t="s">
        <v>19149</v>
      </c>
      <c r="I337" s="331">
        <v>0</v>
      </c>
      <c r="J337" s="331"/>
      <c r="K337" s="331"/>
      <c r="L337" s="331">
        <v>0</v>
      </c>
      <c r="M337" s="331">
        <v>0</v>
      </c>
      <c r="N337" s="331">
        <v>0</v>
      </c>
      <c r="O337" s="331">
        <v>0</v>
      </c>
      <c r="P337" s="331">
        <v>0</v>
      </c>
      <c r="Q337" s="331">
        <v>-32</v>
      </c>
      <c r="R337" s="331">
        <v>0</v>
      </c>
      <c r="S337" s="331">
        <v>0</v>
      </c>
      <c r="T337" s="331">
        <v>0</v>
      </c>
      <c r="U337" s="331">
        <v>0</v>
      </c>
      <c r="V337" s="331">
        <v>0</v>
      </c>
      <c r="W337" s="331">
        <v>0</v>
      </c>
      <c r="X337" s="331">
        <v>-102</v>
      </c>
      <c r="Y337" s="331">
        <v>-278</v>
      </c>
      <c r="Z337" s="331">
        <v>0</v>
      </c>
      <c r="AA337" s="331">
        <v>-448</v>
      </c>
      <c r="AB337" s="331">
        <v>-546</v>
      </c>
      <c r="AC337" s="331">
        <v>-490</v>
      </c>
      <c r="AD337" s="331">
        <v>-367</v>
      </c>
      <c r="AE337" s="331">
        <v>-6</v>
      </c>
      <c r="AF337" s="331">
        <v>0</v>
      </c>
      <c r="AG337" s="331">
        <v>0</v>
      </c>
      <c r="AH337" s="331">
        <v>0</v>
      </c>
      <c r="AI337" s="331">
        <v>0</v>
      </c>
      <c r="AJ337" s="331">
        <v>0</v>
      </c>
      <c r="AK337" s="331">
        <v>0</v>
      </c>
      <c r="AL337" s="331">
        <v>0</v>
      </c>
      <c r="AM337" s="331">
        <v>0</v>
      </c>
      <c r="AN337" s="331">
        <v>0</v>
      </c>
      <c r="AO337" s="331">
        <v>0</v>
      </c>
      <c r="AP337" s="331">
        <v>0</v>
      </c>
      <c r="AQ337" s="331">
        <v>0</v>
      </c>
      <c r="AR337" s="331">
        <v>0</v>
      </c>
      <c r="AS337" s="331">
        <v>0</v>
      </c>
      <c r="AT337" s="331">
        <v>0</v>
      </c>
      <c r="AU337" s="331">
        <v>0</v>
      </c>
      <c r="AV337" s="331">
        <v>0</v>
      </c>
      <c r="AW337" s="331">
        <v>0</v>
      </c>
      <c r="AX337" s="331">
        <v>0</v>
      </c>
      <c r="AY337" s="331">
        <v>0</v>
      </c>
      <c r="AZ337" s="331">
        <v>0</v>
      </c>
      <c r="BA337" s="331">
        <v>0</v>
      </c>
      <c r="BB337" s="331">
        <v>0</v>
      </c>
      <c r="BC337" s="331">
        <v>0</v>
      </c>
      <c r="BD337" s="330"/>
      <c r="BE337" s="330"/>
      <c r="BF337" s="330"/>
      <c r="BG337" s="330"/>
      <c r="BH337" s="335"/>
    </row>
    <row r="338" spans="2:66">
      <c r="B338" s="339" t="s">
        <v>19320</v>
      </c>
      <c r="C338" s="338" t="s">
        <v>19319</v>
      </c>
      <c r="D338" s="337" t="s">
        <v>19381</v>
      </c>
      <c r="E338" s="337" t="s">
        <v>19336</v>
      </c>
      <c r="F338" s="337" t="s">
        <v>19101</v>
      </c>
      <c r="G338" s="337" t="s">
        <v>19150</v>
      </c>
      <c r="H338" s="336" t="s">
        <v>19149</v>
      </c>
      <c r="I338" s="331">
        <v>-26</v>
      </c>
      <c r="J338" s="331"/>
      <c r="K338" s="331"/>
      <c r="L338" s="331">
        <v>-26</v>
      </c>
      <c r="M338" s="331">
        <v>-26</v>
      </c>
      <c r="N338" s="331">
        <v>-26</v>
      </c>
      <c r="O338" s="331">
        <v>-104</v>
      </c>
      <c r="P338" s="331">
        <v>-130</v>
      </c>
      <c r="Q338" s="331">
        <v>-70</v>
      </c>
      <c r="R338" s="331">
        <v>-1704</v>
      </c>
      <c r="S338" s="331">
        <v>-2583</v>
      </c>
      <c r="T338" s="331">
        <v>-5222</v>
      </c>
      <c r="U338" s="331">
        <v>-8517</v>
      </c>
      <c r="V338" s="331">
        <v>-12092</v>
      </c>
      <c r="W338" s="331">
        <v>-11344</v>
      </c>
      <c r="X338" s="331">
        <v>-9241</v>
      </c>
      <c r="Y338" s="331">
        <v>-8208</v>
      </c>
      <c r="Z338" s="331">
        <v>-6800</v>
      </c>
      <c r="AA338" s="331">
        <v>-5569</v>
      </c>
      <c r="AB338" s="331">
        <v>-6089</v>
      </c>
      <c r="AC338" s="331">
        <v>-4683</v>
      </c>
      <c r="AD338" s="331">
        <v>-3214</v>
      </c>
      <c r="AE338" s="331">
        <v>-2453.63</v>
      </c>
      <c r="AF338" s="331">
        <v>-1632.65</v>
      </c>
      <c r="AG338" s="331">
        <v>-652.30999999999995</v>
      </c>
      <c r="AH338" s="331">
        <v>-152.56</v>
      </c>
      <c r="AI338" s="331">
        <v>-90.29</v>
      </c>
      <c r="AJ338" s="331">
        <v>-40.68</v>
      </c>
      <c r="AK338" s="331">
        <v>-40.19</v>
      </c>
      <c r="AL338" s="331">
        <v>-26.29</v>
      </c>
      <c r="AM338" s="331">
        <v>-15.84</v>
      </c>
      <c r="AN338" s="331">
        <v>-34.21</v>
      </c>
      <c r="AO338" s="331">
        <v>-24.27</v>
      </c>
      <c r="AP338" s="331">
        <v>-49.69</v>
      </c>
      <c r="AQ338" s="331">
        <v>-116.25</v>
      </c>
      <c r="AR338" s="331">
        <v>-97.42</v>
      </c>
      <c r="AS338" s="331">
        <v>-95.34</v>
      </c>
      <c r="AT338" s="331">
        <v>-103.8</v>
      </c>
      <c r="AU338" s="331">
        <v>-133.99</v>
      </c>
      <c r="AV338" s="331">
        <v>-81.91</v>
      </c>
      <c r="AW338" s="331">
        <v>-103.96</v>
      </c>
      <c r="AX338" s="331">
        <v>-95.13</v>
      </c>
      <c r="AY338" s="331">
        <v>-78.81</v>
      </c>
      <c r="AZ338" s="331">
        <v>-87.61</v>
      </c>
      <c r="BA338" s="331">
        <v>-49.91</v>
      </c>
      <c r="BB338" s="331">
        <v>-109.52</v>
      </c>
      <c r="BC338" s="331">
        <v>-110.08</v>
      </c>
      <c r="BD338" s="330"/>
      <c r="BE338" s="330"/>
      <c r="BF338" s="330"/>
      <c r="BG338" s="330"/>
      <c r="BH338" s="335"/>
    </row>
    <row r="339" spans="2:66">
      <c r="B339" s="339" t="s">
        <v>19378</v>
      </c>
      <c r="C339" s="338" t="s">
        <v>19377</v>
      </c>
      <c r="D339" s="337" t="s">
        <v>19381</v>
      </c>
      <c r="E339" s="337" t="s">
        <v>19336</v>
      </c>
      <c r="F339" s="337" t="s">
        <v>19090</v>
      </c>
      <c r="G339" s="337" t="s">
        <v>19150</v>
      </c>
      <c r="H339" s="336" t="s">
        <v>19149</v>
      </c>
      <c r="I339" s="331">
        <v>0</v>
      </c>
      <c r="J339" s="331"/>
      <c r="K339" s="331"/>
      <c r="L339" s="331">
        <v>0</v>
      </c>
      <c r="M339" s="331">
        <v>0</v>
      </c>
      <c r="N339" s="331">
        <v>0</v>
      </c>
      <c r="O339" s="331">
        <v>0</v>
      </c>
      <c r="P339" s="331">
        <v>0</v>
      </c>
      <c r="Q339" s="331">
        <v>0</v>
      </c>
      <c r="R339" s="331">
        <v>0</v>
      </c>
      <c r="S339" s="331">
        <v>0</v>
      </c>
      <c r="T339" s="331">
        <v>0</v>
      </c>
      <c r="U339" s="331">
        <v>0</v>
      </c>
      <c r="V339" s="331">
        <v>0</v>
      </c>
      <c r="W339" s="331">
        <v>0</v>
      </c>
      <c r="X339" s="331">
        <v>0</v>
      </c>
      <c r="Y339" s="331">
        <v>0</v>
      </c>
      <c r="Z339" s="331">
        <v>-4</v>
      </c>
      <c r="AA339" s="331">
        <v>-6</v>
      </c>
      <c r="AB339" s="331">
        <v>-6</v>
      </c>
      <c r="AC339" s="331">
        <v>-6</v>
      </c>
      <c r="AD339" s="331">
        <v>-6</v>
      </c>
      <c r="AE339" s="331">
        <v>-5.75</v>
      </c>
      <c r="AF339" s="331">
        <v>-6.36</v>
      </c>
      <c r="AG339" s="331">
        <v>-5.6</v>
      </c>
      <c r="AH339" s="331">
        <v>-18.84</v>
      </c>
      <c r="AI339" s="331">
        <v>-16.05</v>
      </c>
      <c r="AJ339" s="331">
        <v>-22.67</v>
      </c>
      <c r="AK339" s="331">
        <v>-24.28</v>
      </c>
      <c r="AL339" s="331">
        <v>-27.29</v>
      </c>
      <c r="AM339" s="331">
        <v>-36.630000000000003</v>
      </c>
      <c r="AN339" s="331">
        <v>-50.51</v>
      </c>
      <c r="AO339" s="331">
        <v>-49.92</v>
      </c>
      <c r="AP339" s="331">
        <v>-52.96</v>
      </c>
      <c r="AQ339" s="331">
        <v>-46.27</v>
      </c>
      <c r="AR339" s="331">
        <v>-56.12</v>
      </c>
      <c r="AS339" s="331">
        <v>-67.33</v>
      </c>
      <c r="AT339" s="331">
        <v>-105.25</v>
      </c>
      <c r="AU339" s="331">
        <v>-143.27000000000001</v>
      </c>
      <c r="AV339" s="331">
        <v>-217.32</v>
      </c>
      <c r="AW339" s="331">
        <v>-345.47</v>
      </c>
      <c r="AX339" s="331">
        <v>-475.17</v>
      </c>
      <c r="AY339" s="331">
        <v>-736.05</v>
      </c>
      <c r="AZ339" s="331">
        <v>-956.47</v>
      </c>
      <c r="BA339" s="331">
        <v>-1391.99</v>
      </c>
      <c r="BB339" s="331">
        <v>-1765.8</v>
      </c>
      <c r="BC339" s="331">
        <v>-2160.71</v>
      </c>
      <c r="BD339" s="330"/>
      <c r="BE339" s="330"/>
      <c r="BF339" s="330"/>
      <c r="BG339" s="330"/>
      <c r="BH339" s="335"/>
    </row>
    <row r="340" spans="2:66">
      <c r="B340" s="339" t="s">
        <v>19387</v>
      </c>
      <c r="C340" s="338" t="s">
        <v>19386</v>
      </c>
      <c r="D340" s="337" t="s">
        <v>19381</v>
      </c>
      <c r="E340" s="337" t="s">
        <v>19336</v>
      </c>
      <c r="F340" s="337" t="s">
        <v>19385</v>
      </c>
      <c r="G340" s="337" t="s">
        <v>19150</v>
      </c>
      <c r="H340" s="336" t="s">
        <v>19149</v>
      </c>
      <c r="I340" s="331">
        <v>0</v>
      </c>
      <c r="J340" s="331"/>
      <c r="K340" s="331"/>
      <c r="L340" s="331">
        <v>0</v>
      </c>
      <c r="M340" s="331">
        <v>0</v>
      </c>
      <c r="N340" s="331">
        <v>0</v>
      </c>
      <c r="O340" s="331">
        <v>0</v>
      </c>
      <c r="P340" s="331">
        <v>0</v>
      </c>
      <c r="Q340" s="331">
        <v>0</v>
      </c>
      <c r="R340" s="331">
        <v>0</v>
      </c>
      <c r="S340" s="331">
        <v>0</v>
      </c>
      <c r="T340" s="331">
        <v>0</v>
      </c>
      <c r="U340" s="331">
        <v>0</v>
      </c>
      <c r="V340" s="331">
        <v>0</v>
      </c>
      <c r="W340" s="331">
        <v>0</v>
      </c>
      <c r="X340" s="331">
        <v>0</v>
      </c>
      <c r="Y340" s="331">
        <v>0</v>
      </c>
      <c r="Z340" s="331">
        <v>-45</v>
      </c>
      <c r="AA340" s="331">
        <v>-48</v>
      </c>
      <c r="AB340" s="331">
        <v>-45</v>
      </c>
      <c r="AC340" s="331">
        <v>-45</v>
      </c>
      <c r="AD340" s="331">
        <v>-45</v>
      </c>
      <c r="AE340" s="331">
        <v>-42.4</v>
      </c>
      <c r="AF340" s="331">
        <v>-46.93</v>
      </c>
      <c r="AG340" s="331">
        <v>-32.200000000000003</v>
      </c>
      <c r="AH340" s="331">
        <v>-50.31</v>
      </c>
      <c r="AI340" s="331">
        <v>-53.72</v>
      </c>
      <c r="AJ340" s="331">
        <v>-53.86</v>
      </c>
      <c r="AK340" s="331">
        <v>-58.04</v>
      </c>
      <c r="AL340" s="331">
        <v>-71.37</v>
      </c>
      <c r="AM340" s="331">
        <v>-84.74</v>
      </c>
      <c r="AN340" s="331">
        <v>-82.44</v>
      </c>
      <c r="AO340" s="331">
        <v>-81.77</v>
      </c>
      <c r="AP340" s="331">
        <v>-171.99</v>
      </c>
      <c r="AQ340" s="331">
        <v>-287.16000000000003</v>
      </c>
      <c r="AR340" s="331">
        <v>-287.37</v>
      </c>
      <c r="AS340" s="331">
        <v>-249.63</v>
      </c>
      <c r="AT340" s="331">
        <v>-241.27</v>
      </c>
      <c r="AU340" s="331">
        <v>-212.33</v>
      </c>
      <c r="AV340" s="331">
        <v>-165.64</v>
      </c>
      <c r="AW340" s="331">
        <v>-287.58</v>
      </c>
      <c r="AX340" s="331">
        <v>-228.97</v>
      </c>
      <c r="AY340" s="331">
        <v>-165.75</v>
      </c>
      <c r="AZ340" s="331">
        <v>-140.15</v>
      </c>
      <c r="BA340" s="331">
        <v>-224.9</v>
      </c>
      <c r="BB340" s="331">
        <v>-152.47</v>
      </c>
      <c r="BC340" s="331">
        <v>-110.11</v>
      </c>
      <c r="BD340" s="330"/>
      <c r="BE340" s="330"/>
      <c r="BF340" s="330"/>
      <c r="BG340" s="330"/>
      <c r="BH340" s="335"/>
    </row>
    <row r="341" spans="2:66">
      <c r="B341" s="339" t="s">
        <v>19354</v>
      </c>
      <c r="C341" s="338" t="s">
        <v>19353</v>
      </c>
      <c r="D341" s="337" t="s">
        <v>19381</v>
      </c>
      <c r="E341" s="337" t="s">
        <v>19336</v>
      </c>
      <c r="F341" s="337" t="s">
        <v>19145</v>
      </c>
      <c r="G341" s="337" t="s">
        <v>19150</v>
      </c>
      <c r="H341" s="336" t="s">
        <v>19149</v>
      </c>
      <c r="I341" s="331">
        <v>0</v>
      </c>
      <c r="J341" s="331"/>
      <c r="K341" s="331"/>
      <c r="L341" s="331">
        <v>0</v>
      </c>
      <c r="M341" s="331">
        <v>0</v>
      </c>
      <c r="N341" s="331">
        <v>0</v>
      </c>
      <c r="O341" s="331">
        <v>0</v>
      </c>
      <c r="P341" s="331">
        <v>-145</v>
      </c>
      <c r="Q341" s="331">
        <v>-290</v>
      </c>
      <c r="R341" s="331">
        <v>-290</v>
      </c>
      <c r="S341" s="331">
        <v>-304</v>
      </c>
      <c r="T341" s="331">
        <v>-551</v>
      </c>
      <c r="U341" s="331">
        <v>-1000</v>
      </c>
      <c r="V341" s="331">
        <v>-1436</v>
      </c>
      <c r="W341" s="331">
        <v>-1740</v>
      </c>
      <c r="X341" s="331">
        <v>-2262</v>
      </c>
      <c r="Y341" s="331">
        <v>-2683</v>
      </c>
      <c r="Z341" s="331">
        <v>-3074</v>
      </c>
      <c r="AA341" s="331">
        <v>-3524</v>
      </c>
      <c r="AB341" s="331">
        <v>-3843</v>
      </c>
      <c r="AC341" s="331">
        <v>-3915</v>
      </c>
      <c r="AD341" s="331">
        <v>-3806</v>
      </c>
      <c r="AE341" s="331">
        <v>-3837.36</v>
      </c>
      <c r="AF341" s="331">
        <v>-4024.13</v>
      </c>
      <c r="AG341" s="331">
        <v>-4237.3599999999997</v>
      </c>
      <c r="AH341" s="331">
        <v>-3912.76</v>
      </c>
      <c r="AI341" s="331">
        <v>-3885.92</v>
      </c>
      <c r="AJ341" s="331">
        <v>-3930.04</v>
      </c>
      <c r="AK341" s="331">
        <v>-3847.88</v>
      </c>
      <c r="AL341" s="331">
        <v>-3812.17</v>
      </c>
      <c r="AM341" s="331">
        <v>-3837.62</v>
      </c>
      <c r="AN341" s="331">
        <v>-3826.28</v>
      </c>
      <c r="AO341" s="331">
        <v>-3410.26</v>
      </c>
      <c r="AP341" s="331">
        <v>-3702.83</v>
      </c>
      <c r="AQ341" s="331">
        <v>-3595.87</v>
      </c>
      <c r="AR341" s="331">
        <v>-3801.12</v>
      </c>
      <c r="AS341" s="331">
        <v>-3906.39</v>
      </c>
      <c r="AT341" s="331">
        <v>-4122.87</v>
      </c>
      <c r="AU341" s="331">
        <v>-4620.76</v>
      </c>
      <c r="AV341" s="331">
        <v>-4685.2700000000004</v>
      </c>
      <c r="AW341" s="331">
        <v>-4629.5</v>
      </c>
      <c r="AX341" s="331">
        <v>-4859.34</v>
      </c>
      <c r="AY341" s="331">
        <v>-5231.3599999999997</v>
      </c>
      <c r="AZ341" s="331">
        <v>-6259.15</v>
      </c>
      <c r="BA341" s="331">
        <v>-6182.3</v>
      </c>
      <c r="BB341" s="331">
        <v>-6045.61</v>
      </c>
      <c r="BC341" s="331">
        <v>-5808.52</v>
      </c>
      <c r="BD341" s="330"/>
      <c r="BE341" s="330"/>
      <c r="BF341" s="330"/>
      <c r="BG341" s="330"/>
      <c r="BH341" s="335"/>
    </row>
    <row r="342" spans="2:66">
      <c r="B342" s="339" t="s">
        <v>19352</v>
      </c>
      <c r="C342" s="338" t="s">
        <v>19351</v>
      </c>
      <c r="D342" s="337" t="s">
        <v>19381</v>
      </c>
      <c r="E342" s="337" t="s">
        <v>19336</v>
      </c>
      <c r="F342" s="337" t="s">
        <v>19138</v>
      </c>
      <c r="G342" s="337" t="s">
        <v>19150</v>
      </c>
      <c r="H342" s="336" t="s">
        <v>19149</v>
      </c>
      <c r="I342" s="331">
        <v>0</v>
      </c>
      <c r="J342" s="331"/>
      <c r="K342" s="331"/>
      <c r="L342" s="331">
        <v>0</v>
      </c>
      <c r="M342" s="331">
        <v>0</v>
      </c>
      <c r="N342" s="331">
        <v>0</v>
      </c>
      <c r="O342" s="331">
        <v>0</v>
      </c>
      <c r="P342" s="331">
        <v>0</v>
      </c>
      <c r="Q342" s="331">
        <v>0</v>
      </c>
      <c r="R342" s="331">
        <v>0</v>
      </c>
      <c r="S342" s="331">
        <v>0</v>
      </c>
      <c r="T342" s="331">
        <v>0</v>
      </c>
      <c r="U342" s="331">
        <v>0</v>
      </c>
      <c r="V342" s="331">
        <v>0</v>
      </c>
      <c r="W342" s="331">
        <v>-974</v>
      </c>
      <c r="X342" s="331">
        <v>-1246</v>
      </c>
      <c r="Y342" s="331">
        <v>-1400</v>
      </c>
      <c r="Z342" s="331">
        <v>-1540</v>
      </c>
      <c r="AA342" s="331">
        <v>-1470</v>
      </c>
      <c r="AB342" s="331">
        <v>-1358</v>
      </c>
      <c r="AC342" s="331">
        <v>-1445</v>
      </c>
      <c r="AD342" s="331">
        <v>-1351</v>
      </c>
      <c r="AE342" s="331">
        <v>-1592.73</v>
      </c>
      <c r="AF342" s="331">
        <v>-1822.34</v>
      </c>
      <c r="AG342" s="331">
        <v>-2215.96</v>
      </c>
      <c r="AH342" s="331">
        <v>-2114.56</v>
      </c>
      <c r="AI342" s="331">
        <v>-2208.27</v>
      </c>
      <c r="AJ342" s="331">
        <v>-2139.56</v>
      </c>
      <c r="AK342" s="331">
        <v>-2093.9499999999998</v>
      </c>
      <c r="AL342" s="331">
        <v>-2386.79</v>
      </c>
      <c r="AM342" s="331">
        <v>-2540.44</v>
      </c>
      <c r="AN342" s="331">
        <v>-3098.09</v>
      </c>
      <c r="AO342" s="331">
        <v>-3839.21</v>
      </c>
      <c r="AP342" s="331">
        <v>-3922.96</v>
      </c>
      <c r="AQ342" s="331">
        <v>-4395.68</v>
      </c>
      <c r="AR342" s="331">
        <v>-4293.18</v>
      </c>
      <c r="AS342" s="331">
        <v>-4941.91</v>
      </c>
      <c r="AT342" s="331">
        <v>-5610.22</v>
      </c>
      <c r="AU342" s="331">
        <v>-6385.43</v>
      </c>
      <c r="AV342" s="331">
        <v>-7022</v>
      </c>
      <c r="AW342" s="331">
        <v>-7732.78</v>
      </c>
      <c r="AX342" s="331">
        <v>-8078.19</v>
      </c>
      <c r="AY342" s="331">
        <v>-8791.51</v>
      </c>
      <c r="AZ342" s="331">
        <v>-9682.82</v>
      </c>
      <c r="BA342" s="331">
        <v>-10417.16</v>
      </c>
      <c r="BB342" s="331">
        <v>-10607.08</v>
      </c>
      <c r="BC342" s="331">
        <v>-11846.23</v>
      </c>
      <c r="BD342" s="330"/>
      <c r="BE342" s="330"/>
      <c r="BF342" s="330"/>
      <c r="BG342" s="330"/>
      <c r="BH342" s="335"/>
    </row>
    <row r="343" spans="2:66">
      <c r="B343" s="339" t="s">
        <v>19350</v>
      </c>
      <c r="C343" s="338" t="s">
        <v>19349</v>
      </c>
      <c r="D343" s="337" t="s">
        <v>19381</v>
      </c>
      <c r="E343" s="337" t="s">
        <v>19336</v>
      </c>
      <c r="F343" s="337" t="s">
        <v>19135</v>
      </c>
      <c r="G343" s="337" t="s">
        <v>19150</v>
      </c>
      <c r="H343" s="336" t="s">
        <v>19149</v>
      </c>
      <c r="I343" s="331">
        <v>0</v>
      </c>
      <c r="J343" s="331"/>
      <c r="K343" s="331"/>
      <c r="L343" s="331">
        <v>0</v>
      </c>
      <c r="M343" s="331">
        <v>0</v>
      </c>
      <c r="N343" s="331">
        <v>0</v>
      </c>
      <c r="O343" s="331">
        <v>0</v>
      </c>
      <c r="P343" s="331">
        <v>0</v>
      </c>
      <c r="Q343" s="331">
        <v>0</v>
      </c>
      <c r="R343" s="331">
        <v>0</v>
      </c>
      <c r="S343" s="331">
        <v>0</v>
      </c>
      <c r="T343" s="331">
        <v>0</v>
      </c>
      <c r="U343" s="331">
        <v>0</v>
      </c>
      <c r="V343" s="331">
        <v>0</v>
      </c>
      <c r="W343" s="331">
        <v>-35</v>
      </c>
      <c r="X343" s="331">
        <v>-175</v>
      </c>
      <c r="Y343" s="331">
        <v>-350</v>
      </c>
      <c r="Z343" s="331">
        <v>-875</v>
      </c>
      <c r="AA343" s="331">
        <v>-1400</v>
      </c>
      <c r="AB343" s="331">
        <v>-1943</v>
      </c>
      <c r="AC343" s="331">
        <v>-2275</v>
      </c>
      <c r="AD343" s="331">
        <v>-1811</v>
      </c>
      <c r="AE343" s="331">
        <v>-1824.15</v>
      </c>
      <c r="AF343" s="331">
        <v>-1867.11</v>
      </c>
      <c r="AG343" s="331">
        <v>-1932.59</v>
      </c>
      <c r="AH343" s="331">
        <v>-1923.68</v>
      </c>
      <c r="AI343" s="331">
        <v>-1985.6</v>
      </c>
      <c r="AJ343" s="331">
        <v>-1990.61</v>
      </c>
      <c r="AK343" s="331">
        <v>-1875.46</v>
      </c>
      <c r="AL343" s="331">
        <v>-1967.68</v>
      </c>
      <c r="AM343" s="331">
        <v>-1969.7</v>
      </c>
      <c r="AN343" s="331">
        <v>-2071.0300000000002</v>
      </c>
      <c r="AO343" s="331">
        <v>-1846.49</v>
      </c>
      <c r="AP343" s="331">
        <v>-1999.4</v>
      </c>
      <c r="AQ343" s="331">
        <v>-2041.74</v>
      </c>
      <c r="AR343" s="331">
        <v>-1950.44</v>
      </c>
      <c r="AS343" s="331">
        <v>-2218.96</v>
      </c>
      <c r="AT343" s="331">
        <v>-2293.96</v>
      </c>
      <c r="AU343" s="331">
        <v>-2861.37</v>
      </c>
      <c r="AV343" s="331">
        <v>-2525.4899999999998</v>
      </c>
      <c r="AW343" s="331">
        <v>-2663.27</v>
      </c>
      <c r="AX343" s="331">
        <v>-2352.08</v>
      </c>
      <c r="AY343" s="331">
        <v>-1972.99</v>
      </c>
      <c r="AZ343" s="331">
        <v>-2030.76</v>
      </c>
      <c r="BA343" s="331">
        <v>-2100.37</v>
      </c>
      <c r="BB343" s="331">
        <v>-2276.5100000000002</v>
      </c>
      <c r="BC343" s="331">
        <v>-2341.59</v>
      </c>
      <c r="BD343" s="330"/>
      <c r="BE343" s="330"/>
      <c r="BF343" s="330"/>
      <c r="BG343" s="330"/>
      <c r="BH343" s="335"/>
    </row>
    <row r="344" spans="2:66">
      <c r="B344" s="339" t="s">
        <v>19348</v>
      </c>
      <c r="C344" s="338" t="s">
        <v>19347</v>
      </c>
      <c r="D344" s="337" t="s">
        <v>19381</v>
      </c>
      <c r="E344" s="337" t="s">
        <v>19336</v>
      </c>
      <c r="F344" s="337" t="s">
        <v>19183</v>
      </c>
      <c r="G344" s="337" t="s">
        <v>19150</v>
      </c>
      <c r="H344" s="336" t="s">
        <v>19149</v>
      </c>
      <c r="I344" s="331">
        <v>0</v>
      </c>
      <c r="J344" s="331"/>
      <c r="K344" s="331"/>
      <c r="L344" s="331">
        <v>0</v>
      </c>
      <c r="M344" s="331">
        <v>0</v>
      </c>
      <c r="N344" s="331">
        <v>0</v>
      </c>
      <c r="O344" s="331">
        <v>0</v>
      </c>
      <c r="P344" s="331">
        <v>0</v>
      </c>
      <c r="Q344" s="331">
        <v>0</v>
      </c>
      <c r="R344" s="331">
        <v>0</v>
      </c>
      <c r="S344" s="331">
        <v>0</v>
      </c>
      <c r="T344" s="331">
        <v>0</v>
      </c>
      <c r="U344" s="331">
        <v>0</v>
      </c>
      <c r="V344" s="331">
        <v>0</v>
      </c>
      <c r="W344" s="331">
        <v>-281</v>
      </c>
      <c r="X344" s="331">
        <v>-281</v>
      </c>
      <c r="Y344" s="331">
        <v>-281</v>
      </c>
      <c r="Z344" s="331">
        <v>-347</v>
      </c>
      <c r="AA344" s="331">
        <v>-347</v>
      </c>
      <c r="AB344" s="331">
        <v>-347</v>
      </c>
      <c r="AC344" s="331">
        <v>-376</v>
      </c>
      <c r="AD344" s="331">
        <v>-589</v>
      </c>
      <c r="AE344" s="331">
        <v>-363.53</v>
      </c>
      <c r="AF344" s="331">
        <v>-333.39</v>
      </c>
      <c r="AG344" s="331">
        <v>-311.66000000000003</v>
      </c>
      <c r="AH344" s="331">
        <v>-546.20000000000005</v>
      </c>
      <c r="AI344" s="331">
        <v>-489.77</v>
      </c>
      <c r="AJ344" s="331">
        <v>-369.78</v>
      </c>
      <c r="AK344" s="331">
        <v>-324.57</v>
      </c>
      <c r="AL344" s="331">
        <v>-453.36</v>
      </c>
      <c r="AM344" s="331">
        <v>-556.21</v>
      </c>
      <c r="AN344" s="331">
        <v>-431.58</v>
      </c>
      <c r="AO344" s="331">
        <v>-465.98</v>
      </c>
      <c r="AP344" s="331">
        <v>-544.61</v>
      </c>
      <c r="AQ344" s="331">
        <v>-550.28</v>
      </c>
      <c r="AR344" s="331">
        <v>-625.84</v>
      </c>
      <c r="AS344" s="331">
        <v>-573.23</v>
      </c>
      <c r="AT344" s="331">
        <v>-545.30999999999995</v>
      </c>
      <c r="AU344" s="331">
        <v>-580.69000000000005</v>
      </c>
      <c r="AV344" s="331">
        <v>-489.99</v>
      </c>
      <c r="AW344" s="331">
        <v>-551.61</v>
      </c>
      <c r="AX344" s="331">
        <v>-509.53</v>
      </c>
      <c r="AY344" s="331">
        <v>-611.25</v>
      </c>
      <c r="AZ344" s="331">
        <v>-528.22</v>
      </c>
      <c r="BA344" s="331">
        <v>-713.11</v>
      </c>
      <c r="BB344" s="331">
        <v>-637.4</v>
      </c>
      <c r="BC344" s="331">
        <v>-756.22</v>
      </c>
      <c r="BD344" s="330"/>
      <c r="BE344" s="330"/>
      <c r="BF344" s="330"/>
      <c r="BG344" s="330"/>
      <c r="BH344" s="335"/>
      <c r="BI344" s="330"/>
      <c r="BJ344" s="330"/>
      <c r="BK344" s="330"/>
      <c r="BL344" s="330"/>
      <c r="BM344" s="330"/>
      <c r="BN344" s="330"/>
    </row>
    <row r="345" spans="2:66">
      <c r="B345" s="339" t="s">
        <v>19346</v>
      </c>
      <c r="C345" s="338" t="s">
        <v>19345</v>
      </c>
      <c r="D345" s="337" t="s">
        <v>19381</v>
      </c>
      <c r="E345" s="337" t="s">
        <v>19336</v>
      </c>
      <c r="F345" s="337" t="s">
        <v>19180</v>
      </c>
      <c r="G345" s="337" t="s">
        <v>19150</v>
      </c>
      <c r="H345" s="336" t="s">
        <v>19149</v>
      </c>
      <c r="I345" s="331">
        <v>0</v>
      </c>
      <c r="J345" s="331"/>
      <c r="K345" s="331"/>
      <c r="L345" s="331">
        <v>0</v>
      </c>
      <c r="M345" s="331">
        <v>0</v>
      </c>
      <c r="N345" s="331">
        <v>0</v>
      </c>
      <c r="O345" s="331">
        <v>0</v>
      </c>
      <c r="P345" s="331">
        <v>0</v>
      </c>
      <c r="Q345" s="331">
        <v>0</v>
      </c>
      <c r="R345" s="331">
        <v>0</v>
      </c>
      <c r="S345" s="331">
        <v>0</v>
      </c>
      <c r="T345" s="331">
        <v>0</v>
      </c>
      <c r="U345" s="331">
        <v>0</v>
      </c>
      <c r="V345" s="331">
        <v>0</v>
      </c>
      <c r="W345" s="331">
        <v>0</v>
      </c>
      <c r="X345" s="331">
        <v>0</v>
      </c>
      <c r="Y345" s="331">
        <v>0</v>
      </c>
      <c r="Z345" s="331">
        <v>0</v>
      </c>
      <c r="AA345" s="331">
        <v>0</v>
      </c>
      <c r="AB345" s="331">
        <v>0</v>
      </c>
      <c r="AC345" s="331">
        <v>0</v>
      </c>
      <c r="AD345" s="331">
        <v>0</v>
      </c>
      <c r="AE345" s="331">
        <v>-5.76</v>
      </c>
      <c r="AF345" s="331">
        <v>-7.65</v>
      </c>
      <c r="AG345" s="331">
        <v>-6.18</v>
      </c>
      <c r="AH345" s="331">
        <v>-3.27</v>
      </c>
      <c r="AI345" s="331">
        <v>-3.62</v>
      </c>
      <c r="AJ345" s="331">
        <v>-1.57</v>
      </c>
      <c r="AK345" s="331">
        <v>-1.96</v>
      </c>
      <c r="AL345" s="331">
        <v>-0.08</v>
      </c>
      <c r="AM345" s="331">
        <v>-0.15</v>
      </c>
      <c r="AN345" s="331">
        <v>-3.65</v>
      </c>
      <c r="AO345" s="331">
        <v>-7.81</v>
      </c>
      <c r="AP345" s="331">
        <v>-3.61</v>
      </c>
      <c r="AQ345" s="331">
        <v>-11</v>
      </c>
      <c r="AR345" s="331">
        <v>-22.29</v>
      </c>
      <c r="AS345" s="331">
        <v>-22.18</v>
      </c>
      <c r="AT345" s="331">
        <v>-29.41</v>
      </c>
      <c r="AU345" s="331">
        <v>-32.22</v>
      </c>
      <c r="AV345" s="331">
        <v>-24.24</v>
      </c>
      <c r="AW345" s="331">
        <v>-22.46</v>
      </c>
      <c r="AX345" s="331">
        <v>-23.08</v>
      </c>
      <c r="AY345" s="331">
        <v>-21.89</v>
      </c>
      <c r="AZ345" s="331">
        <v>-23.33</v>
      </c>
      <c r="BA345" s="331">
        <v>-24.56</v>
      </c>
      <c r="BB345" s="331">
        <v>-19.079999999999998</v>
      </c>
      <c r="BC345" s="331">
        <v>-12.89</v>
      </c>
      <c r="BD345" s="330"/>
      <c r="BE345" s="330"/>
      <c r="BF345" s="330"/>
      <c r="BG345" s="330"/>
      <c r="BH345" s="374"/>
      <c r="BI345" s="330"/>
      <c r="BJ345" s="330"/>
      <c r="BK345" s="330"/>
      <c r="BL345" s="330"/>
      <c r="BM345" s="330"/>
      <c r="BN345" s="330"/>
    </row>
    <row r="346" spans="2:66">
      <c r="B346" s="339" t="s">
        <v>19344</v>
      </c>
      <c r="C346" s="338" t="s">
        <v>19343</v>
      </c>
      <c r="D346" s="337" t="s">
        <v>19381</v>
      </c>
      <c r="E346" s="337" t="s">
        <v>19336</v>
      </c>
      <c r="F346" s="337" t="s">
        <v>19177</v>
      </c>
      <c r="G346" s="337" t="s">
        <v>19150</v>
      </c>
      <c r="H346" s="336" t="s">
        <v>19149</v>
      </c>
      <c r="I346" s="331">
        <v>0</v>
      </c>
      <c r="J346" s="331"/>
      <c r="K346" s="331"/>
      <c r="L346" s="331">
        <v>0</v>
      </c>
      <c r="M346" s="331">
        <v>0</v>
      </c>
      <c r="N346" s="331">
        <v>0</v>
      </c>
      <c r="O346" s="331">
        <v>0</v>
      </c>
      <c r="P346" s="331">
        <v>0</v>
      </c>
      <c r="Q346" s="331">
        <v>0</v>
      </c>
      <c r="R346" s="331">
        <v>0</v>
      </c>
      <c r="S346" s="331">
        <v>0</v>
      </c>
      <c r="T346" s="331">
        <v>0</v>
      </c>
      <c r="U346" s="331">
        <v>0</v>
      </c>
      <c r="V346" s="331">
        <v>0</v>
      </c>
      <c r="W346" s="331">
        <v>0</v>
      </c>
      <c r="X346" s="331">
        <v>0</v>
      </c>
      <c r="Y346" s="331">
        <v>0</v>
      </c>
      <c r="Z346" s="331">
        <v>0</v>
      </c>
      <c r="AA346" s="331">
        <v>0</v>
      </c>
      <c r="AB346" s="331">
        <v>0</v>
      </c>
      <c r="AC346" s="331">
        <v>0</v>
      </c>
      <c r="AD346" s="331">
        <v>0</v>
      </c>
      <c r="AE346" s="331">
        <v>-16.37</v>
      </c>
      <c r="AF346" s="331">
        <v>-12.82</v>
      </c>
      <c r="AG346" s="331">
        <v>-14.21</v>
      </c>
      <c r="AH346" s="331">
        <v>-13.61</v>
      </c>
      <c r="AI346" s="331">
        <v>-12.24</v>
      </c>
      <c r="AJ346" s="331">
        <v>-7.5</v>
      </c>
      <c r="AK346" s="331">
        <v>-5.05</v>
      </c>
      <c r="AL346" s="331">
        <v>-2.2599999999999998</v>
      </c>
      <c r="AM346" s="331">
        <v>-3.36</v>
      </c>
      <c r="AN346" s="331">
        <v>-8.9700000000000006</v>
      </c>
      <c r="AO346" s="331">
        <v>-49.18</v>
      </c>
      <c r="AP346" s="331">
        <v>-9.48</v>
      </c>
      <c r="AQ346" s="331">
        <v>-16.55</v>
      </c>
      <c r="AR346" s="331">
        <v>-7.41</v>
      </c>
      <c r="AS346" s="331">
        <v>-8.02</v>
      </c>
      <c r="AT346" s="331">
        <v>0</v>
      </c>
      <c r="AU346" s="331">
        <v>0</v>
      </c>
      <c r="AV346" s="331">
        <v>0</v>
      </c>
      <c r="AW346" s="331">
        <v>0</v>
      </c>
      <c r="AX346" s="331">
        <v>0</v>
      </c>
      <c r="AY346" s="331">
        <v>0</v>
      </c>
      <c r="AZ346" s="331">
        <v>0</v>
      </c>
      <c r="BA346" s="331">
        <v>0</v>
      </c>
      <c r="BB346" s="331">
        <v>0</v>
      </c>
      <c r="BC346" s="331">
        <v>0</v>
      </c>
      <c r="BD346" s="330"/>
      <c r="BE346" s="330"/>
      <c r="BF346" s="330"/>
      <c r="BG346" s="330"/>
      <c r="BH346" s="374"/>
      <c r="BI346" s="330"/>
      <c r="BJ346" s="330"/>
      <c r="BK346" s="330"/>
      <c r="BL346" s="330"/>
      <c r="BM346" s="330"/>
      <c r="BN346" s="330"/>
    </row>
    <row r="347" spans="2:66">
      <c r="B347" s="339" t="s">
        <v>19290</v>
      </c>
      <c r="C347" s="338" t="s">
        <v>19289</v>
      </c>
      <c r="D347" s="337" t="s">
        <v>19381</v>
      </c>
      <c r="E347" s="337" t="s">
        <v>19336</v>
      </c>
      <c r="F347" s="337" t="s">
        <v>19174</v>
      </c>
      <c r="G347" s="337" t="s">
        <v>19150</v>
      </c>
      <c r="H347" s="336" t="s">
        <v>19149</v>
      </c>
      <c r="I347" s="331">
        <v>0</v>
      </c>
      <c r="J347" s="331"/>
      <c r="K347" s="331"/>
      <c r="L347" s="331">
        <v>0</v>
      </c>
      <c r="M347" s="331">
        <v>0</v>
      </c>
      <c r="N347" s="331">
        <v>0</v>
      </c>
      <c r="O347" s="331">
        <v>0</v>
      </c>
      <c r="P347" s="331">
        <v>0</v>
      </c>
      <c r="Q347" s="331">
        <v>0</v>
      </c>
      <c r="R347" s="331">
        <v>0</v>
      </c>
      <c r="S347" s="331">
        <v>0</v>
      </c>
      <c r="T347" s="331">
        <v>0</v>
      </c>
      <c r="U347" s="331">
        <v>0</v>
      </c>
      <c r="V347" s="331">
        <v>-10</v>
      </c>
      <c r="W347" s="331">
        <v>-40</v>
      </c>
      <c r="X347" s="331">
        <v>-40</v>
      </c>
      <c r="Y347" s="331">
        <v>-34</v>
      </c>
      <c r="Z347" s="331">
        <v>-30</v>
      </c>
      <c r="AA347" s="331">
        <v>-30</v>
      </c>
      <c r="AB347" s="331">
        <v>-30</v>
      </c>
      <c r="AC347" s="331">
        <v>-53</v>
      </c>
      <c r="AD347" s="331">
        <v>-53</v>
      </c>
      <c r="AE347" s="331">
        <v>-63.52</v>
      </c>
      <c r="AF347" s="331">
        <v>-127.1</v>
      </c>
      <c r="AG347" s="331">
        <v>-135.51</v>
      </c>
      <c r="AH347" s="331">
        <v>-115.38</v>
      </c>
      <c r="AI347" s="331">
        <v>-102.77</v>
      </c>
      <c r="AJ347" s="331">
        <v>-108.11</v>
      </c>
      <c r="AK347" s="331">
        <v>-141.05000000000001</v>
      </c>
      <c r="AL347" s="331">
        <v>-114.58</v>
      </c>
      <c r="AM347" s="331">
        <v>-99.27</v>
      </c>
      <c r="AN347" s="331">
        <v>-101.78</v>
      </c>
      <c r="AO347" s="331">
        <v>-76</v>
      </c>
      <c r="AP347" s="331">
        <v>-84.07</v>
      </c>
      <c r="AQ347" s="331">
        <v>-104.43</v>
      </c>
      <c r="AR347" s="331">
        <v>-125.25</v>
      </c>
      <c r="AS347" s="331">
        <v>-114.22</v>
      </c>
      <c r="AT347" s="331">
        <v>-86.78</v>
      </c>
      <c r="AU347" s="331">
        <v>-69.069999999999993</v>
      </c>
      <c r="AV347" s="331">
        <v>-70.22</v>
      </c>
      <c r="AW347" s="331">
        <v>-76.13</v>
      </c>
      <c r="AX347" s="331">
        <v>-41.76</v>
      </c>
      <c r="AY347" s="331">
        <v>-132.22</v>
      </c>
      <c r="AZ347" s="331">
        <v>-243.79</v>
      </c>
      <c r="BA347" s="331">
        <v>-80.48</v>
      </c>
      <c r="BB347" s="331">
        <v>-52.77</v>
      </c>
      <c r="BC347" s="331">
        <v>-49.16</v>
      </c>
      <c r="BD347" s="330"/>
      <c r="BE347" s="330"/>
      <c r="BF347" s="330"/>
      <c r="BG347" s="330"/>
      <c r="BH347" s="374"/>
      <c r="BI347" s="330"/>
      <c r="BJ347" s="330"/>
      <c r="BK347" s="330"/>
      <c r="BL347" s="330"/>
      <c r="BM347" s="330"/>
      <c r="BN347" s="330"/>
    </row>
    <row r="348" spans="2:66">
      <c r="B348" s="339" t="s">
        <v>19288</v>
      </c>
      <c r="C348" s="340" t="s">
        <v>19287</v>
      </c>
      <c r="D348" s="377" t="s">
        <v>19381</v>
      </c>
      <c r="E348" s="377" t="s">
        <v>19336</v>
      </c>
      <c r="F348" s="377" t="s">
        <v>19085</v>
      </c>
      <c r="G348" s="377" t="s">
        <v>19150</v>
      </c>
      <c r="H348" s="376" t="s">
        <v>19149</v>
      </c>
      <c r="I348" s="331">
        <v>0</v>
      </c>
      <c r="J348" s="331"/>
      <c r="K348" s="331"/>
      <c r="L348" s="331">
        <v>0</v>
      </c>
      <c r="M348" s="331">
        <v>0</v>
      </c>
      <c r="N348" s="331">
        <v>0</v>
      </c>
      <c r="O348" s="331">
        <v>0</v>
      </c>
      <c r="P348" s="331">
        <v>0</v>
      </c>
      <c r="Q348" s="331">
        <v>0</v>
      </c>
      <c r="R348" s="331">
        <v>0</v>
      </c>
      <c r="S348" s="331">
        <v>0</v>
      </c>
      <c r="T348" s="331">
        <v>0</v>
      </c>
      <c r="U348" s="331">
        <v>0</v>
      </c>
      <c r="V348" s="331">
        <v>0</v>
      </c>
      <c r="W348" s="331">
        <v>0</v>
      </c>
      <c r="X348" s="331">
        <v>0</v>
      </c>
      <c r="Y348" s="331">
        <v>0</v>
      </c>
      <c r="Z348" s="331">
        <v>0</v>
      </c>
      <c r="AA348" s="331">
        <v>0</v>
      </c>
      <c r="AB348" s="331">
        <v>0</v>
      </c>
      <c r="AC348" s="331">
        <v>0</v>
      </c>
      <c r="AD348" s="331">
        <v>0</v>
      </c>
      <c r="AE348" s="331">
        <v>0</v>
      </c>
      <c r="AF348" s="331">
        <v>0</v>
      </c>
      <c r="AG348" s="331">
        <v>0</v>
      </c>
      <c r="AH348" s="331">
        <v>0</v>
      </c>
      <c r="AI348" s="331">
        <v>0</v>
      </c>
      <c r="AJ348" s="331">
        <v>0</v>
      </c>
      <c r="AK348" s="331">
        <v>0</v>
      </c>
      <c r="AL348" s="331">
        <v>0</v>
      </c>
      <c r="AM348" s="331">
        <v>0</v>
      </c>
      <c r="AN348" s="331">
        <v>0</v>
      </c>
      <c r="AO348" s="331">
        <v>0</v>
      </c>
      <c r="AP348" s="331">
        <v>0</v>
      </c>
      <c r="AQ348" s="331">
        <v>0</v>
      </c>
      <c r="AR348" s="331">
        <v>0</v>
      </c>
      <c r="AS348" s="331">
        <v>0</v>
      </c>
      <c r="AT348" s="331">
        <v>0</v>
      </c>
      <c r="AU348" s="331">
        <v>0</v>
      </c>
      <c r="AV348" s="331">
        <v>0</v>
      </c>
      <c r="AW348" s="331">
        <v>0</v>
      </c>
      <c r="AX348" s="331">
        <v>0</v>
      </c>
      <c r="AY348" s="331">
        <v>-50.15</v>
      </c>
      <c r="AZ348" s="331">
        <v>-170.83</v>
      </c>
      <c r="BA348" s="331">
        <v>-500.22</v>
      </c>
      <c r="BB348" s="331">
        <v>-705.11</v>
      </c>
      <c r="BC348" s="331">
        <v>-974.85</v>
      </c>
      <c r="BD348" s="330"/>
      <c r="BE348" s="330"/>
      <c r="BF348" s="330"/>
      <c r="BG348" s="330"/>
      <c r="BH348" s="374"/>
      <c r="BI348" s="330"/>
      <c r="BJ348" s="330"/>
      <c r="BK348" s="330"/>
      <c r="BL348" s="330"/>
      <c r="BM348" s="330"/>
      <c r="BN348" s="330"/>
    </row>
    <row r="349" spans="2:66">
      <c r="B349" s="339" t="s">
        <v>19342</v>
      </c>
      <c r="C349" s="338" t="s">
        <v>19341</v>
      </c>
      <c r="D349" s="337" t="s">
        <v>19381</v>
      </c>
      <c r="E349" s="337" t="s">
        <v>19336</v>
      </c>
      <c r="F349" s="337" t="s">
        <v>19169</v>
      </c>
      <c r="G349" s="337" t="s">
        <v>19150</v>
      </c>
      <c r="H349" s="336" t="s">
        <v>19149</v>
      </c>
      <c r="I349" s="331">
        <v>-541.29999999999995</v>
      </c>
      <c r="J349" s="331"/>
      <c r="K349" s="331"/>
      <c r="L349" s="331">
        <v>-595.35</v>
      </c>
      <c r="M349" s="331">
        <v>-649.35</v>
      </c>
      <c r="N349" s="331">
        <v>-649.35</v>
      </c>
      <c r="O349" s="331">
        <v>-649.35</v>
      </c>
      <c r="P349" s="331">
        <v>-682.2</v>
      </c>
      <c r="Q349" s="331">
        <v>-682.2</v>
      </c>
      <c r="R349" s="331">
        <v>-722.25</v>
      </c>
      <c r="S349" s="331">
        <v>-760.95</v>
      </c>
      <c r="T349" s="331">
        <v>-805.5</v>
      </c>
      <c r="U349" s="331">
        <v>-840.15</v>
      </c>
      <c r="V349" s="331">
        <v>-887.4</v>
      </c>
      <c r="W349" s="331">
        <v>-921.6</v>
      </c>
      <c r="X349" s="331">
        <v>-921.6</v>
      </c>
      <c r="Y349" s="331">
        <v>-873.45</v>
      </c>
      <c r="Z349" s="331">
        <v>-884.25</v>
      </c>
      <c r="AA349" s="331">
        <v>-810.9</v>
      </c>
      <c r="AB349" s="331">
        <v>-847.35</v>
      </c>
      <c r="AC349" s="331">
        <v>-603</v>
      </c>
      <c r="AD349" s="331">
        <v>-466.2</v>
      </c>
      <c r="AE349" s="331">
        <v>-403.03</v>
      </c>
      <c r="AF349" s="331">
        <v>-440.05</v>
      </c>
      <c r="AG349" s="331">
        <v>-455.11</v>
      </c>
      <c r="AH349" s="331">
        <v>-443.22</v>
      </c>
      <c r="AI349" s="331">
        <v>-521.04999999999995</v>
      </c>
      <c r="AJ349" s="331">
        <v>-487.39</v>
      </c>
      <c r="AK349" s="331">
        <v>-466.2</v>
      </c>
      <c r="AL349" s="331">
        <v>-389.77</v>
      </c>
      <c r="AM349" s="331">
        <v>-420.42</v>
      </c>
      <c r="AN349" s="331">
        <v>-436.99</v>
      </c>
      <c r="AO349" s="331">
        <v>-412.95</v>
      </c>
      <c r="AP349" s="331">
        <v>-407.88</v>
      </c>
      <c r="AQ349" s="331">
        <v>-239.43</v>
      </c>
      <c r="AR349" s="331">
        <v>-220.7</v>
      </c>
      <c r="AS349" s="331">
        <v>-227.66</v>
      </c>
      <c r="AT349" s="331">
        <v>-217.94</v>
      </c>
      <c r="AU349" s="331">
        <v>-218.95</v>
      </c>
      <c r="AV349" s="331">
        <v>-209.82</v>
      </c>
      <c r="AW349" s="331">
        <v>-202.96</v>
      </c>
      <c r="AX349" s="331">
        <v>-205.32</v>
      </c>
      <c r="AY349" s="331">
        <v>-195.97</v>
      </c>
      <c r="AZ349" s="331">
        <v>-224.72</v>
      </c>
      <c r="BA349" s="331">
        <v>-224.24</v>
      </c>
      <c r="BB349" s="331">
        <v>-230.68</v>
      </c>
      <c r="BC349" s="331">
        <v>-236.03</v>
      </c>
      <c r="BD349" s="330"/>
      <c r="BE349" s="330"/>
      <c r="BF349" s="330"/>
      <c r="BG349" s="330"/>
      <c r="BH349" s="374"/>
      <c r="BI349" s="330"/>
      <c r="BJ349" s="330"/>
      <c r="BK349" s="330"/>
      <c r="BL349" s="330"/>
      <c r="BM349" s="330"/>
      <c r="BN349" s="330"/>
    </row>
    <row r="350" spans="2:66">
      <c r="B350" s="339" t="s">
        <v>19340</v>
      </c>
      <c r="C350" s="338" t="s">
        <v>19339</v>
      </c>
      <c r="D350" s="337" t="s">
        <v>19381</v>
      </c>
      <c r="E350" s="337" t="s">
        <v>19336</v>
      </c>
      <c r="F350" s="337" t="s">
        <v>19166</v>
      </c>
      <c r="G350" s="337" t="s">
        <v>19150</v>
      </c>
      <c r="H350" s="336" t="s">
        <v>19149</v>
      </c>
      <c r="I350" s="331">
        <v>-661.58</v>
      </c>
      <c r="J350" s="331"/>
      <c r="K350" s="331"/>
      <c r="L350" s="331">
        <v>-727.65</v>
      </c>
      <c r="M350" s="331">
        <v>-793.65</v>
      </c>
      <c r="N350" s="331">
        <v>-793.65</v>
      </c>
      <c r="O350" s="331">
        <v>-793.65</v>
      </c>
      <c r="P350" s="331">
        <v>-833.8</v>
      </c>
      <c r="Q350" s="331">
        <v>-833.8</v>
      </c>
      <c r="R350" s="331">
        <v>-882.75</v>
      </c>
      <c r="S350" s="331">
        <v>-930.05</v>
      </c>
      <c r="T350" s="331">
        <v>-984.5</v>
      </c>
      <c r="U350" s="331">
        <v>-1026.8499999999999</v>
      </c>
      <c r="V350" s="331">
        <v>-1084.5999999999999</v>
      </c>
      <c r="W350" s="331">
        <v>-1126.4000000000001</v>
      </c>
      <c r="X350" s="331">
        <v>-1126.4000000000001</v>
      </c>
      <c r="Y350" s="331">
        <v>-1067.55</v>
      </c>
      <c r="Z350" s="331">
        <v>-1080.75</v>
      </c>
      <c r="AA350" s="331">
        <v>-991.1</v>
      </c>
      <c r="AB350" s="331">
        <v>-1035.6500000000001</v>
      </c>
      <c r="AC350" s="331">
        <v>-737</v>
      </c>
      <c r="AD350" s="331">
        <v>-569.79999999999995</v>
      </c>
      <c r="AE350" s="331">
        <v>-492.59</v>
      </c>
      <c r="AF350" s="331">
        <v>-537.83000000000004</v>
      </c>
      <c r="AG350" s="331">
        <v>-556.24</v>
      </c>
      <c r="AH350" s="331">
        <v>-541.72</v>
      </c>
      <c r="AI350" s="331">
        <v>-636.83000000000004</v>
      </c>
      <c r="AJ350" s="331">
        <v>-595.70000000000005</v>
      </c>
      <c r="AK350" s="331">
        <v>-569.79999999999995</v>
      </c>
      <c r="AL350" s="331">
        <v>-476.39</v>
      </c>
      <c r="AM350" s="331">
        <v>-513.85</v>
      </c>
      <c r="AN350" s="331">
        <v>-534.1</v>
      </c>
      <c r="AO350" s="331">
        <v>-504.71</v>
      </c>
      <c r="AP350" s="331">
        <v>-498.53</v>
      </c>
      <c r="AQ350" s="331">
        <v>-292.63</v>
      </c>
      <c r="AR350" s="331">
        <v>-269.75</v>
      </c>
      <c r="AS350" s="331">
        <v>-278.25</v>
      </c>
      <c r="AT350" s="331">
        <v>-266.38</v>
      </c>
      <c r="AU350" s="331">
        <v>-267.61</v>
      </c>
      <c r="AV350" s="331">
        <v>-256.44</v>
      </c>
      <c r="AW350" s="331">
        <v>-248.06</v>
      </c>
      <c r="AX350" s="331">
        <v>-250.95</v>
      </c>
      <c r="AY350" s="331">
        <v>-239.51</v>
      </c>
      <c r="AZ350" s="331">
        <v>-274.66000000000003</v>
      </c>
      <c r="BA350" s="331">
        <v>-274.07</v>
      </c>
      <c r="BB350" s="331">
        <v>-281.94</v>
      </c>
      <c r="BC350" s="331">
        <v>-288.48</v>
      </c>
      <c r="BD350" s="330"/>
      <c r="BE350" s="330"/>
      <c r="BF350" s="330"/>
      <c r="BG350" s="330"/>
      <c r="BH350" s="374"/>
      <c r="BI350" s="330"/>
      <c r="BJ350" s="330"/>
      <c r="BK350" s="330"/>
      <c r="BL350" s="330"/>
      <c r="BM350" s="330"/>
      <c r="BN350" s="330"/>
    </row>
    <row r="351" spans="2:66">
      <c r="B351" s="339" t="s">
        <v>19370</v>
      </c>
      <c r="C351" s="338" t="s">
        <v>19371</v>
      </c>
      <c r="D351" s="337" t="s">
        <v>19381</v>
      </c>
      <c r="E351" s="337" t="s">
        <v>19336</v>
      </c>
      <c r="F351" s="337" t="s">
        <v>19369</v>
      </c>
      <c r="G351" s="337" t="s">
        <v>19150</v>
      </c>
      <c r="H351" s="336" t="s">
        <v>19149</v>
      </c>
      <c r="I351" s="331">
        <v>0</v>
      </c>
      <c r="J351" s="331"/>
      <c r="K351" s="331"/>
      <c r="L351" s="331">
        <v>0</v>
      </c>
      <c r="M351" s="331">
        <v>0</v>
      </c>
      <c r="N351" s="331">
        <v>0</v>
      </c>
      <c r="O351" s="331">
        <v>0</v>
      </c>
      <c r="P351" s="331">
        <v>0</v>
      </c>
      <c r="Q351" s="331">
        <v>0</v>
      </c>
      <c r="R351" s="331">
        <v>0</v>
      </c>
      <c r="S351" s="331">
        <v>0</v>
      </c>
      <c r="T351" s="331">
        <v>0</v>
      </c>
      <c r="U351" s="331">
        <v>0</v>
      </c>
      <c r="V351" s="331">
        <v>0</v>
      </c>
      <c r="W351" s="331">
        <v>0</v>
      </c>
      <c r="X351" s="331">
        <v>-1972</v>
      </c>
      <c r="Y351" s="331">
        <v>-1860</v>
      </c>
      <c r="Z351" s="331">
        <v>-1302</v>
      </c>
      <c r="AA351" s="331">
        <v>-744</v>
      </c>
      <c r="AB351" s="331">
        <v>-744</v>
      </c>
      <c r="AC351" s="331">
        <v>-744</v>
      </c>
      <c r="AD351" s="331">
        <v>-800</v>
      </c>
      <c r="AE351" s="331">
        <v>-245.42</v>
      </c>
      <c r="AF351" s="331">
        <v>-250.91</v>
      </c>
      <c r="AG351" s="331">
        <v>-60.41</v>
      </c>
      <c r="AH351" s="331">
        <v>-13.75</v>
      </c>
      <c r="AI351" s="331">
        <v>-13.62</v>
      </c>
      <c r="AJ351" s="331">
        <v>-27.15</v>
      </c>
      <c r="AK351" s="331">
        <v>-48.9</v>
      </c>
      <c r="AL351" s="331">
        <v>-190.81</v>
      </c>
      <c r="AM351" s="331">
        <v>-126.34</v>
      </c>
      <c r="AN351" s="331">
        <v>-420.38</v>
      </c>
      <c r="AO351" s="331">
        <v>-648.63</v>
      </c>
      <c r="AP351" s="331">
        <v>-760.55</v>
      </c>
      <c r="AQ351" s="331">
        <v>-1126.4000000000001</v>
      </c>
      <c r="AR351" s="331">
        <v>-1202.1300000000001</v>
      </c>
      <c r="AS351" s="331">
        <v>-1794.29</v>
      </c>
      <c r="AT351" s="331">
        <v>-1621.8</v>
      </c>
      <c r="AU351" s="331">
        <v>-1948.91</v>
      </c>
      <c r="AV351" s="331">
        <v>-783.7</v>
      </c>
      <c r="AW351" s="331">
        <v>-940.07</v>
      </c>
      <c r="AX351" s="331">
        <v>-829.29</v>
      </c>
      <c r="AY351" s="331">
        <v>-724.86</v>
      </c>
      <c r="AZ351" s="331">
        <v>-529.35</v>
      </c>
      <c r="BA351" s="331">
        <v>-248.81</v>
      </c>
      <c r="BB351" s="331">
        <v>-175.73</v>
      </c>
      <c r="BC351" s="331">
        <v>-220.7</v>
      </c>
      <c r="BD351" s="330"/>
      <c r="BE351" s="330"/>
      <c r="BF351" s="330"/>
      <c r="BG351" s="330"/>
      <c r="BH351" s="335"/>
      <c r="BI351" s="330"/>
      <c r="BJ351" s="330"/>
      <c r="BK351" s="330"/>
      <c r="BL351" s="330"/>
      <c r="BM351" s="330"/>
      <c r="BN351" s="330"/>
    </row>
    <row r="352" spans="2:66">
      <c r="B352" s="339" t="s">
        <v>19338</v>
      </c>
      <c r="C352" s="338" t="s">
        <v>19337</v>
      </c>
      <c r="D352" s="337" t="s">
        <v>19381</v>
      </c>
      <c r="E352" s="337" t="s">
        <v>19336</v>
      </c>
      <c r="F352" s="337" t="s">
        <v>19081</v>
      </c>
      <c r="G352" s="337" t="s">
        <v>19150</v>
      </c>
      <c r="H352" s="336" t="s">
        <v>19149</v>
      </c>
      <c r="I352" s="331">
        <v>0</v>
      </c>
      <c r="J352" s="331"/>
      <c r="K352" s="331"/>
      <c r="L352" s="331">
        <v>0</v>
      </c>
      <c r="M352" s="331">
        <v>0</v>
      </c>
      <c r="N352" s="331">
        <v>0</v>
      </c>
      <c r="O352" s="331">
        <v>0</v>
      </c>
      <c r="P352" s="331">
        <v>0</v>
      </c>
      <c r="Q352" s="331">
        <v>0</v>
      </c>
      <c r="R352" s="331">
        <v>0</v>
      </c>
      <c r="S352" s="331">
        <v>0</v>
      </c>
      <c r="T352" s="331">
        <v>0</v>
      </c>
      <c r="U352" s="331">
        <v>0</v>
      </c>
      <c r="V352" s="331">
        <v>0</v>
      </c>
      <c r="W352" s="331">
        <v>0</v>
      </c>
      <c r="X352" s="331">
        <v>0</v>
      </c>
      <c r="Y352" s="331">
        <v>0</v>
      </c>
      <c r="Z352" s="331">
        <v>0</v>
      </c>
      <c r="AA352" s="331">
        <v>0</v>
      </c>
      <c r="AB352" s="331">
        <v>0</v>
      </c>
      <c r="AC352" s="331">
        <v>0</v>
      </c>
      <c r="AD352" s="331">
        <v>0</v>
      </c>
      <c r="AE352" s="331">
        <v>-11.52</v>
      </c>
      <c r="AF352" s="331">
        <v>-11.48</v>
      </c>
      <c r="AG352" s="331">
        <v>-10.74</v>
      </c>
      <c r="AH352" s="331">
        <v>-10.11</v>
      </c>
      <c r="AI352" s="331">
        <v>-0.1</v>
      </c>
      <c r="AJ352" s="331">
        <v>-0.14000000000000001</v>
      </c>
      <c r="AK352" s="331">
        <v>-1.1599999999999999</v>
      </c>
      <c r="AL352" s="331">
        <v>-0.24</v>
      </c>
      <c r="AM352" s="331">
        <v>-1.26</v>
      </c>
      <c r="AN352" s="331">
        <v>-0.44</v>
      </c>
      <c r="AO352" s="331">
        <v>-2.0499999999999998</v>
      </c>
      <c r="AP352" s="331">
        <v>0</v>
      </c>
      <c r="AQ352" s="331">
        <v>0</v>
      </c>
      <c r="AR352" s="331">
        <v>0</v>
      </c>
      <c r="AS352" s="331">
        <v>0</v>
      </c>
      <c r="AT352" s="331">
        <v>-19.66</v>
      </c>
      <c r="AU352" s="331">
        <v>-110.03</v>
      </c>
      <c r="AV352" s="331">
        <v>-215.73</v>
      </c>
      <c r="AW352" s="331">
        <v>-651.79</v>
      </c>
      <c r="AX352" s="331">
        <v>-522.16999999999996</v>
      </c>
      <c r="AY352" s="331">
        <v>-406.52</v>
      </c>
      <c r="AZ352" s="331">
        <v>-1073.26</v>
      </c>
      <c r="BA352" s="331">
        <v>-735.47</v>
      </c>
      <c r="BB352" s="331">
        <v>-1026.48</v>
      </c>
      <c r="BC352" s="331">
        <v>-1058.96</v>
      </c>
      <c r="BD352" s="330"/>
      <c r="BE352" s="330"/>
      <c r="BF352" s="350"/>
      <c r="BG352" s="350"/>
      <c r="BH352" s="335"/>
      <c r="BI352" s="350"/>
      <c r="BJ352" s="350"/>
      <c r="BK352" s="350"/>
      <c r="BL352" s="350"/>
      <c r="BM352" s="350"/>
      <c r="BN352" s="350"/>
    </row>
    <row r="353" spans="2:66">
      <c r="B353" s="362" t="s">
        <v>19384</v>
      </c>
      <c r="C353" s="338" t="s">
        <v>19383</v>
      </c>
      <c r="D353" s="360"/>
      <c r="E353" s="360"/>
      <c r="F353" s="360"/>
      <c r="G353" s="360"/>
      <c r="H353" s="336"/>
      <c r="I353" s="331" t="s">
        <v>843</v>
      </c>
      <c r="J353" s="331"/>
      <c r="K353" s="331"/>
      <c r="L353" s="331" t="s">
        <v>843</v>
      </c>
      <c r="M353" s="331" t="s">
        <v>843</v>
      </c>
      <c r="N353" s="331" t="s">
        <v>843</v>
      </c>
      <c r="O353" s="331" t="s">
        <v>843</v>
      </c>
      <c r="P353" s="331" t="s">
        <v>843</v>
      </c>
      <c r="Q353" s="331" t="s">
        <v>843</v>
      </c>
      <c r="R353" s="331" t="s">
        <v>843</v>
      </c>
      <c r="S353" s="331" t="s">
        <v>843</v>
      </c>
      <c r="T353" s="331" t="s">
        <v>843</v>
      </c>
      <c r="U353" s="331" t="s">
        <v>843</v>
      </c>
      <c r="V353" s="331" t="s">
        <v>843</v>
      </c>
      <c r="W353" s="331" t="s">
        <v>843</v>
      </c>
      <c r="X353" s="331" t="s">
        <v>843</v>
      </c>
      <c r="Y353" s="331" t="s">
        <v>843</v>
      </c>
      <c r="Z353" s="331" t="s">
        <v>843</v>
      </c>
      <c r="AA353" s="331" t="s">
        <v>843</v>
      </c>
      <c r="AB353" s="331" t="s">
        <v>843</v>
      </c>
      <c r="AC353" s="331" t="s">
        <v>843</v>
      </c>
      <c r="AD353" s="331" t="s">
        <v>843</v>
      </c>
      <c r="AE353" s="331" t="s">
        <v>843</v>
      </c>
      <c r="AF353" s="331" t="s">
        <v>843</v>
      </c>
      <c r="AG353" s="331" t="s">
        <v>843</v>
      </c>
      <c r="AH353" s="331" t="s">
        <v>843</v>
      </c>
      <c r="AI353" s="331" t="s">
        <v>843</v>
      </c>
      <c r="AJ353" s="331" t="s">
        <v>843</v>
      </c>
      <c r="AK353" s="331" t="s">
        <v>843</v>
      </c>
      <c r="AL353" s="331" t="s">
        <v>843</v>
      </c>
      <c r="AM353" s="331" t="s">
        <v>843</v>
      </c>
      <c r="AN353" s="331" t="s">
        <v>843</v>
      </c>
      <c r="AO353" s="331" t="s">
        <v>843</v>
      </c>
      <c r="AP353" s="331" t="s">
        <v>843</v>
      </c>
      <c r="AQ353" s="331" t="s">
        <v>843</v>
      </c>
      <c r="AR353" s="331" t="s">
        <v>843</v>
      </c>
      <c r="AS353" s="331" t="s">
        <v>843</v>
      </c>
      <c r="AT353" s="331" t="s">
        <v>843</v>
      </c>
      <c r="AU353" s="331" t="s">
        <v>843</v>
      </c>
      <c r="AV353" s="331" t="s">
        <v>843</v>
      </c>
      <c r="AW353" s="331" t="s">
        <v>843</v>
      </c>
      <c r="AX353" s="331" t="s">
        <v>843</v>
      </c>
      <c r="AY353" s="331" t="s">
        <v>843</v>
      </c>
      <c r="AZ353" s="331" t="s">
        <v>843</v>
      </c>
      <c r="BA353" s="331" t="s">
        <v>843</v>
      </c>
      <c r="BB353" s="331" t="s">
        <v>843</v>
      </c>
      <c r="BC353" s="331" t="s">
        <v>843</v>
      </c>
      <c r="BD353" s="330"/>
      <c r="BE353" s="330"/>
      <c r="BF353" s="330"/>
      <c r="BG353" s="330"/>
      <c r="BH353" s="335"/>
      <c r="BI353" s="330"/>
      <c r="BJ353" s="330"/>
      <c r="BK353" s="330"/>
      <c r="BL353" s="330"/>
      <c r="BM353" s="330"/>
      <c r="BN353" s="330"/>
    </row>
    <row r="354" spans="2:66">
      <c r="B354" s="339" t="s">
        <v>19294</v>
      </c>
      <c r="C354" s="338" t="s">
        <v>19293</v>
      </c>
      <c r="D354" s="337" t="s">
        <v>19381</v>
      </c>
      <c r="E354" s="337" t="s">
        <v>19382</v>
      </c>
      <c r="F354" s="337" t="s">
        <v>19076</v>
      </c>
      <c r="G354" s="337" t="s">
        <v>19150</v>
      </c>
      <c r="H354" s="336" t="s">
        <v>19149</v>
      </c>
      <c r="I354" s="331">
        <v>0</v>
      </c>
      <c r="J354" s="331"/>
      <c r="K354" s="331"/>
      <c r="L354" s="331">
        <v>0</v>
      </c>
      <c r="M354" s="331">
        <v>0</v>
      </c>
      <c r="N354" s="331">
        <v>0</v>
      </c>
      <c r="O354" s="331">
        <v>0</v>
      </c>
      <c r="P354" s="331">
        <v>0</v>
      </c>
      <c r="Q354" s="331">
        <v>0</v>
      </c>
      <c r="R354" s="331">
        <v>0</v>
      </c>
      <c r="S354" s="331">
        <v>0</v>
      </c>
      <c r="T354" s="331">
        <v>0</v>
      </c>
      <c r="U354" s="331">
        <v>0</v>
      </c>
      <c r="V354" s="331">
        <v>0</v>
      </c>
      <c r="W354" s="331">
        <v>0</v>
      </c>
      <c r="X354" s="331">
        <v>0</v>
      </c>
      <c r="Y354" s="331">
        <v>0</v>
      </c>
      <c r="Z354" s="331">
        <v>0</v>
      </c>
      <c r="AA354" s="331">
        <v>0</v>
      </c>
      <c r="AB354" s="331">
        <v>0</v>
      </c>
      <c r="AC354" s="331">
        <v>0</v>
      </c>
      <c r="AD354" s="331">
        <v>0</v>
      </c>
      <c r="AE354" s="331">
        <v>-230.02</v>
      </c>
      <c r="AF354" s="331">
        <v>-161.56</v>
      </c>
      <c r="AG354" s="331">
        <v>-129.82</v>
      </c>
      <c r="AH354" s="331">
        <v>-103.49</v>
      </c>
      <c r="AI354" s="331">
        <v>-85.62</v>
      </c>
      <c r="AJ354" s="331">
        <v>-129.71</v>
      </c>
      <c r="AK354" s="331">
        <v>-35.53</v>
      </c>
      <c r="AL354" s="331">
        <v>-47.01</v>
      </c>
      <c r="AM354" s="331">
        <v>-34.89</v>
      </c>
      <c r="AN354" s="331">
        <v>-72.44</v>
      </c>
      <c r="AO354" s="331">
        <v>-104.71</v>
      </c>
      <c r="AP354" s="331">
        <v>-262.44</v>
      </c>
      <c r="AQ354" s="331">
        <v>-178.12</v>
      </c>
      <c r="AR354" s="331">
        <v>-232.2</v>
      </c>
      <c r="AS354" s="331">
        <v>-195</v>
      </c>
      <c r="AT354" s="331">
        <v>-142.75</v>
      </c>
      <c r="AU354" s="331">
        <v>-232.97</v>
      </c>
      <c r="AV354" s="331">
        <v>-192.54</v>
      </c>
      <c r="AW354" s="331">
        <v>-179.31</v>
      </c>
      <c r="AX354" s="331">
        <v>-312.42</v>
      </c>
      <c r="AY354" s="331">
        <v>-359.31</v>
      </c>
      <c r="AZ354" s="331">
        <v>-301.82</v>
      </c>
      <c r="BA354" s="331">
        <v>-332.91</v>
      </c>
      <c r="BB354" s="331">
        <v>-236.18</v>
      </c>
      <c r="BC354" s="331">
        <v>-257.19</v>
      </c>
      <c r="BD354" s="330"/>
      <c r="BE354" s="330"/>
      <c r="BF354" s="330"/>
      <c r="BG354" s="330"/>
      <c r="BH354" s="335"/>
      <c r="BI354" s="330"/>
      <c r="BJ354" s="330"/>
      <c r="BK354" s="330"/>
      <c r="BL354" s="330"/>
      <c r="BM354" s="330"/>
      <c r="BN354" s="330"/>
    </row>
    <row r="355" spans="2:66">
      <c r="B355" s="362" t="s">
        <v>19335</v>
      </c>
      <c r="C355" s="338" t="s">
        <v>19334</v>
      </c>
      <c r="D355" s="360"/>
      <c r="E355" s="360"/>
      <c r="F355" s="360"/>
      <c r="G355" s="360"/>
      <c r="H355" s="336"/>
      <c r="I355" s="331" t="s">
        <v>843</v>
      </c>
      <c r="J355" s="331"/>
      <c r="K355" s="331"/>
      <c r="L355" s="331" t="s">
        <v>843</v>
      </c>
      <c r="M355" s="331" t="s">
        <v>843</v>
      </c>
      <c r="N355" s="331" t="s">
        <v>843</v>
      </c>
      <c r="O355" s="331" t="s">
        <v>843</v>
      </c>
      <c r="P355" s="331" t="s">
        <v>843</v>
      </c>
      <c r="Q355" s="331" t="s">
        <v>843</v>
      </c>
      <c r="R355" s="331" t="s">
        <v>843</v>
      </c>
      <c r="S355" s="331" t="s">
        <v>843</v>
      </c>
      <c r="T355" s="331" t="s">
        <v>843</v>
      </c>
      <c r="U355" s="331" t="s">
        <v>843</v>
      </c>
      <c r="V355" s="331" t="s">
        <v>843</v>
      </c>
      <c r="W355" s="331" t="s">
        <v>843</v>
      </c>
      <c r="X355" s="331" t="s">
        <v>843</v>
      </c>
      <c r="Y355" s="331" t="s">
        <v>843</v>
      </c>
      <c r="Z355" s="331" t="s">
        <v>843</v>
      </c>
      <c r="AA355" s="331" t="s">
        <v>843</v>
      </c>
      <c r="AB355" s="331" t="s">
        <v>843</v>
      </c>
      <c r="AC355" s="331" t="s">
        <v>843</v>
      </c>
      <c r="AD355" s="331" t="s">
        <v>843</v>
      </c>
      <c r="AE355" s="331" t="s">
        <v>843</v>
      </c>
      <c r="AF355" s="331" t="s">
        <v>843</v>
      </c>
      <c r="AG355" s="331" t="s">
        <v>843</v>
      </c>
      <c r="AH355" s="331" t="s">
        <v>843</v>
      </c>
      <c r="AI355" s="331" t="s">
        <v>843</v>
      </c>
      <c r="AJ355" s="331" t="s">
        <v>843</v>
      </c>
      <c r="AK355" s="331" t="s">
        <v>843</v>
      </c>
      <c r="AL355" s="331" t="s">
        <v>843</v>
      </c>
      <c r="AM355" s="331" t="s">
        <v>843</v>
      </c>
      <c r="AN355" s="331" t="s">
        <v>843</v>
      </c>
      <c r="AO355" s="331" t="s">
        <v>843</v>
      </c>
      <c r="AP355" s="331" t="s">
        <v>843</v>
      </c>
      <c r="AQ355" s="331" t="s">
        <v>843</v>
      </c>
      <c r="AR355" s="331" t="s">
        <v>843</v>
      </c>
      <c r="AS355" s="331" t="s">
        <v>843</v>
      </c>
      <c r="AT355" s="331" t="s">
        <v>843</v>
      </c>
      <c r="AU355" s="331" t="s">
        <v>843</v>
      </c>
      <c r="AV355" s="331" t="s">
        <v>843</v>
      </c>
      <c r="AW355" s="331" t="s">
        <v>843</v>
      </c>
      <c r="AX355" s="331" t="s">
        <v>843</v>
      </c>
      <c r="AY355" s="331" t="s">
        <v>843</v>
      </c>
      <c r="AZ355" s="331" t="s">
        <v>843</v>
      </c>
      <c r="BA355" s="331" t="s">
        <v>843</v>
      </c>
      <c r="BB355" s="331" t="s">
        <v>843</v>
      </c>
      <c r="BC355" s="331" t="s">
        <v>843</v>
      </c>
      <c r="BD355" s="330"/>
      <c r="BE355" s="330"/>
      <c r="BF355" s="330"/>
      <c r="BG355" s="330"/>
      <c r="BH355" s="335"/>
      <c r="BI355" s="330"/>
      <c r="BJ355" s="330"/>
      <c r="BK355" s="330"/>
      <c r="BL355" s="330"/>
      <c r="BM355" s="330"/>
      <c r="BN355" s="330"/>
    </row>
    <row r="356" spans="2:66">
      <c r="B356" s="339" t="s">
        <v>19294</v>
      </c>
      <c r="C356" s="338" t="s">
        <v>19293</v>
      </c>
      <c r="D356" s="337" t="s">
        <v>19381</v>
      </c>
      <c r="E356" s="337" t="s">
        <v>19332</v>
      </c>
      <c r="F356" s="337" t="s">
        <v>19076</v>
      </c>
      <c r="G356" s="337" t="s">
        <v>19150</v>
      </c>
      <c r="H356" s="336" t="s">
        <v>19149</v>
      </c>
      <c r="I356" s="331">
        <v>55083.6</v>
      </c>
      <c r="J356" s="331"/>
      <c r="K356" s="331"/>
      <c r="L356" s="331">
        <v>42558</v>
      </c>
      <c r="M356" s="331">
        <v>45857</v>
      </c>
      <c r="N356" s="331">
        <v>46922</v>
      </c>
      <c r="O356" s="331">
        <v>47381</v>
      </c>
      <c r="P356" s="331">
        <v>49031</v>
      </c>
      <c r="Q356" s="331">
        <v>43655</v>
      </c>
      <c r="R356" s="331">
        <v>40538</v>
      </c>
      <c r="S356" s="331">
        <v>39017</v>
      </c>
      <c r="T356" s="331">
        <v>37137</v>
      </c>
      <c r="U356" s="331">
        <v>37386</v>
      </c>
      <c r="V356" s="331">
        <v>41531</v>
      </c>
      <c r="W356" s="331">
        <v>39911</v>
      </c>
      <c r="X356" s="331">
        <v>39882</v>
      </c>
      <c r="Y356" s="331">
        <v>33172</v>
      </c>
      <c r="Z356" s="331">
        <v>29925</v>
      </c>
      <c r="AA356" s="331">
        <v>27755</v>
      </c>
      <c r="AB356" s="331">
        <v>31378</v>
      </c>
      <c r="AC356" s="331">
        <v>28810</v>
      </c>
      <c r="AD356" s="331">
        <v>25481</v>
      </c>
      <c r="AE356" s="331">
        <v>22279.37</v>
      </c>
      <c r="AF356" s="331">
        <v>20239.71</v>
      </c>
      <c r="AG356" s="331">
        <v>18759.45</v>
      </c>
      <c r="AH356" s="331">
        <v>15193.49</v>
      </c>
      <c r="AI356" s="331">
        <v>14577.18</v>
      </c>
      <c r="AJ356" s="331">
        <v>13471.06</v>
      </c>
      <c r="AK356" s="331">
        <v>12480.5</v>
      </c>
      <c r="AL356" s="331">
        <v>13808.66</v>
      </c>
      <c r="AM356" s="331">
        <v>12976.9</v>
      </c>
      <c r="AN356" s="331">
        <v>15636.85</v>
      </c>
      <c r="AO356" s="331">
        <v>14985.23</v>
      </c>
      <c r="AP356" s="331">
        <v>16358.47</v>
      </c>
      <c r="AQ356" s="331">
        <v>17068.04</v>
      </c>
      <c r="AR356" s="331">
        <v>19116.740000000002</v>
      </c>
      <c r="AS356" s="331">
        <v>20698.509999999998</v>
      </c>
      <c r="AT356" s="331">
        <v>24029.24</v>
      </c>
      <c r="AU356" s="331">
        <v>28582.62</v>
      </c>
      <c r="AV356" s="331">
        <v>25362.16</v>
      </c>
      <c r="AW356" s="331">
        <v>30995.06</v>
      </c>
      <c r="AX356" s="331">
        <v>31051.32</v>
      </c>
      <c r="AY356" s="331">
        <v>32901.14</v>
      </c>
      <c r="AZ356" s="331">
        <v>37915.839999999997</v>
      </c>
      <c r="BA356" s="331">
        <v>38786.42</v>
      </c>
      <c r="BB356" s="331">
        <v>36700.199999999997</v>
      </c>
      <c r="BC356" s="331">
        <v>38685.589999999997</v>
      </c>
      <c r="BD356" s="330"/>
      <c r="BE356" s="330"/>
      <c r="BF356" s="330"/>
      <c r="BG356" s="330"/>
      <c r="BH356" s="335"/>
      <c r="BI356" s="330"/>
      <c r="BJ356" s="330"/>
      <c r="BK356" s="330"/>
      <c r="BL356" s="330"/>
      <c r="BM356" s="330"/>
      <c r="BN356" s="330"/>
    </row>
    <row r="357" spans="2:66">
      <c r="B357" s="346" t="s">
        <v>19380</v>
      </c>
      <c r="C357" s="345" t="s">
        <v>19379</v>
      </c>
      <c r="D357" s="360"/>
      <c r="E357" s="360"/>
      <c r="F357" s="360"/>
      <c r="G357" s="360"/>
      <c r="H357" s="336"/>
      <c r="I357" s="331" t="s">
        <v>843</v>
      </c>
      <c r="J357" s="331"/>
      <c r="K357" s="331"/>
      <c r="L357" s="331" t="s">
        <v>843</v>
      </c>
      <c r="M357" s="331" t="s">
        <v>843</v>
      </c>
      <c r="N357" s="331" t="s">
        <v>843</v>
      </c>
      <c r="O357" s="331" t="s">
        <v>843</v>
      </c>
      <c r="P357" s="331" t="s">
        <v>843</v>
      </c>
      <c r="Q357" s="331" t="s">
        <v>843</v>
      </c>
      <c r="R357" s="331" t="s">
        <v>843</v>
      </c>
      <c r="S357" s="331" t="s">
        <v>843</v>
      </c>
      <c r="T357" s="331" t="s">
        <v>843</v>
      </c>
      <c r="U357" s="331" t="s">
        <v>843</v>
      </c>
      <c r="V357" s="331" t="s">
        <v>843</v>
      </c>
      <c r="W357" s="331" t="s">
        <v>843</v>
      </c>
      <c r="X357" s="331" t="s">
        <v>843</v>
      </c>
      <c r="Y357" s="331" t="s">
        <v>843</v>
      </c>
      <c r="Z357" s="331" t="s">
        <v>843</v>
      </c>
      <c r="AA357" s="331" t="s">
        <v>843</v>
      </c>
      <c r="AB357" s="331" t="s">
        <v>843</v>
      </c>
      <c r="AC357" s="331" t="s">
        <v>843</v>
      </c>
      <c r="AD357" s="331" t="s">
        <v>843</v>
      </c>
      <c r="AE357" s="331" t="s">
        <v>843</v>
      </c>
      <c r="AF357" s="331" t="s">
        <v>843</v>
      </c>
      <c r="AG357" s="331" t="s">
        <v>843</v>
      </c>
      <c r="AH357" s="331" t="s">
        <v>843</v>
      </c>
      <c r="AI357" s="331" t="s">
        <v>843</v>
      </c>
      <c r="AJ357" s="331" t="s">
        <v>843</v>
      </c>
      <c r="AK357" s="331" t="s">
        <v>843</v>
      </c>
      <c r="AL357" s="331" t="s">
        <v>843</v>
      </c>
      <c r="AM357" s="331" t="s">
        <v>843</v>
      </c>
      <c r="AN357" s="331" t="s">
        <v>843</v>
      </c>
      <c r="AO357" s="331" t="s">
        <v>843</v>
      </c>
      <c r="AP357" s="331" t="s">
        <v>843</v>
      </c>
      <c r="AQ357" s="331" t="s">
        <v>843</v>
      </c>
      <c r="AR357" s="331" t="s">
        <v>843</v>
      </c>
      <c r="AS357" s="331" t="s">
        <v>843</v>
      </c>
      <c r="AT357" s="331" t="s">
        <v>843</v>
      </c>
      <c r="AU357" s="331" t="s">
        <v>843</v>
      </c>
      <c r="AV357" s="331" t="s">
        <v>843</v>
      </c>
      <c r="AW357" s="331" t="s">
        <v>843</v>
      </c>
      <c r="AX357" s="331" t="s">
        <v>843</v>
      </c>
      <c r="AY357" s="331" t="s">
        <v>843</v>
      </c>
      <c r="AZ357" s="331" t="s">
        <v>843</v>
      </c>
      <c r="BA357" s="331" t="s">
        <v>843</v>
      </c>
      <c r="BB357" s="331" t="s">
        <v>843</v>
      </c>
      <c r="BC357" s="331" t="s">
        <v>843</v>
      </c>
      <c r="BD357" s="330"/>
      <c r="BE357" s="330"/>
      <c r="BF357" s="330"/>
      <c r="BG357" s="330"/>
      <c r="BH357" s="342"/>
      <c r="BI357" s="330"/>
      <c r="BJ357" s="330"/>
      <c r="BK357" s="330"/>
      <c r="BL357" s="330"/>
      <c r="BM357" s="330"/>
      <c r="BN357" s="330"/>
    </row>
    <row r="358" spans="2:66">
      <c r="B358" s="362" t="s">
        <v>19373</v>
      </c>
      <c r="C358" s="338" t="s">
        <v>19372</v>
      </c>
      <c r="D358" s="360"/>
      <c r="E358" s="360"/>
      <c r="F358" s="360"/>
      <c r="G358" s="360"/>
      <c r="H358" s="336"/>
      <c r="I358" s="331" t="s">
        <v>843</v>
      </c>
      <c r="J358" s="331"/>
      <c r="K358" s="331"/>
      <c r="L358" s="331" t="s">
        <v>843</v>
      </c>
      <c r="M358" s="331" t="s">
        <v>843</v>
      </c>
      <c r="N358" s="331" t="s">
        <v>843</v>
      </c>
      <c r="O358" s="331" t="s">
        <v>843</v>
      </c>
      <c r="P358" s="331" t="s">
        <v>843</v>
      </c>
      <c r="Q358" s="331" t="s">
        <v>843</v>
      </c>
      <c r="R358" s="331" t="s">
        <v>843</v>
      </c>
      <c r="S358" s="331" t="s">
        <v>843</v>
      </c>
      <c r="T358" s="331" t="s">
        <v>843</v>
      </c>
      <c r="U358" s="331" t="s">
        <v>843</v>
      </c>
      <c r="V358" s="331" t="s">
        <v>843</v>
      </c>
      <c r="W358" s="331" t="s">
        <v>843</v>
      </c>
      <c r="X358" s="331" t="s">
        <v>843</v>
      </c>
      <c r="Y358" s="331" t="s">
        <v>843</v>
      </c>
      <c r="Z358" s="331" t="s">
        <v>843</v>
      </c>
      <c r="AA358" s="331" t="s">
        <v>843</v>
      </c>
      <c r="AB358" s="331" t="s">
        <v>843</v>
      </c>
      <c r="AC358" s="331" t="s">
        <v>843</v>
      </c>
      <c r="AD358" s="331" t="s">
        <v>843</v>
      </c>
      <c r="AE358" s="331" t="s">
        <v>843</v>
      </c>
      <c r="AF358" s="331" t="s">
        <v>843</v>
      </c>
      <c r="AG358" s="331" t="s">
        <v>843</v>
      </c>
      <c r="AH358" s="331" t="s">
        <v>843</v>
      </c>
      <c r="AI358" s="331" t="s">
        <v>843</v>
      </c>
      <c r="AJ358" s="331" t="s">
        <v>843</v>
      </c>
      <c r="AK358" s="331" t="s">
        <v>843</v>
      </c>
      <c r="AL358" s="331" t="s">
        <v>843</v>
      </c>
      <c r="AM358" s="331" t="s">
        <v>843</v>
      </c>
      <c r="AN358" s="331" t="s">
        <v>843</v>
      </c>
      <c r="AO358" s="331" t="s">
        <v>843</v>
      </c>
      <c r="AP358" s="331" t="s">
        <v>843</v>
      </c>
      <c r="AQ358" s="331" t="s">
        <v>843</v>
      </c>
      <c r="AR358" s="331" t="s">
        <v>843</v>
      </c>
      <c r="AS358" s="331" t="s">
        <v>843</v>
      </c>
      <c r="AT358" s="331" t="s">
        <v>843</v>
      </c>
      <c r="AU358" s="331" t="s">
        <v>843</v>
      </c>
      <c r="AV358" s="331" t="s">
        <v>843</v>
      </c>
      <c r="AW358" s="331" t="s">
        <v>843</v>
      </c>
      <c r="AX358" s="331" t="s">
        <v>843</v>
      </c>
      <c r="AY358" s="331" t="s">
        <v>843</v>
      </c>
      <c r="AZ358" s="331" t="s">
        <v>843</v>
      </c>
      <c r="BA358" s="331" t="s">
        <v>843</v>
      </c>
      <c r="BB358" s="331" t="s">
        <v>843</v>
      </c>
      <c r="BC358" s="331" t="s">
        <v>843</v>
      </c>
      <c r="BD358" s="330"/>
      <c r="BE358" s="330"/>
      <c r="BF358" s="330"/>
      <c r="BG358" s="330"/>
      <c r="BH358" s="335"/>
      <c r="BI358" s="330"/>
      <c r="BJ358" s="330"/>
      <c r="BK358" s="330"/>
      <c r="BL358" s="330"/>
      <c r="BM358" s="330"/>
      <c r="BN358" s="330"/>
    </row>
    <row r="359" spans="2:66">
      <c r="B359" s="339" t="s">
        <v>19298</v>
      </c>
      <c r="C359" s="338" t="s">
        <v>19297</v>
      </c>
      <c r="D359" s="337" t="s">
        <v>19376</v>
      </c>
      <c r="E359" s="337" t="s">
        <v>19368</v>
      </c>
      <c r="F359" s="337" t="s">
        <v>19104</v>
      </c>
      <c r="G359" s="337" t="s">
        <v>19150</v>
      </c>
      <c r="H359" s="336" t="s">
        <v>19149</v>
      </c>
      <c r="I359" s="331">
        <v>0</v>
      </c>
      <c r="J359" s="331"/>
      <c r="K359" s="331"/>
      <c r="L359" s="331">
        <v>0</v>
      </c>
      <c r="M359" s="331">
        <v>0</v>
      </c>
      <c r="N359" s="331">
        <v>0</v>
      </c>
      <c r="O359" s="331">
        <v>0</v>
      </c>
      <c r="P359" s="331">
        <v>0</v>
      </c>
      <c r="Q359" s="331">
        <v>0</v>
      </c>
      <c r="R359" s="331">
        <v>0</v>
      </c>
      <c r="S359" s="331">
        <v>0</v>
      </c>
      <c r="T359" s="331">
        <v>0</v>
      </c>
      <c r="U359" s="331">
        <v>0</v>
      </c>
      <c r="V359" s="331">
        <v>0</v>
      </c>
      <c r="W359" s="331">
        <v>0</v>
      </c>
      <c r="X359" s="331">
        <v>0</v>
      </c>
      <c r="Y359" s="331">
        <v>0</v>
      </c>
      <c r="Z359" s="331">
        <v>0</v>
      </c>
      <c r="AA359" s="331">
        <v>0</v>
      </c>
      <c r="AB359" s="331">
        <v>0</v>
      </c>
      <c r="AC359" s="331">
        <v>0</v>
      </c>
      <c r="AD359" s="331">
        <v>0</v>
      </c>
      <c r="AE359" s="331">
        <v>-0.41</v>
      </c>
      <c r="AF359" s="331">
        <v>0</v>
      </c>
      <c r="AG359" s="331">
        <v>-0.01</v>
      </c>
      <c r="AH359" s="331">
        <v>-7.0000000000000007E-2</v>
      </c>
      <c r="AI359" s="331">
        <v>-7.0000000000000007E-2</v>
      </c>
      <c r="AJ359" s="331">
        <v>-0.01</v>
      </c>
      <c r="AK359" s="331">
        <v>-0.02</v>
      </c>
      <c r="AL359" s="331">
        <v>0</v>
      </c>
      <c r="AM359" s="331">
        <v>0</v>
      </c>
      <c r="AN359" s="331">
        <v>0</v>
      </c>
      <c r="AO359" s="331">
        <v>0</v>
      </c>
      <c r="AP359" s="331">
        <v>0</v>
      </c>
      <c r="AQ359" s="331">
        <v>0</v>
      </c>
      <c r="AR359" s="331">
        <v>0</v>
      </c>
      <c r="AS359" s="331">
        <v>0</v>
      </c>
      <c r="AT359" s="331">
        <v>0</v>
      </c>
      <c r="AU359" s="331">
        <v>0</v>
      </c>
      <c r="AV359" s="331">
        <v>0</v>
      </c>
      <c r="AW359" s="331">
        <v>0</v>
      </c>
      <c r="AX359" s="331">
        <v>0</v>
      </c>
      <c r="AY359" s="331">
        <v>0</v>
      </c>
      <c r="AZ359" s="331">
        <v>0</v>
      </c>
      <c r="BA359" s="331">
        <v>0</v>
      </c>
      <c r="BB359" s="331">
        <v>0</v>
      </c>
      <c r="BC359" s="331">
        <v>0</v>
      </c>
      <c r="BD359" s="330"/>
      <c r="BE359" s="330"/>
      <c r="BF359" s="330"/>
      <c r="BG359" s="330"/>
      <c r="BH359" s="374"/>
      <c r="BI359" s="330"/>
      <c r="BJ359" s="330"/>
      <c r="BK359" s="330"/>
      <c r="BL359" s="330"/>
      <c r="BM359" s="330"/>
      <c r="BN359" s="330"/>
    </row>
    <row r="360" spans="2:66">
      <c r="B360" s="339" t="s">
        <v>19378</v>
      </c>
      <c r="C360" s="338" t="s">
        <v>19377</v>
      </c>
      <c r="D360" s="337" t="s">
        <v>19376</v>
      </c>
      <c r="E360" s="337" t="s">
        <v>19368</v>
      </c>
      <c r="F360" s="337" t="s">
        <v>19090</v>
      </c>
      <c r="G360" s="337" t="s">
        <v>19150</v>
      </c>
      <c r="H360" s="336" t="s">
        <v>19149</v>
      </c>
      <c r="I360" s="331">
        <v>0</v>
      </c>
      <c r="J360" s="331"/>
      <c r="K360" s="331"/>
      <c r="L360" s="331">
        <v>0</v>
      </c>
      <c r="M360" s="331">
        <v>0</v>
      </c>
      <c r="N360" s="331">
        <v>0</v>
      </c>
      <c r="O360" s="331">
        <v>0</v>
      </c>
      <c r="P360" s="331">
        <v>0</v>
      </c>
      <c r="Q360" s="331">
        <v>0</v>
      </c>
      <c r="R360" s="331">
        <v>0</v>
      </c>
      <c r="S360" s="331">
        <v>0</v>
      </c>
      <c r="T360" s="331">
        <v>0</v>
      </c>
      <c r="U360" s="331">
        <v>0</v>
      </c>
      <c r="V360" s="331">
        <v>0</v>
      </c>
      <c r="W360" s="331">
        <v>0</v>
      </c>
      <c r="X360" s="331">
        <v>0</v>
      </c>
      <c r="Y360" s="331">
        <v>0</v>
      </c>
      <c r="Z360" s="331">
        <v>0</v>
      </c>
      <c r="AA360" s="331">
        <v>0</v>
      </c>
      <c r="AB360" s="331">
        <v>0</v>
      </c>
      <c r="AC360" s="331">
        <v>0</v>
      </c>
      <c r="AD360" s="331">
        <v>-0.28999999999999998</v>
      </c>
      <c r="AE360" s="331">
        <v>-0.28999999999999998</v>
      </c>
      <c r="AF360" s="331">
        <v>-0.28999999999999998</v>
      </c>
      <c r="AG360" s="331">
        <v>-0.57999999999999996</v>
      </c>
      <c r="AH360" s="331">
        <v>-1.1499999999999999</v>
      </c>
      <c r="AI360" s="331">
        <v>-1.44</v>
      </c>
      <c r="AJ360" s="331">
        <v>-3.17</v>
      </c>
      <c r="AK360" s="331">
        <v>-4.32</v>
      </c>
      <c r="AL360" s="331">
        <v>-4.32</v>
      </c>
      <c r="AM360" s="331">
        <v>-4.6100000000000003</v>
      </c>
      <c r="AN360" s="331">
        <v>-5.47</v>
      </c>
      <c r="AO360" s="331">
        <v>-6.62</v>
      </c>
      <c r="AP360" s="331">
        <v>-7.78</v>
      </c>
      <c r="AQ360" s="331">
        <v>-7.78</v>
      </c>
      <c r="AR360" s="331">
        <v>-8.7799999999999994</v>
      </c>
      <c r="AS360" s="331">
        <v>-9.44</v>
      </c>
      <c r="AT360" s="331">
        <v>-13.5</v>
      </c>
      <c r="AU360" s="331">
        <v>-21.7</v>
      </c>
      <c r="AV360" s="331">
        <v>-53.78</v>
      </c>
      <c r="AW360" s="331">
        <v>-373.9</v>
      </c>
      <c r="AX360" s="331">
        <v>-1863.15</v>
      </c>
      <c r="AY360" s="331">
        <v>-2143.86</v>
      </c>
      <c r="AZ360" s="331">
        <v>-2175.34</v>
      </c>
      <c r="BA360" s="331">
        <v>-2677.61</v>
      </c>
      <c r="BB360" s="331">
        <v>-2705.35</v>
      </c>
      <c r="BC360" s="331">
        <v>-3430.7</v>
      </c>
      <c r="BD360" s="330"/>
      <c r="BE360" s="330"/>
      <c r="BF360" s="330"/>
      <c r="BG360" s="330"/>
      <c r="BH360" s="374"/>
      <c r="BI360" s="330"/>
      <c r="BJ360" s="330"/>
      <c r="BK360" s="330"/>
      <c r="BL360" s="330"/>
      <c r="BM360" s="330"/>
      <c r="BN360" s="330"/>
    </row>
    <row r="361" spans="2:66">
      <c r="B361" s="339" t="s">
        <v>19346</v>
      </c>
      <c r="C361" s="338" t="s">
        <v>19345</v>
      </c>
      <c r="D361" s="337" t="s">
        <v>19376</v>
      </c>
      <c r="E361" s="337" t="s">
        <v>19368</v>
      </c>
      <c r="F361" s="337" t="s">
        <v>19180</v>
      </c>
      <c r="G361" s="337" t="s">
        <v>19150</v>
      </c>
      <c r="H361" s="336" t="s">
        <v>19149</v>
      </c>
      <c r="I361" s="331">
        <v>0</v>
      </c>
      <c r="J361" s="331"/>
      <c r="K361" s="331"/>
      <c r="L361" s="331">
        <v>0</v>
      </c>
      <c r="M361" s="331">
        <v>0</v>
      </c>
      <c r="N361" s="331">
        <v>0</v>
      </c>
      <c r="O361" s="331">
        <v>0</v>
      </c>
      <c r="P361" s="331">
        <v>0</v>
      </c>
      <c r="Q361" s="331">
        <v>0</v>
      </c>
      <c r="R361" s="331">
        <v>0</v>
      </c>
      <c r="S361" s="331">
        <v>0</v>
      </c>
      <c r="T361" s="331">
        <v>0</v>
      </c>
      <c r="U361" s="331">
        <v>0</v>
      </c>
      <c r="V361" s="331">
        <v>0</v>
      </c>
      <c r="W361" s="331">
        <v>0</v>
      </c>
      <c r="X361" s="331">
        <v>0</v>
      </c>
      <c r="Y361" s="331">
        <v>0</v>
      </c>
      <c r="Z361" s="331">
        <v>0</v>
      </c>
      <c r="AA361" s="331">
        <v>0</v>
      </c>
      <c r="AB361" s="331">
        <v>0</v>
      </c>
      <c r="AC361" s="331">
        <v>0</v>
      </c>
      <c r="AD361" s="331">
        <v>0</v>
      </c>
      <c r="AE361" s="331">
        <v>0</v>
      </c>
      <c r="AF361" s="331">
        <v>-50.4</v>
      </c>
      <c r="AG361" s="331">
        <v>0</v>
      </c>
      <c r="AH361" s="331">
        <v>0</v>
      </c>
      <c r="AI361" s="331">
        <v>-15.7</v>
      </c>
      <c r="AJ361" s="331">
        <v>-27.83</v>
      </c>
      <c r="AK361" s="331">
        <v>-27.27</v>
      </c>
      <c r="AL361" s="331">
        <v>-37.58</v>
      </c>
      <c r="AM361" s="331">
        <v>-6.73</v>
      </c>
      <c r="AN361" s="331">
        <v>-25.51</v>
      </c>
      <c r="AO361" s="331">
        <v>-20.9</v>
      </c>
      <c r="AP361" s="331">
        <v>-20.5</v>
      </c>
      <c r="AQ361" s="331">
        <v>-16.989999999999998</v>
      </c>
      <c r="AR361" s="331">
        <v>-18.239999999999998</v>
      </c>
      <c r="AS361" s="331">
        <v>-15.08</v>
      </c>
      <c r="AT361" s="331">
        <v>-3.6</v>
      </c>
      <c r="AU361" s="331">
        <v>-16.48</v>
      </c>
      <c r="AV361" s="331">
        <v>-23.12</v>
      </c>
      <c r="AW361" s="331">
        <v>-11.28</v>
      </c>
      <c r="AX361" s="331">
        <v>-14.08</v>
      </c>
      <c r="AY361" s="331">
        <v>-8.14</v>
      </c>
      <c r="AZ361" s="331">
        <v>-13.32</v>
      </c>
      <c r="BA361" s="331">
        <v>-14.72</v>
      </c>
      <c r="BB361" s="331">
        <v>-14.63</v>
      </c>
      <c r="BC361" s="331">
        <v>-11.5</v>
      </c>
      <c r="BD361" s="330"/>
      <c r="BE361" s="330"/>
      <c r="BF361" s="330"/>
      <c r="BG361" s="330"/>
      <c r="BH361" s="374"/>
    </row>
    <row r="362" spans="2:66">
      <c r="B362" s="339" t="s">
        <v>19344</v>
      </c>
      <c r="C362" s="338" t="s">
        <v>19343</v>
      </c>
      <c r="D362" s="337" t="s">
        <v>19376</v>
      </c>
      <c r="E362" s="337" t="s">
        <v>19368</v>
      </c>
      <c r="F362" s="337" t="s">
        <v>19177</v>
      </c>
      <c r="G362" s="337" t="s">
        <v>19150</v>
      </c>
      <c r="H362" s="336" t="s">
        <v>19149</v>
      </c>
      <c r="I362" s="331">
        <v>0</v>
      </c>
      <c r="J362" s="331"/>
      <c r="K362" s="331"/>
      <c r="L362" s="331">
        <v>0</v>
      </c>
      <c r="M362" s="331">
        <v>0</v>
      </c>
      <c r="N362" s="331">
        <v>0</v>
      </c>
      <c r="O362" s="331">
        <v>0</v>
      </c>
      <c r="P362" s="331">
        <v>0</v>
      </c>
      <c r="Q362" s="331">
        <v>0</v>
      </c>
      <c r="R362" s="331">
        <v>0</v>
      </c>
      <c r="S362" s="331">
        <v>0</v>
      </c>
      <c r="T362" s="331">
        <v>0</v>
      </c>
      <c r="U362" s="331">
        <v>0</v>
      </c>
      <c r="V362" s="331">
        <v>0</v>
      </c>
      <c r="W362" s="331">
        <v>0</v>
      </c>
      <c r="X362" s="331">
        <v>0</v>
      </c>
      <c r="Y362" s="331">
        <v>0</v>
      </c>
      <c r="Z362" s="331">
        <v>0</v>
      </c>
      <c r="AA362" s="331">
        <v>0</v>
      </c>
      <c r="AB362" s="331">
        <v>0</v>
      </c>
      <c r="AC362" s="331">
        <v>0</v>
      </c>
      <c r="AD362" s="331">
        <v>0</v>
      </c>
      <c r="AE362" s="331">
        <v>-29.35</v>
      </c>
      <c r="AF362" s="331">
        <v>-29.84</v>
      </c>
      <c r="AG362" s="331">
        <v>-15.11</v>
      </c>
      <c r="AH362" s="331">
        <v>0</v>
      </c>
      <c r="AI362" s="331">
        <v>0</v>
      </c>
      <c r="AJ362" s="331">
        <v>0</v>
      </c>
      <c r="AK362" s="331">
        <v>0</v>
      </c>
      <c r="AL362" s="331">
        <v>0</v>
      </c>
      <c r="AM362" s="331">
        <v>0</v>
      </c>
      <c r="AN362" s="331">
        <v>0</v>
      </c>
      <c r="AO362" s="331">
        <v>0</v>
      </c>
      <c r="AP362" s="331">
        <v>0</v>
      </c>
      <c r="AQ362" s="331">
        <v>0</v>
      </c>
      <c r="AR362" s="331">
        <v>0</v>
      </c>
      <c r="AS362" s="331">
        <v>0</v>
      </c>
      <c r="AT362" s="331">
        <v>0</v>
      </c>
      <c r="AU362" s="331">
        <v>-1.23</v>
      </c>
      <c r="AV362" s="331">
        <v>-1.79</v>
      </c>
      <c r="AW362" s="331">
        <v>-5.83</v>
      </c>
      <c r="AX362" s="331">
        <v>0</v>
      </c>
      <c r="AY362" s="331">
        <v>0</v>
      </c>
      <c r="AZ362" s="331">
        <v>0</v>
      </c>
      <c r="BA362" s="331">
        <v>0</v>
      </c>
      <c r="BB362" s="331">
        <v>0</v>
      </c>
      <c r="BC362" s="331">
        <v>0</v>
      </c>
      <c r="BD362" s="330"/>
      <c r="BE362" s="330"/>
      <c r="BF362" s="330"/>
      <c r="BG362" s="330"/>
      <c r="BH362" s="374"/>
    </row>
    <row r="363" spans="2:66">
      <c r="B363" s="339" t="s">
        <v>19290</v>
      </c>
      <c r="C363" s="338" t="s">
        <v>19289</v>
      </c>
      <c r="D363" s="337" t="s">
        <v>19376</v>
      </c>
      <c r="E363" s="337" t="s">
        <v>19368</v>
      </c>
      <c r="F363" s="337" t="s">
        <v>19174</v>
      </c>
      <c r="G363" s="337" t="s">
        <v>19150</v>
      </c>
      <c r="H363" s="336" t="s">
        <v>19149</v>
      </c>
      <c r="I363" s="331">
        <v>0</v>
      </c>
      <c r="J363" s="331"/>
      <c r="K363" s="331"/>
      <c r="L363" s="331">
        <v>0</v>
      </c>
      <c r="M363" s="331">
        <v>0</v>
      </c>
      <c r="N363" s="331">
        <v>0</v>
      </c>
      <c r="O363" s="331">
        <v>0</v>
      </c>
      <c r="P363" s="331">
        <v>0</v>
      </c>
      <c r="Q363" s="331">
        <v>0</v>
      </c>
      <c r="R363" s="331">
        <v>0</v>
      </c>
      <c r="S363" s="331">
        <v>0</v>
      </c>
      <c r="T363" s="331">
        <v>0</v>
      </c>
      <c r="U363" s="331">
        <v>0</v>
      </c>
      <c r="V363" s="331">
        <v>0</v>
      </c>
      <c r="W363" s="331">
        <v>0</v>
      </c>
      <c r="X363" s="331">
        <v>0</v>
      </c>
      <c r="Y363" s="331">
        <v>0</v>
      </c>
      <c r="Z363" s="331">
        <v>0</v>
      </c>
      <c r="AA363" s="331">
        <v>0</v>
      </c>
      <c r="AB363" s="331">
        <v>0</v>
      </c>
      <c r="AC363" s="331">
        <v>0</v>
      </c>
      <c r="AD363" s="331">
        <v>0</v>
      </c>
      <c r="AE363" s="331">
        <v>-1.85</v>
      </c>
      <c r="AF363" s="331">
        <v>-4.8099999999999996</v>
      </c>
      <c r="AG363" s="331">
        <v>-9.24</v>
      </c>
      <c r="AH363" s="331">
        <v>-17.09</v>
      </c>
      <c r="AI363" s="331">
        <v>-4.08</v>
      </c>
      <c r="AJ363" s="331">
        <v>0</v>
      </c>
      <c r="AK363" s="331">
        <v>0</v>
      </c>
      <c r="AL363" s="331">
        <v>0</v>
      </c>
      <c r="AM363" s="331">
        <v>-1.28</v>
      </c>
      <c r="AN363" s="331">
        <v>0</v>
      </c>
      <c r="AO363" s="331">
        <v>0</v>
      </c>
      <c r="AP363" s="331">
        <v>0</v>
      </c>
      <c r="AQ363" s="331">
        <v>0</v>
      </c>
      <c r="AR363" s="331">
        <v>0</v>
      </c>
      <c r="AS363" s="331">
        <v>0</v>
      </c>
      <c r="AT363" s="331">
        <v>0</v>
      </c>
      <c r="AU363" s="331">
        <v>0</v>
      </c>
      <c r="AV363" s="331">
        <v>0</v>
      </c>
      <c r="AW363" s="331">
        <v>-9.85</v>
      </c>
      <c r="AX363" s="331">
        <v>0</v>
      </c>
      <c r="AY363" s="331">
        <v>0</v>
      </c>
      <c r="AZ363" s="331">
        <v>0</v>
      </c>
      <c r="BA363" s="331">
        <v>0</v>
      </c>
      <c r="BB363" s="331">
        <v>0</v>
      </c>
      <c r="BC363" s="331">
        <v>0</v>
      </c>
      <c r="BD363" s="330"/>
      <c r="BE363" s="330"/>
      <c r="BF363" s="330"/>
      <c r="BG363" s="330"/>
      <c r="BH363" s="374"/>
    </row>
    <row r="364" spans="2:66">
      <c r="B364" s="339" t="s">
        <v>19288</v>
      </c>
      <c r="C364" s="340" t="s">
        <v>19287</v>
      </c>
      <c r="D364" s="377" t="s">
        <v>19376</v>
      </c>
      <c r="E364" s="377" t="s">
        <v>19368</v>
      </c>
      <c r="F364" s="377" t="s">
        <v>19085</v>
      </c>
      <c r="G364" s="377" t="s">
        <v>19150</v>
      </c>
      <c r="H364" s="376" t="s">
        <v>19149</v>
      </c>
      <c r="I364" s="331">
        <v>0</v>
      </c>
      <c r="J364" s="331"/>
      <c r="K364" s="331"/>
      <c r="L364" s="331">
        <v>0</v>
      </c>
      <c r="M364" s="331">
        <v>0</v>
      </c>
      <c r="N364" s="331">
        <v>0</v>
      </c>
      <c r="O364" s="331">
        <v>0</v>
      </c>
      <c r="P364" s="331">
        <v>0</v>
      </c>
      <c r="Q364" s="331">
        <v>0</v>
      </c>
      <c r="R364" s="331">
        <v>0</v>
      </c>
      <c r="S364" s="331">
        <v>0</v>
      </c>
      <c r="T364" s="331">
        <v>0</v>
      </c>
      <c r="U364" s="331">
        <v>0</v>
      </c>
      <c r="V364" s="331">
        <v>0</v>
      </c>
      <c r="W364" s="331">
        <v>0</v>
      </c>
      <c r="X364" s="331">
        <v>0</v>
      </c>
      <c r="Y364" s="331">
        <v>0</v>
      </c>
      <c r="Z364" s="331">
        <v>0</v>
      </c>
      <c r="AA364" s="331">
        <v>0</v>
      </c>
      <c r="AB364" s="331">
        <v>0</v>
      </c>
      <c r="AC364" s="331">
        <v>0</v>
      </c>
      <c r="AD364" s="331">
        <v>0</v>
      </c>
      <c r="AE364" s="331">
        <v>0</v>
      </c>
      <c r="AF364" s="331">
        <v>0</v>
      </c>
      <c r="AG364" s="331">
        <v>0</v>
      </c>
      <c r="AH364" s="331">
        <v>0</v>
      </c>
      <c r="AI364" s="331">
        <v>0</v>
      </c>
      <c r="AJ364" s="331">
        <v>0</v>
      </c>
      <c r="AK364" s="331">
        <v>0</v>
      </c>
      <c r="AL364" s="331">
        <v>0</v>
      </c>
      <c r="AM364" s="331">
        <v>0</v>
      </c>
      <c r="AN364" s="331">
        <v>0</v>
      </c>
      <c r="AO364" s="331">
        <v>0</v>
      </c>
      <c r="AP364" s="331">
        <v>0</v>
      </c>
      <c r="AQ364" s="331">
        <v>0</v>
      </c>
      <c r="AR364" s="331">
        <v>0</v>
      </c>
      <c r="AS364" s="331">
        <v>0</v>
      </c>
      <c r="AT364" s="331">
        <v>0</v>
      </c>
      <c r="AU364" s="331">
        <v>0</v>
      </c>
      <c r="AV364" s="331">
        <v>0</v>
      </c>
      <c r="AW364" s="331">
        <v>0</v>
      </c>
      <c r="AX364" s="331">
        <v>0</v>
      </c>
      <c r="AY364" s="331">
        <v>0</v>
      </c>
      <c r="AZ364" s="331">
        <v>0</v>
      </c>
      <c r="BA364" s="331">
        <v>0</v>
      </c>
      <c r="BB364" s="331">
        <v>0</v>
      </c>
      <c r="BC364" s="331">
        <v>0</v>
      </c>
      <c r="BD364" s="330"/>
      <c r="BE364" s="330"/>
      <c r="BF364" s="330"/>
      <c r="BG364" s="330"/>
      <c r="BH364" s="374"/>
    </row>
    <row r="365" spans="2:66">
      <c r="B365" s="362" t="s">
        <v>19307</v>
      </c>
      <c r="C365" s="338" t="s">
        <v>19306</v>
      </c>
      <c r="D365" s="360"/>
      <c r="E365" s="360"/>
      <c r="F365" s="360"/>
      <c r="G365" s="360"/>
      <c r="H365" s="336"/>
      <c r="I365" s="331" t="s">
        <v>843</v>
      </c>
      <c r="J365" s="331"/>
      <c r="K365" s="331"/>
      <c r="L365" s="331" t="s">
        <v>843</v>
      </c>
      <c r="M365" s="331" t="s">
        <v>843</v>
      </c>
      <c r="N365" s="331" t="s">
        <v>843</v>
      </c>
      <c r="O365" s="331" t="s">
        <v>843</v>
      </c>
      <c r="P365" s="331" t="s">
        <v>843</v>
      </c>
      <c r="Q365" s="331" t="s">
        <v>843</v>
      </c>
      <c r="R365" s="331" t="s">
        <v>843</v>
      </c>
      <c r="S365" s="331" t="s">
        <v>843</v>
      </c>
      <c r="T365" s="331" t="s">
        <v>843</v>
      </c>
      <c r="U365" s="331" t="s">
        <v>843</v>
      </c>
      <c r="V365" s="331" t="s">
        <v>843</v>
      </c>
      <c r="W365" s="331" t="s">
        <v>843</v>
      </c>
      <c r="X365" s="331" t="s">
        <v>843</v>
      </c>
      <c r="Y365" s="331" t="s">
        <v>843</v>
      </c>
      <c r="Z365" s="331" t="s">
        <v>843</v>
      </c>
      <c r="AA365" s="331" t="s">
        <v>843</v>
      </c>
      <c r="AB365" s="331" t="s">
        <v>843</v>
      </c>
      <c r="AC365" s="331" t="s">
        <v>843</v>
      </c>
      <c r="AD365" s="331" t="s">
        <v>843</v>
      </c>
      <c r="AE365" s="331" t="s">
        <v>843</v>
      </c>
      <c r="AF365" s="331" t="s">
        <v>843</v>
      </c>
      <c r="AG365" s="331" t="s">
        <v>843</v>
      </c>
      <c r="AH365" s="331" t="s">
        <v>843</v>
      </c>
      <c r="AI365" s="331" t="s">
        <v>843</v>
      </c>
      <c r="AJ365" s="331" t="s">
        <v>843</v>
      </c>
      <c r="AK365" s="331" t="s">
        <v>843</v>
      </c>
      <c r="AL365" s="331" t="s">
        <v>843</v>
      </c>
      <c r="AM365" s="331" t="s">
        <v>843</v>
      </c>
      <c r="AN365" s="331" t="s">
        <v>843</v>
      </c>
      <c r="AO365" s="331" t="s">
        <v>843</v>
      </c>
      <c r="AP365" s="331" t="s">
        <v>843</v>
      </c>
      <c r="AQ365" s="331" t="s">
        <v>843</v>
      </c>
      <c r="AR365" s="331" t="s">
        <v>843</v>
      </c>
      <c r="AS365" s="331" t="s">
        <v>843</v>
      </c>
      <c r="AT365" s="331" t="s">
        <v>843</v>
      </c>
      <c r="AU365" s="331" t="s">
        <v>843</v>
      </c>
      <c r="AV365" s="331" t="s">
        <v>843</v>
      </c>
      <c r="AW365" s="331" t="s">
        <v>843</v>
      </c>
      <c r="AX365" s="331" t="s">
        <v>843</v>
      </c>
      <c r="AY365" s="331" t="s">
        <v>843</v>
      </c>
      <c r="AZ365" s="331" t="s">
        <v>843</v>
      </c>
      <c r="BA365" s="331" t="s">
        <v>843</v>
      </c>
      <c r="BB365" s="331" t="s">
        <v>843</v>
      </c>
      <c r="BC365" s="331" t="s">
        <v>843</v>
      </c>
      <c r="BD365" s="330"/>
      <c r="BE365" s="330"/>
      <c r="BF365" s="330"/>
      <c r="BG365" s="330"/>
      <c r="BH365" s="335"/>
    </row>
    <row r="366" spans="2:66">
      <c r="B366" s="339" t="s">
        <v>19296</v>
      </c>
      <c r="C366" s="338" t="s">
        <v>19295</v>
      </c>
      <c r="D366" s="337" t="s">
        <v>19376</v>
      </c>
      <c r="E366" s="337" t="s">
        <v>19303</v>
      </c>
      <c r="F366" s="337" t="s">
        <v>19081</v>
      </c>
      <c r="G366" s="337" t="s">
        <v>19150</v>
      </c>
      <c r="H366" s="336" t="s">
        <v>19149</v>
      </c>
      <c r="I366" s="331">
        <v>0</v>
      </c>
      <c r="J366" s="331"/>
      <c r="K366" s="331"/>
      <c r="L366" s="331">
        <v>0</v>
      </c>
      <c r="M366" s="331">
        <v>0</v>
      </c>
      <c r="N366" s="331">
        <v>0</v>
      </c>
      <c r="O366" s="331">
        <v>0</v>
      </c>
      <c r="P366" s="331">
        <v>0</v>
      </c>
      <c r="Q366" s="331">
        <v>0</v>
      </c>
      <c r="R366" s="331">
        <v>0</v>
      </c>
      <c r="S366" s="331">
        <v>0</v>
      </c>
      <c r="T366" s="331">
        <v>0</v>
      </c>
      <c r="U366" s="331">
        <v>0</v>
      </c>
      <c r="V366" s="331">
        <v>0</v>
      </c>
      <c r="W366" s="331">
        <v>0</v>
      </c>
      <c r="X366" s="331">
        <v>0</v>
      </c>
      <c r="Y366" s="331">
        <v>0</v>
      </c>
      <c r="Z366" s="331">
        <v>0</v>
      </c>
      <c r="AA366" s="331">
        <v>0</v>
      </c>
      <c r="AB366" s="331">
        <v>0</v>
      </c>
      <c r="AC366" s="331">
        <v>0</v>
      </c>
      <c r="AD366" s="331">
        <v>0.28999999999999998</v>
      </c>
      <c r="AE366" s="331">
        <v>8.3699999999999992</v>
      </c>
      <c r="AF366" s="331">
        <v>16.89</v>
      </c>
      <c r="AG366" s="331">
        <v>6.53</v>
      </c>
      <c r="AH366" s="331">
        <v>5.01</v>
      </c>
      <c r="AI366" s="331">
        <v>6.48</v>
      </c>
      <c r="AJ366" s="331">
        <v>10.49</v>
      </c>
      <c r="AK366" s="331">
        <v>13.71</v>
      </c>
      <c r="AL366" s="331">
        <v>13.38</v>
      </c>
      <c r="AM366" s="331">
        <v>7.41</v>
      </c>
      <c r="AN366" s="331">
        <v>14.31</v>
      </c>
      <c r="AO366" s="331">
        <v>14.09</v>
      </c>
      <c r="AP366" s="331">
        <v>15.13</v>
      </c>
      <c r="AQ366" s="331">
        <v>13.99</v>
      </c>
      <c r="AR366" s="331">
        <v>14.98</v>
      </c>
      <c r="AS366" s="331">
        <v>14.96</v>
      </c>
      <c r="AT366" s="331">
        <v>18.38</v>
      </c>
      <c r="AU366" s="331">
        <v>28.34</v>
      </c>
      <c r="AV366" s="331">
        <v>61.04</v>
      </c>
      <c r="AW366" s="331">
        <v>383.33</v>
      </c>
      <c r="AX366" s="331">
        <v>1866.87</v>
      </c>
      <c r="AY366" s="331">
        <v>2146.58</v>
      </c>
      <c r="AZ366" s="331">
        <v>2178.33</v>
      </c>
      <c r="BA366" s="331">
        <v>2680.39</v>
      </c>
      <c r="BB366" s="331">
        <v>2708.8</v>
      </c>
      <c r="BC366" s="331">
        <v>3433.73</v>
      </c>
      <c r="BD366" s="330"/>
      <c r="BE366" s="330"/>
      <c r="BF366" s="330"/>
      <c r="BG366" s="330"/>
      <c r="BH366" s="335"/>
    </row>
    <row r="367" spans="2:66">
      <c r="B367" s="346" t="s">
        <v>19375</v>
      </c>
      <c r="C367" s="345" t="s">
        <v>19374</v>
      </c>
      <c r="D367" s="360"/>
      <c r="E367" s="360"/>
      <c r="F367" s="360"/>
      <c r="G367" s="360"/>
      <c r="H367" s="336"/>
      <c r="I367" s="331" t="s">
        <v>843</v>
      </c>
      <c r="J367" s="331"/>
      <c r="K367" s="331"/>
      <c r="L367" s="331" t="s">
        <v>843</v>
      </c>
      <c r="M367" s="331" t="s">
        <v>843</v>
      </c>
      <c r="N367" s="331" t="s">
        <v>843</v>
      </c>
      <c r="O367" s="331" t="s">
        <v>843</v>
      </c>
      <c r="P367" s="331" t="s">
        <v>843</v>
      </c>
      <c r="Q367" s="331" t="s">
        <v>843</v>
      </c>
      <c r="R367" s="331" t="s">
        <v>843</v>
      </c>
      <c r="S367" s="331" t="s">
        <v>843</v>
      </c>
      <c r="T367" s="331" t="s">
        <v>843</v>
      </c>
      <c r="U367" s="331" t="s">
        <v>843</v>
      </c>
      <c r="V367" s="331" t="s">
        <v>843</v>
      </c>
      <c r="W367" s="331" t="s">
        <v>843</v>
      </c>
      <c r="X367" s="331" t="s">
        <v>843</v>
      </c>
      <c r="Y367" s="331" t="s">
        <v>843</v>
      </c>
      <c r="Z367" s="331" t="s">
        <v>843</v>
      </c>
      <c r="AA367" s="331" t="s">
        <v>843</v>
      </c>
      <c r="AB367" s="331" t="s">
        <v>843</v>
      </c>
      <c r="AC367" s="331" t="s">
        <v>843</v>
      </c>
      <c r="AD367" s="331" t="s">
        <v>843</v>
      </c>
      <c r="AE367" s="331" t="s">
        <v>843</v>
      </c>
      <c r="AF367" s="331" t="s">
        <v>843</v>
      </c>
      <c r="AG367" s="331" t="s">
        <v>843</v>
      </c>
      <c r="AH367" s="331" t="s">
        <v>843</v>
      </c>
      <c r="AI367" s="331" t="s">
        <v>843</v>
      </c>
      <c r="AJ367" s="331" t="s">
        <v>843</v>
      </c>
      <c r="AK367" s="331" t="s">
        <v>843</v>
      </c>
      <c r="AL367" s="331" t="s">
        <v>843</v>
      </c>
      <c r="AM367" s="331" t="s">
        <v>843</v>
      </c>
      <c r="AN367" s="331" t="s">
        <v>843</v>
      </c>
      <c r="AO367" s="331" t="s">
        <v>843</v>
      </c>
      <c r="AP367" s="331" t="s">
        <v>843</v>
      </c>
      <c r="AQ367" s="331" t="s">
        <v>843</v>
      </c>
      <c r="AR367" s="331" t="s">
        <v>843</v>
      </c>
      <c r="AS367" s="331" t="s">
        <v>843</v>
      </c>
      <c r="AT367" s="331" t="s">
        <v>843</v>
      </c>
      <c r="AU367" s="331" t="s">
        <v>843</v>
      </c>
      <c r="AV367" s="331" t="s">
        <v>843</v>
      </c>
      <c r="AW367" s="331" t="s">
        <v>843</v>
      </c>
      <c r="AX367" s="331" t="s">
        <v>843</v>
      </c>
      <c r="AY367" s="331" t="s">
        <v>843</v>
      </c>
      <c r="AZ367" s="331" t="s">
        <v>843</v>
      </c>
      <c r="BA367" s="331" t="s">
        <v>843</v>
      </c>
      <c r="BB367" s="331" t="s">
        <v>843</v>
      </c>
      <c r="BC367" s="331" t="s">
        <v>843</v>
      </c>
      <c r="BD367" s="330"/>
      <c r="BE367" s="330"/>
      <c r="BF367" s="330"/>
      <c r="BG367" s="330"/>
      <c r="BH367" s="342"/>
    </row>
    <row r="368" spans="2:66">
      <c r="B368" s="362" t="s">
        <v>19373</v>
      </c>
      <c r="C368" s="338" t="s">
        <v>19372</v>
      </c>
      <c r="D368" s="360"/>
      <c r="E368" s="360"/>
      <c r="F368" s="360"/>
      <c r="G368" s="360"/>
      <c r="H368" s="336"/>
      <c r="I368" s="331" t="s">
        <v>843</v>
      </c>
      <c r="J368" s="331"/>
      <c r="K368" s="331"/>
      <c r="L368" s="331" t="s">
        <v>843</v>
      </c>
      <c r="M368" s="331" t="s">
        <v>843</v>
      </c>
      <c r="N368" s="331" t="s">
        <v>843</v>
      </c>
      <c r="O368" s="331" t="s">
        <v>843</v>
      </c>
      <c r="P368" s="331" t="s">
        <v>843</v>
      </c>
      <c r="Q368" s="331" t="s">
        <v>843</v>
      </c>
      <c r="R368" s="331" t="s">
        <v>843</v>
      </c>
      <c r="S368" s="331" t="s">
        <v>843</v>
      </c>
      <c r="T368" s="331" t="s">
        <v>843</v>
      </c>
      <c r="U368" s="331" t="s">
        <v>843</v>
      </c>
      <c r="V368" s="331" t="s">
        <v>843</v>
      </c>
      <c r="W368" s="331" t="s">
        <v>843</v>
      </c>
      <c r="X368" s="331" t="s">
        <v>843</v>
      </c>
      <c r="Y368" s="331" t="s">
        <v>843</v>
      </c>
      <c r="Z368" s="331" t="s">
        <v>843</v>
      </c>
      <c r="AA368" s="331" t="s">
        <v>843</v>
      </c>
      <c r="AB368" s="331" t="s">
        <v>843</v>
      </c>
      <c r="AC368" s="331" t="s">
        <v>843</v>
      </c>
      <c r="AD368" s="331" t="s">
        <v>843</v>
      </c>
      <c r="AE368" s="331" t="s">
        <v>843</v>
      </c>
      <c r="AF368" s="331" t="s">
        <v>843</v>
      </c>
      <c r="AG368" s="331" t="s">
        <v>843</v>
      </c>
      <c r="AH368" s="331" t="s">
        <v>843</v>
      </c>
      <c r="AI368" s="331" t="s">
        <v>843</v>
      </c>
      <c r="AJ368" s="331" t="s">
        <v>843</v>
      </c>
      <c r="AK368" s="331" t="s">
        <v>843</v>
      </c>
      <c r="AL368" s="331" t="s">
        <v>843</v>
      </c>
      <c r="AM368" s="331" t="s">
        <v>843</v>
      </c>
      <c r="AN368" s="331" t="s">
        <v>843</v>
      </c>
      <c r="AO368" s="331" t="s">
        <v>843</v>
      </c>
      <c r="AP368" s="331" t="s">
        <v>843</v>
      </c>
      <c r="AQ368" s="331" t="s">
        <v>843</v>
      </c>
      <c r="AR368" s="331" t="s">
        <v>843</v>
      </c>
      <c r="AS368" s="331" t="s">
        <v>843</v>
      </c>
      <c r="AT368" s="331" t="s">
        <v>843</v>
      </c>
      <c r="AU368" s="331" t="s">
        <v>843</v>
      </c>
      <c r="AV368" s="331" t="s">
        <v>843</v>
      </c>
      <c r="AW368" s="331" t="s">
        <v>843</v>
      </c>
      <c r="AX368" s="331" t="s">
        <v>843</v>
      </c>
      <c r="AY368" s="331" t="s">
        <v>843</v>
      </c>
      <c r="AZ368" s="331" t="s">
        <v>843</v>
      </c>
      <c r="BA368" s="331" t="s">
        <v>843</v>
      </c>
      <c r="BB368" s="331" t="s">
        <v>843</v>
      </c>
      <c r="BC368" s="331" t="s">
        <v>843</v>
      </c>
      <c r="BD368" s="330"/>
      <c r="BE368" s="330"/>
      <c r="BF368" s="355"/>
      <c r="BG368" s="355"/>
      <c r="BH368" s="335"/>
    </row>
    <row r="369" spans="2:66">
      <c r="B369" s="339" t="s">
        <v>19327</v>
      </c>
      <c r="C369" s="338" t="s">
        <v>19326</v>
      </c>
      <c r="D369" s="337" t="s">
        <v>19363</v>
      </c>
      <c r="E369" s="337" t="s">
        <v>19368</v>
      </c>
      <c r="F369" s="337" t="s">
        <v>19230</v>
      </c>
      <c r="G369" s="337" t="s">
        <v>19150</v>
      </c>
      <c r="H369" s="336" t="s">
        <v>19149</v>
      </c>
      <c r="I369" s="331">
        <v>0</v>
      </c>
      <c r="J369" s="331"/>
      <c r="K369" s="331"/>
      <c r="L369" s="331">
        <v>0</v>
      </c>
      <c r="M369" s="331">
        <v>0</v>
      </c>
      <c r="N369" s="331">
        <v>0</v>
      </c>
      <c r="O369" s="331">
        <v>0</v>
      </c>
      <c r="P369" s="331">
        <v>0</v>
      </c>
      <c r="Q369" s="331">
        <v>0</v>
      </c>
      <c r="R369" s="331">
        <v>0</v>
      </c>
      <c r="S369" s="331">
        <v>0</v>
      </c>
      <c r="T369" s="331">
        <v>0</v>
      </c>
      <c r="U369" s="331">
        <v>0</v>
      </c>
      <c r="V369" s="331">
        <v>0</v>
      </c>
      <c r="W369" s="331">
        <v>-68</v>
      </c>
      <c r="X369" s="331">
        <v>-137</v>
      </c>
      <c r="Y369" s="331">
        <v>-205</v>
      </c>
      <c r="Z369" s="331">
        <v>-332</v>
      </c>
      <c r="AA369" s="331">
        <v>-458</v>
      </c>
      <c r="AB369" s="331">
        <v>-926</v>
      </c>
      <c r="AC369" s="331">
        <v>-1393</v>
      </c>
      <c r="AD369" s="331">
        <v>-1861</v>
      </c>
      <c r="AE369" s="331">
        <v>-1657</v>
      </c>
      <c r="AF369" s="331">
        <v>-1733.2</v>
      </c>
      <c r="AG369" s="331">
        <v>-2012.5</v>
      </c>
      <c r="AH369" s="331">
        <v>-1718.31</v>
      </c>
      <c r="AI369" s="331">
        <v>-1875.5</v>
      </c>
      <c r="AJ369" s="331">
        <v>-2006.5</v>
      </c>
      <c r="AK369" s="331">
        <v>-1807.73</v>
      </c>
      <c r="AL369" s="331">
        <v>-1846.01</v>
      </c>
      <c r="AM369" s="331">
        <v>-1861.21</v>
      </c>
      <c r="AN369" s="331">
        <v>-2004.67</v>
      </c>
      <c r="AO369" s="331">
        <v>-1815.2</v>
      </c>
      <c r="AP369" s="331">
        <v>-1454</v>
      </c>
      <c r="AQ369" s="331">
        <v>-1634.28</v>
      </c>
      <c r="AR369" s="331">
        <v>-1695.44</v>
      </c>
      <c r="AS369" s="331">
        <v>-1334.59</v>
      </c>
      <c r="AT369" s="331">
        <v>-1412.95</v>
      </c>
      <c r="AU369" s="331">
        <v>-1491.67</v>
      </c>
      <c r="AV369" s="331">
        <v>-1138.96</v>
      </c>
      <c r="AW369" s="331">
        <v>-1292.6400000000001</v>
      </c>
      <c r="AX369" s="331">
        <v>-1319.07</v>
      </c>
      <c r="AY369" s="331">
        <v>-1521.83</v>
      </c>
      <c r="AZ369" s="331">
        <v>-1467.94</v>
      </c>
      <c r="BA369" s="331">
        <v>-1499.91</v>
      </c>
      <c r="BB369" s="331">
        <v>-1324.61</v>
      </c>
      <c r="BC369" s="331">
        <v>-1446.3</v>
      </c>
      <c r="BD369" s="330"/>
      <c r="BE369" s="330"/>
      <c r="BF369" s="330"/>
      <c r="BG369" s="330"/>
      <c r="BH369" s="335"/>
    </row>
    <row r="370" spans="2:66">
      <c r="B370" s="339" t="s">
        <v>19325</v>
      </c>
      <c r="C370" s="338" t="s">
        <v>19325</v>
      </c>
      <c r="D370" s="337" t="s">
        <v>19363</v>
      </c>
      <c r="E370" s="337" t="s">
        <v>19368</v>
      </c>
      <c r="F370" s="337" t="s">
        <v>19121</v>
      </c>
      <c r="G370" s="337" t="s">
        <v>19150</v>
      </c>
      <c r="H370" s="336" t="s">
        <v>19149</v>
      </c>
      <c r="I370" s="331">
        <v>0</v>
      </c>
      <c r="J370" s="331"/>
      <c r="K370" s="331"/>
      <c r="L370" s="331">
        <v>0</v>
      </c>
      <c r="M370" s="331">
        <v>0</v>
      </c>
      <c r="N370" s="331">
        <v>0</v>
      </c>
      <c r="O370" s="331">
        <v>0</v>
      </c>
      <c r="P370" s="331">
        <v>0</v>
      </c>
      <c r="Q370" s="331">
        <v>0</v>
      </c>
      <c r="R370" s="331">
        <v>0</v>
      </c>
      <c r="S370" s="331">
        <v>0</v>
      </c>
      <c r="T370" s="331">
        <v>0</v>
      </c>
      <c r="U370" s="331">
        <v>0</v>
      </c>
      <c r="V370" s="331">
        <v>0</v>
      </c>
      <c r="W370" s="331">
        <v>0</v>
      </c>
      <c r="X370" s="331">
        <v>0</v>
      </c>
      <c r="Y370" s="331">
        <v>0</v>
      </c>
      <c r="Z370" s="331">
        <v>0</v>
      </c>
      <c r="AA370" s="331">
        <v>0</v>
      </c>
      <c r="AB370" s="331">
        <v>0</v>
      </c>
      <c r="AC370" s="331">
        <v>0</v>
      </c>
      <c r="AD370" s="331">
        <v>0</v>
      </c>
      <c r="AE370" s="331">
        <v>0</v>
      </c>
      <c r="AF370" s="331">
        <v>0</v>
      </c>
      <c r="AG370" s="331">
        <v>0</v>
      </c>
      <c r="AH370" s="331">
        <v>0</v>
      </c>
      <c r="AI370" s="331">
        <v>0</v>
      </c>
      <c r="AJ370" s="331">
        <v>0</v>
      </c>
      <c r="AK370" s="331">
        <v>0</v>
      </c>
      <c r="AL370" s="331">
        <v>0</v>
      </c>
      <c r="AM370" s="331">
        <v>0</v>
      </c>
      <c r="AN370" s="331">
        <v>0</v>
      </c>
      <c r="AO370" s="331">
        <v>0</v>
      </c>
      <c r="AP370" s="331">
        <v>0</v>
      </c>
      <c r="AQ370" s="331">
        <v>0</v>
      </c>
      <c r="AR370" s="331">
        <v>0</v>
      </c>
      <c r="AS370" s="331">
        <v>0</v>
      </c>
      <c r="AT370" s="331">
        <v>-0.04</v>
      </c>
      <c r="AU370" s="331">
        <v>-23.75</v>
      </c>
      <c r="AV370" s="331">
        <v>-17.690000000000001</v>
      </c>
      <c r="AW370" s="331">
        <v>-21.61</v>
      </c>
      <c r="AX370" s="331">
        <v>-38.76</v>
      </c>
      <c r="AY370" s="331">
        <v>-23.63</v>
      </c>
      <c r="AZ370" s="331">
        <v>-36.43</v>
      </c>
      <c r="BA370" s="331">
        <v>-25.11</v>
      </c>
      <c r="BB370" s="331">
        <v>-16.13</v>
      </c>
      <c r="BC370" s="331">
        <v>-1.03</v>
      </c>
      <c r="BD370" s="330"/>
      <c r="BE370" s="330"/>
      <c r="BF370" s="330"/>
      <c r="BG370" s="330"/>
      <c r="BH370" s="335"/>
    </row>
    <row r="371" spans="2:66">
      <c r="B371" s="339" t="s">
        <v>19322</v>
      </c>
      <c r="C371" s="338" t="s">
        <v>19321</v>
      </c>
      <c r="D371" s="337" t="s">
        <v>19363</v>
      </c>
      <c r="E371" s="337" t="s">
        <v>19368</v>
      </c>
      <c r="F371" s="337" t="s">
        <v>19113</v>
      </c>
      <c r="G371" s="337" t="s">
        <v>19150</v>
      </c>
      <c r="H371" s="336" t="s">
        <v>19149</v>
      </c>
      <c r="I371" s="331">
        <v>0</v>
      </c>
      <c r="J371" s="331"/>
      <c r="K371" s="331"/>
      <c r="L371" s="331">
        <v>0</v>
      </c>
      <c r="M371" s="331">
        <v>0</v>
      </c>
      <c r="N371" s="331">
        <v>0</v>
      </c>
      <c r="O371" s="331">
        <v>0</v>
      </c>
      <c r="P371" s="331">
        <v>0</v>
      </c>
      <c r="Q371" s="331">
        <v>0</v>
      </c>
      <c r="R371" s="331">
        <v>0</v>
      </c>
      <c r="S371" s="331">
        <v>0</v>
      </c>
      <c r="T371" s="331">
        <v>0</v>
      </c>
      <c r="U371" s="331">
        <v>0</v>
      </c>
      <c r="V371" s="331">
        <v>0</v>
      </c>
      <c r="W371" s="331">
        <v>0</v>
      </c>
      <c r="X371" s="331">
        <v>0</v>
      </c>
      <c r="Y371" s="331">
        <v>0</v>
      </c>
      <c r="Z371" s="331">
        <v>0</v>
      </c>
      <c r="AA371" s="331">
        <v>0</v>
      </c>
      <c r="AB371" s="331">
        <v>0</v>
      </c>
      <c r="AC371" s="331">
        <v>0</v>
      </c>
      <c r="AD371" s="331">
        <v>0</v>
      </c>
      <c r="AE371" s="331">
        <v>-0.8</v>
      </c>
      <c r="AF371" s="331">
        <v>-24.06</v>
      </c>
      <c r="AG371" s="331">
        <v>-18.96</v>
      </c>
      <c r="AH371" s="331">
        <v>-11.47</v>
      </c>
      <c r="AI371" s="331">
        <v>-0.95</v>
      </c>
      <c r="AJ371" s="331">
        <v>-27.09</v>
      </c>
      <c r="AK371" s="331">
        <v>-21.9</v>
      </c>
      <c r="AL371" s="331">
        <v>-17.43</v>
      </c>
      <c r="AM371" s="331">
        <v>-27.86</v>
      </c>
      <c r="AN371" s="331">
        <v>-24.98</v>
      </c>
      <c r="AO371" s="331">
        <v>-15.46</v>
      </c>
      <c r="AP371" s="331">
        <v>-14.45</v>
      </c>
      <c r="AQ371" s="331">
        <v>-13.08</v>
      </c>
      <c r="AR371" s="331">
        <v>-25.98</v>
      </c>
      <c r="AS371" s="331">
        <v>-24.57</v>
      </c>
      <c r="AT371" s="331">
        <v>-32.020000000000003</v>
      </c>
      <c r="AU371" s="331">
        <v>-52.49</v>
      </c>
      <c r="AV371" s="331">
        <v>-16.829999999999998</v>
      </c>
      <c r="AW371" s="331">
        <v>-17</v>
      </c>
      <c r="AX371" s="331">
        <v>-35.880000000000003</v>
      </c>
      <c r="AY371" s="331">
        <v>-28.36</v>
      </c>
      <c r="AZ371" s="331">
        <v>-49.1</v>
      </c>
      <c r="BA371" s="331">
        <v>-47.97</v>
      </c>
      <c r="BB371" s="331">
        <v>-85.12</v>
      </c>
      <c r="BC371" s="331">
        <v>-52.78</v>
      </c>
      <c r="BD371" s="330"/>
      <c r="BE371" s="330"/>
      <c r="BF371" s="330"/>
      <c r="BG371" s="330"/>
      <c r="BH371" s="335"/>
    </row>
    <row r="372" spans="2:66">
      <c r="B372" s="339" t="s">
        <v>19358</v>
      </c>
      <c r="C372" s="338" t="s">
        <v>19357</v>
      </c>
      <c r="D372" s="337" t="s">
        <v>19363</v>
      </c>
      <c r="E372" s="337" t="s">
        <v>19368</v>
      </c>
      <c r="F372" s="337" t="s">
        <v>19110</v>
      </c>
      <c r="G372" s="337" t="s">
        <v>19150</v>
      </c>
      <c r="H372" s="336" t="s">
        <v>19149</v>
      </c>
      <c r="I372" s="331">
        <v>-2204.7399999999998</v>
      </c>
      <c r="J372" s="331"/>
      <c r="K372" s="331"/>
      <c r="L372" s="331">
        <v>-2224</v>
      </c>
      <c r="M372" s="331">
        <v>-2247</v>
      </c>
      <c r="N372" s="331">
        <v>-1927</v>
      </c>
      <c r="O372" s="331">
        <v>-1940</v>
      </c>
      <c r="P372" s="331">
        <v>-1760</v>
      </c>
      <c r="Q372" s="331">
        <v>-1577</v>
      </c>
      <c r="R372" s="331">
        <v>-1438</v>
      </c>
      <c r="S372" s="331">
        <v>-1457</v>
      </c>
      <c r="T372" s="331">
        <v>-1477</v>
      </c>
      <c r="U372" s="331">
        <v>-1492</v>
      </c>
      <c r="V372" s="331">
        <v>-1509</v>
      </c>
      <c r="W372" s="331">
        <v>-1205</v>
      </c>
      <c r="X372" s="331">
        <v>-1212</v>
      </c>
      <c r="Y372" s="331">
        <v>-1215</v>
      </c>
      <c r="Z372" s="331">
        <v>-1210</v>
      </c>
      <c r="AA372" s="331">
        <v>-1216</v>
      </c>
      <c r="AB372" s="331">
        <v>-1206</v>
      </c>
      <c r="AC372" s="331">
        <v>-1221</v>
      </c>
      <c r="AD372" s="331">
        <v>-1214</v>
      </c>
      <c r="AE372" s="331">
        <v>-964.51</v>
      </c>
      <c r="AF372" s="331">
        <v>-1116.3</v>
      </c>
      <c r="AG372" s="331">
        <v>-1025.58</v>
      </c>
      <c r="AH372" s="331">
        <v>-1041.24</v>
      </c>
      <c r="AI372" s="331">
        <v>-1030.99</v>
      </c>
      <c r="AJ372" s="331">
        <v>-914.53</v>
      </c>
      <c r="AK372" s="331">
        <v>-916.54</v>
      </c>
      <c r="AL372" s="331">
        <v>-822.15</v>
      </c>
      <c r="AM372" s="331">
        <v>-720.32</v>
      </c>
      <c r="AN372" s="331">
        <v>-765.46</v>
      </c>
      <c r="AO372" s="331">
        <v>-724.17</v>
      </c>
      <c r="AP372" s="331">
        <v>-591.48</v>
      </c>
      <c r="AQ372" s="331">
        <v>-771.76</v>
      </c>
      <c r="AR372" s="331">
        <v>-578.4</v>
      </c>
      <c r="AS372" s="331">
        <v>-475.82</v>
      </c>
      <c r="AT372" s="331">
        <v>-689.26</v>
      </c>
      <c r="AU372" s="331">
        <v>-686.38</v>
      </c>
      <c r="AV372" s="331">
        <v>-678.34</v>
      </c>
      <c r="AW372" s="331">
        <v>-468.11</v>
      </c>
      <c r="AX372" s="331">
        <v>-1137.1099999999999</v>
      </c>
      <c r="AY372" s="331">
        <v>-637.97</v>
      </c>
      <c r="AZ372" s="331">
        <v>-575.80999999999995</v>
      </c>
      <c r="BA372" s="331">
        <v>-386.18</v>
      </c>
      <c r="BB372" s="331">
        <v>-269.60000000000002</v>
      </c>
      <c r="BC372" s="331">
        <v>-423.42</v>
      </c>
      <c r="BD372" s="330"/>
      <c r="BE372" s="330"/>
      <c r="BF372" s="330"/>
      <c r="BG372" s="330"/>
      <c r="BH372" s="335"/>
    </row>
    <row r="373" spans="2:66">
      <c r="B373" s="339" t="s">
        <v>19356</v>
      </c>
      <c r="C373" s="338" t="s">
        <v>19355</v>
      </c>
      <c r="D373" s="337" t="s">
        <v>19363</v>
      </c>
      <c r="E373" s="337" t="s">
        <v>19368</v>
      </c>
      <c r="F373" s="337" t="s">
        <v>19186</v>
      </c>
      <c r="G373" s="337" t="s">
        <v>19150</v>
      </c>
      <c r="H373" s="336" t="s">
        <v>19149</v>
      </c>
      <c r="I373" s="331">
        <v>0</v>
      </c>
      <c r="J373" s="331"/>
      <c r="K373" s="331"/>
      <c r="L373" s="331">
        <v>0</v>
      </c>
      <c r="M373" s="331">
        <v>0</v>
      </c>
      <c r="N373" s="331">
        <v>0</v>
      </c>
      <c r="O373" s="331">
        <v>0</v>
      </c>
      <c r="P373" s="331">
        <v>0</v>
      </c>
      <c r="Q373" s="331">
        <v>0</v>
      </c>
      <c r="R373" s="331">
        <v>0</v>
      </c>
      <c r="S373" s="331">
        <v>0</v>
      </c>
      <c r="T373" s="331">
        <v>0</v>
      </c>
      <c r="U373" s="331">
        <v>0</v>
      </c>
      <c r="V373" s="331">
        <v>0</v>
      </c>
      <c r="W373" s="331">
        <v>0</v>
      </c>
      <c r="X373" s="331">
        <v>0</v>
      </c>
      <c r="Y373" s="331">
        <v>0</v>
      </c>
      <c r="Z373" s="331">
        <v>0</v>
      </c>
      <c r="AA373" s="331">
        <v>0</v>
      </c>
      <c r="AB373" s="331">
        <v>0</v>
      </c>
      <c r="AC373" s="331">
        <v>0</v>
      </c>
      <c r="AD373" s="331">
        <v>0</v>
      </c>
      <c r="AE373" s="331">
        <v>-57.17</v>
      </c>
      <c r="AF373" s="331">
        <v>-64.11</v>
      </c>
      <c r="AG373" s="331">
        <v>0</v>
      </c>
      <c r="AH373" s="331">
        <v>0</v>
      </c>
      <c r="AI373" s="331">
        <v>0</v>
      </c>
      <c r="AJ373" s="331">
        <v>0</v>
      </c>
      <c r="AK373" s="331">
        <v>0</v>
      </c>
      <c r="AL373" s="331">
        <v>0</v>
      </c>
      <c r="AM373" s="331">
        <v>0</v>
      </c>
      <c r="AN373" s="331">
        <v>0</v>
      </c>
      <c r="AO373" s="331">
        <v>0</v>
      </c>
      <c r="AP373" s="331">
        <v>0</v>
      </c>
      <c r="AQ373" s="331">
        <v>0</v>
      </c>
      <c r="AR373" s="331">
        <v>-1.56</v>
      </c>
      <c r="AS373" s="331">
        <v>-1.6</v>
      </c>
      <c r="AT373" s="331">
        <v>-1.17</v>
      </c>
      <c r="AU373" s="331">
        <v>-2.1</v>
      </c>
      <c r="AV373" s="331">
        <v>-3.24</v>
      </c>
      <c r="AW373" s="331">
        <v>-3.89</v>
      </c>
      <c r="AX373" s="331">
        <v>-2.9</v>
      </c>
      <c r="AY373" s="331">
        <v>-3.81</v>
      </c>
      <c r="AZ373" s="331">
        <v>-1.2</v>
      </c>
      <c r="BA373" s="331">
        <v>-0.63</v>
      </c>
      <c r="BB373" s="331">
        <v>-0.48</v>
      </c>
      <c r="BC373" s="331">
        <v>-0.76</v>
      </c>
      <c r="BD373" s="330"/>
      <c r="BE373" s="330"/>
      <c r="BF373" s="330"/>
      <c r="BG373" s="330"/>
      <c r="BH373" s="335"/>
    </row>
    <row r="374" spans="2:66">
      <c r="B374" s="339" t="s">
        <v>19298</v>
      </c>
      <c r="C374" s="338" t="s">
        <v>19297</v>
      </c>
      <c r="D374" s="337" t="s">
        <v>19363</v>
      </c>
      <c r="E374" s="337" t="s">
        <v>19368</v>
      </c>
      <c r="F374" s="337" t="s">
        <v>19104</v>
      </c>
      <c r="G374" s="337" t="s">
        <v>19150</v>
      </c>
      <c r="H374" s="336" t="s">
        <v>19149</v>
      </c>
      <c r="I374" s="331">
        <v>0</v>
      </c>
      <c r="J374" s="331"/>
      <c r="K374" s="331"/>
      <c r="L374" s="331">
        <v>0</v>
      </c>
      <c r="M374" s="331">
        <v>0</v>
      </c>
      <c r="N374" s="331">
        <v>0</v>
      </c>
      <c r="O374" s="331">
        <v>0</v>
      </c>
      <c r="P374" s="331">
        <v>0</v>
      </c>
      <c r="Q374" s="331">
        <v>0</v>
      </c>
      <c r="R374" s="331">
        <v>0</v>
      </c>
      <c r="S374" s="331">
        <v>0</v>
      </c>
      <c r="T374" s="331">
        <v>0</v>
      </c>
      <c r="U374" s="331">
        <v>0</v>
      </c>
      <c r="V374" s="331">
        <v>0</v>
      </c>
      <c r="W374" s="331">
        <v>-298</v>
      </c>
      <c r="X374" s="331">
        <v>-296</v>
      </c>
      <c r="Y374" s="331">
        <v>-673</v>
      </c>
      <c r="Z374" s="331">
        <v>-684</v>
      </c>
      <c r="AA374" s="331">
        <v>-695</v>
      </c>
      <c r="AB374" s="331">
        <v>-633</v>
      </c>
      <c r="AC374" s="331">
        <v>-1032</v>
      </c>
      <c r="AD374" s="331">
        <v>-918</v>
      </c>
      <c r="AE374" s="331">
        <v>-2144.0700000000002</v>
      </c>
      <c r="AF374" s="331">
        <v>-3778.6</v>
      </c>
      <c r="AG374" s="331">
        <v>-6973.09</v>
      </c>
      <c r="AH374" s="331">
        <v>-8472.1299999999992</v>
      </c>
      <c r="AI374" s="331">
        <v>-11390.86</v>
      </c>
      <c r="AJ374" s="331">
        <v>-12798.47</v>
      </c>
      <c r="AK374" s="331">
        <v>-12578.56</v>
      </c>
      <c r="AL374" s="331">
        <v>-12013.39</v>
      </c>
      <c r="AM374" s="331">
        <v>-13059.49</v>
      </c>
      <c r="AN374" s="331">
        <v>-12558.97</v>
      </c>
      <c r="AO374" s="331">
        <v>-12854.85</v>
      </c>
      <c r="AP374" s="331">
        <v>-11254.49</v>
      </c>
      <c r="AQ374" s="331">
        <v>-8939.7199999999993</v>
      </c>
      <c r="AR374" s="331">
        <v>-7503.37</v>
      </c>
      <c r="AS374" s="331">
        <v>-5990.56</v>
      </c>
      <c r="AT374" s="331">
        <v>-5204.78</v>
      </c>
      <c r="AU374" s="331">
        <v>-6266.1</v>
      </c>
      <c r="AV374" s="331">
        <v>-4578.3500000000004</v>
      </c>
      <c r="AW374" s="331">
        <v>-3798.01</v>
      </c>
      <c r="AX374" s="331">
        <v>-3686.7</v>
      </c>
      <c r="AY374" s="331">
        <v>-3435.57</v>
      </c>
      <c r="AZ374" s="331">
        <v>-3306.01</v>
      </c>
      <c r="BA374" s="331">
        <v>-2782.57</v>
      </c>
      <c r="BB374" s="331">
        <v>-2688.35</v>
      </c>
      <c r="BC374" s="331">
        <v>-2801.5</v>
      </c>
      <c r="BD374" s="330"/>
      <c r="BE374" s="330"/>
      <c r="BF374" s="330"/>
      <c r="BG374" s="330"/>
      <c r="BH374" s="335"/>
    </row>
    <row r="375" spans="2:66">
      <c r="B375" s="339" t="s">
        <v>19320</v>
      </c>
      <c r="C375" s="338" t="s">
        <v>19319</v>
      </c>
      <c r="D375" s="337" t="s">
        <v>19363</v>
      </c>
      <c r="E375" s="337" t="s">
        <v>19368</v>
      </c>
      <c r="F375" s="337" t="s">
        <v>19101</v>
      </c>
      <c r="G375" s="337" t="s">
        <v>19150</v>
      </c>
      <c r="H375" s="336" t="s">
        <v>19149</v>
      </c>
      <c r="I375" s="331">
        <v>-804.64</v>
      </c>
      <c r="J375" s="331"/>
      <c r="K375" s="331"/>
      <c r="L375" s="331">
        <v>-829</v>
      </c>
      <c r="M375" s="331">
        <v>-902</v>
      </c>
      <c r="N375" s="331">
        <v>-1316</v>
      </c>
      <c r="O375" s="331">
        <v>-1399</v>
      </c>
      <c r="P375" s="331">
        <v>-1318</v>
      </c>
      <c r="Q375" s="331">
        <v>-1235</v>
      </c>
      <c r="R375" s="331">
        <v>-1388</v>
      </c>
      <c r="S375" s="331">
        <v>-1383</v>
      </c>
      <c r="T375" s="331">
        <v>-1378</v>
      </c>
      <c r="U375" s="331">
        <v>-1487</v>
      </c>
      <c r="V375" s="331">
        <v>-1597</v>
      </c>
      <c r="W375" s="331">
        <v>-1542</v>
      </c>
      <c r="X375" s="331">
        <v>-1485</v>
      </c>
      <c r="Y375" s="331">
        <v>-1430</v>
      </c>
      <c r="Z375" s="331">
        <v>-1510</v>
      </c>
      <c r="AA375" s="331">
        <v>-1594</v>
      </c>
      <c r="AB375" s="331">
        <v>-1430</v>
      </c>
      <c r="AC375" s="331">
        <v>-804</v>
      </c>
      <c r="AD375" s="331">
        <v>-693</v>
      </c>
      <c r="AE375" s="331">
        <v>-567.94000000000005</v>
      </c>
      <c r="AF375" s="331">
        <v>-659.4</v>
      </c>
      <c r="AG375" s="331">
        <v>-676.35</v>
      </c>
      <c r="AH375" s="331">
        <v>-748.89</v>
      </c>
      <c r="AI375" s="331">
        <v>-454.76</v>
      </c>
      <c r="AJ375" s="331">
        <v>-294.95</v>
      </c>
      <c r="AK375" s="331">
        <v>-487.57</v>
      </c>
      <c r="AL375" s="331">
        <v>-490.52</v>
      </c>
      <c r="AM375" s="331">
        <v>-171.45</v>
      </c>
      <c r="AN375" s="331">
        <v>-152.69999999999999</v>
      </c>
      <c r="AO375" s="331">
        <v>-124.27</v>
      </c>
      <c r="AP375" s="331">
        <v>-123.63</v>
      </c>
      <c r="AQ375" s="331">
        <v>-70</v>
      </c>
      <c r="AR375" s="331">
        <v>-69.75</v>
      </c>
      <c r="AS375" s="331">
        <v>-125.89</v>
      </c>
      <c r="AT375" s="331">
        <v>-137.93</v>
      </c>
      <c r="AU375" s="331">
        <v>-176.02</v>
      </c>
      <c r="AV375" s="331">
        <v>-134.9</v>
      </c>
      <c r="AW375" s="331">
        <v>-30.33</v>
      </c>
      <c r="AX375" s="331">
        <v>-49.52</v>
      </c>
      <c r="AY375" s="331">
        <v>-16.600000000000001</v>
      </c>
      <c r="AZ375" s="331">
        <v>-29.05</v>
      </c>
      <c r="BA375" s="331">
        <v>-11.37</v>
      </c>
      <c r="BB375" s="331">
        <v>0</v>
      </c>
      <c r="BC375" s="331">
        <v>0</v>
      </c>
      <c r="BD375" s="330"/>
      <c r="BE375" s="330"/>
      <c r="BF375" s="330"/>
      <c r="BG375" s="330"/>
      <c r="BH375" s="335"/>
    </row>
    <row r="376" spans="2:66">
      <c r="B376" s="339" t="s">
        <v>19354</v>
      </c>
      <c r="C376" s="338" t="s">
        <v>19353</v>
      </c>
      <c r="D376" s="337" t="s">
        <v>19363</v>
      </c>
      <c r="E376" s="337" t="s">
        <v>19368</v>
      </c>
      <c r="F376" s="337" t="s">
        <v>19145</v>
      </c>
      <c r="G376" s="337" t="s">
        <v>19150</v>
      </c>
      <c r="H376" s="336" t="s">
        <v>19149</v>
      </c>
      <c r="I376" s="331">
        <v>0</v>
      </c>
      <c r="J376" s="331"/>
      <c r="K376" s="331"/>
      <c r="L376" s="331">
        <v>0</v>
      </c>
      <c r="M376" s="331">
        <v>0</v>
      </c>
      <c r="N376" s="331">
        <v>0</v>
      </c>
      <c r="O376" s="331">
        <v>0</v>
      </c>
      <c r="P376" s="331">
        <v>0</v>
      </c>
      <c r="Q376" s="331">
        <v>0</v>
      </c>
      <c r="R376" s="331">
        <v>0</v>
      </c>
      <c r="S376" s="331">
        <v>0</v>
      </c>
      <c r="T376" s="331">
        <v>0</v>
      </c>
      <c r="U376" s="331">
        <v>0</v>
      </c>
      <c r="V376" s="331">
        <v>0</v>
      </c>
      <c r="W376" s="331">
        <v>0</v>
      </c>
      <c r="X376" s="331">
        <v>0</v>
      </c>
      <c r="Y376" s="331">
        <v>0</v>
      </c>
      <c r="Z376" s="331">
        <v>0</v>
      </c>
      <c r="AA376" s="331">
        <v>0</v>
      </c>
      <c r="AB376" s="331">
        <v>0</v>
      </c>
      <c r="AC376" s="331">
        <v>0</v>
      </c>
      <c r="AD376" s="331">
        <v>0</v>
      </c>
      <c r="AE376" s="331">
        <v>0</v>
      </c>
      <c r="AF376" s="331">
        <v>-3.09</v>
      </c>
      <c r="AG376" s="331">
        <v>0</v>
      </c>
      <c r="AH376" s="331">
        <v>0</v>
      </c>
      <c r="AI376" s="331">
        <v>-0.45</v>
      </c>
      <c r="AJ376" s="331">
        <v>-0.45</v>
      </c>
      <c r="AK376" s="331">
        <v>-0.39</v>
      </c>
      <c r="AL376" s="331">
        <v>-0.09</v>
      </c>
      <c r="AM376" s="331">
        <v>0</v>
      </c>
      <c r="AN376" s="331">
        <v>0</v>
      </c>
      <c r="AO376" s="331">
        <v>0</v>
      </c>
      <c r="AP376" s="331">
        <v>0</v>
      </c>
      <c r="AQ376" s="331">
        <v>0</v>
      </c>
      <c r="AR376" s="331">
        <v>0</v>
      </c>
      <c r="AS376" s="331">
        <v>0</v>
      </c>
      <c r="AT376" s="331">
        <v>0</v>
      </c>
      <c r="AU376" s="331">
        <v>-5.66</v>
      </c>
      <c r="AV376" s="331">
        <v>-3.16</v>
      </c>
      <c r="AW376" s="331">
        <v>-1.61</v>
      </c>
      <c r="AX376" s="331">
        <v>-3.68</v>
      </c>
      <c r="AY376" s="331">
        <v>-2.58</v>
      </c>
      <c r="AZ376" s="331">
        <v>-2.74</v>
      </c>
      <c r="BA376" s="331">
        <v>-3.39</v>
      </c>
      <c r="BB376" s="331">
        <v>-2.5299999999999998</v>
      </c>
      <c r="BC376" s="331">
        <v>-21.2</v>
      </c>
      <c r="BD376" s="330"/>
      <c r="BE376" s="330"/>
      <c r="BF376" s="330"/>
      <c r="BG376" s="330"/>
      <c r="BH376" s="335"/>
    </row>
    <row r="377" spans="2:66">
      <c r="B377" s="339" t="s">
        <v>19352</v>
      </c>
      <c r="C377" s="338" t="s">
        <v>19351</v>
      </c>
      <c r="D377" s="337" t="s">
        <v>19363</v>
      </c>
      <c r="E377" s="337" t="s">
        <v>19368</v>
      </c>
      <c r="F377" s="337" t="s">
        <v>19138</v>
      </c>
      <c r="G377" s="337" t="s">
        <v>19150</v>
      </c>
      <c r="H377" s="336" t="s">
        <v>19149</v>
      </c>
      <c r="I377" s="331">
        <v>0</v>
      </c>
      <c r="J377" s="331"/>
      <c r="K377" s="331"/>
      <c r="L377" s="331">
        <v>0</v>
      </c>
      <c r="M377" s="331">
        <v>0</v>
      </c>
      <c r="N377" s="331">
        <v>0</v>
      </c>
      <c r="O377" s="331">
        <v>0</v>
      </c>
      <c r="P377" s="331">
        <v>0</v>
      </c>
      <c r="Q377" s="331">
        <v>0</v>
      </c>
      <c r="R377" s="331">
        <v>0</v>
      </c>
      <c r="S377" s="331">
        <v>0</v>
      </c>
      <c r="T377" s="331">
        <v>0</v>
      </c>
      <c r="U377" s="331">
        <v>0</v>
      </c>
      <c r="V377" s="331">
        <v>0</v>
      </c>
      <c r="W377" s="331">
        <v>0</v>
      </c>
      <c r="X377" s="331">
        <v>0</v>
      </c>
      <c r="Y377" s="331">
        <v>0</v>
      </c>
      <c r="Z377" s="331">
        <v>0</v>
      </c>
      <c r="AA377" s="331">
        <v>0</v>
      </c>
      <c r="AB377" s="331">
        <v>0</v>
      </c>
      <c r="AC377" s="331">
        <v>0</v>
      </c>
      <c r="AD377" s="331">
        <v>0</v>
      </c>
      <c r="AE377" s="331">
        <v>0</v>
      </c>
      <c r="AF377" s="331">
        <v>-3.56</v>
      </c>
      <c r="AG377" s="331">
        <v>-6.77</v>
      </c>
      <c r="AH377" s="331">
        <v>-0.01</v>
      </c>
      <c r="AI377" s="331">
        <v>-0.33</v>
      </c>
      <c r="AJ377" s="331">
        <v>-0.11</v>
      </c>
      <c r="AK377" s="331">
        <v>0</v>
      </c>
      <c r="AL377" s="331">
        <v>0</v>
      </c>
      <c r="AM377" s="331">
        <v>-0.8</v>
      </c>
      <c r="AN377" s="331">
        <v>-5.13</v>
      </c>
      <c r="AO377" s="331">
        <v>0</v>
      </c>
      <c r="AP377" s="331">
        <v>0</v>
      </c>
      <c r="AQ377" s="331">
        <v>-2.08</v>
      </c>
      <c r="AR377" s="331">
        <v>-240.19</v>
      </c>
      <c r="AS377" s="331">
        <v>-283.06</v>
      </c>
      <c r="AT377" s="331">
        <v>-293.26</v>
      </c>
      <c r="AU377" s="331">
        <v>-316.95</v>
      </c>
      <c r="AV377" s="331">
        <v>-348.16</v>
      </c>
      <c r="AW377" s="331">
        <v>-422.13</v>
      </c>
      <c r="AX377" s="331">
        <v>-52.13</v>
      </c>
      <c r="AY377" s="331">
        <v>-4.6500000000000004</v>
      </c>
      <c r="AZ377" s="331">
        <v>-47.15</v>
      </c>
      <c r="BA377" s="331">
        <v>-46.01</v>
      </c>
      <c r="BB377" s="331">
        <v>-123.85</v>
      </c>
      <c r="BC377" s="331">
        <v>-239.17</v>
      </c>
      <c r="BD377" s="330"/>
      <c r="BE377" s="330"/>
      <c r="BF377" s="330"/>
      <c r="BG377" s="330"/>
      <c r="BH377" s="335"/>
    </row>
    <row r="378" spans="2:66">
      <c r="B378" s="339" t="s">
        <v>19350</v>
      </c>
      <c r="C378" s="338" t="s">
        <v>19349</v>
      </c>
      <c r="D378" s="337" t="s">
        <v>19363</v>
      </c>
      <c r="E378" s="337" t="s">
        <v>19368</v>
      </c>
      <c r="F378" s="337" t="s">
        <v>19135</v>
      </c>
      <c r="G378" s="337" t="s">
        <v>19150</v>
      </c>
      <c r="H378" s="336" t="s">
        <v>19149</v>
      </c>
      <c r="I378" s="331">
        <v>0</v>
      </c>
      <c r="J378" s="331"/>
      <c r="K378" s="331"/>
      <c r="L378" s="331">
        <v>0</v>
      </c>
      <c r="M378" s="331">
        <v>0</v>
      </c>
      <c r="N378" s="331">
        <v>0</v>
      </c>
      <c r="O378" s="331">
        <v>0</v>
      </c>
      <c r="P378" s="331">
        <v>0</v>
      </c>
      <c r="Q378" s="331">
        <v>0</v>
      </c>
      <c r="R378" s="331">
        <v>0</v>
      </c>
      <c r="S378" s="331">
        <v>0</v>
      </c>
      <c r="T378" s="331">
        <v>0</v>
      </c>
      <c r="U378" s="331">
        <v>0</v>
      </c>
      <c r="V378" s="331">
        <v>0</v>
      </c>
      <c r="W378" s="331">
        <v>0</v>
      </c>
      <c r="X378" s="331">
        <v>0</v>
      </c>
      <c r="Y378" s="331">
        <v>0</v>
      </c>
      <c r="Z378" s="331">
        <v>0</v>
      </c>
      <c r="AA378" s="331">
        <v>0</v>
      </c>
      <c r="AB378" s="331">
        <v>0</v>
      </c>
      <c r="AC378" s="331">
        <v>0</v>
      </c>
      <c r="AD378" s="331">
        <v>0</v>
      </c>
      <c r="AE378" s="331">
        <v>0</v>
      </c>
      <c r="AF378" s="331">
        <v>0</v>
      </c>
      <c r="AG378" s="331">
        <v>0</v>
      </c>
      <c r="AH378" s="331">
        <v>0</v>
      </c>
      <c r="AI378" s="331">
        <v>0</v>
      </c>
      <c r="AJ378" s="331">
        <v>0</v>
      </c>
      <c r="AK378" s="331">
        <v>0</v>
      </c>
      <c r="AL378" s="331">
        <v>-0.1</v>
      </c>
      <c r="AM378" s="331">
        <v>0</v>
      </c>
      <c r="AN378" s="331">
        <v>0</v>
      </c>
      <c r="AO378" s="331">
        <v>0</v>
      </c>
      <c r="AP378" s="331">
        <v>0</v>
      </c>
      <c r="AQ378" s="331">
        <v>0</v>
      </c>
      <c r="AR378" s="331">
        <v>0</v>
      </c>
      <c r="AS378" s="331">
        <v>0</v>
      </c>
      <c r="AT378" s="331">
        <v>0</v>
      </c>
      <c r="AU378" s="331">
        <v>-0.36</v>
      </c>
      <c r="AV378" s="331">
        <v>-0.88</v>
      </c>
      <c r="AW378" s="331">
        <v>-1.48</v>
      </c>
      <c r="AX378" s="331">
        <v>-0.64</v>
      </c>
      <c r="AY378" s="331">
        <v>-0.38</v>
      </c>
      <c r="AZ378" s="331">
        <v>-1.46</v>
      </c>
      <c r="BA378" s="331">
        <v>-11.65</v>
      </c>
      <c r="BB378" s="331">
        <v>0</v>
      </c>
      <c r="BC378" s="331">
        <v>0</v>
      </c>
      <c r="BD378" s="330"/>
      <c r="BE378" s="330"/>
      <c r="BF378" s="330"/>
      <c r="BG378" s="330"/>
      <c r="BH378" s="335"/>
      <c r="BI378" s="330"/>
      <c r="BJ378" s="330"/>
      <c r="BK378" s="330"/>
      <c r="BL378" s="330"/>
      <c r="BM378" s="330"/>
      <c r="BN378" s="330"/>
    </row>
    <row r="379" spans="2:66">
      <c r="B379" s="339" t="s">
        <v>19348</v>
      </c>
      <c r="C379" s="338" t="s">
        <v>19347</v>
      </c>
      <c r="D379" s="337" t="s">
        <v>19363</v>
      </c>
      <c r="E379" s="337" t="s">
        <v>19368</v>
      </c>
      <c r="F379" s="337" t="s">
        <v>19183</v>
      </c>
      <c r="G379" s="337" t="s">
        <v>19150</v>
      </c>
      <c r="H379" s="336" t="s">
        <v>19149</v>
      </c>
      <c r="I379" s="331">
        <v>-79.099999999999994</v>
      </c>
      <c r="J379" s="331"/>
      <c r="K379" s="331"/>
      <c r="L379" s="331">
        <v>-33</v>
      </c>
      <c r="M379" s="331">
        <v>-44</v>
      </c>
      <c r="N379" s="331">
        <v>-55</v>
      </c>
      <c r="O379" s="331">
        <v>-66</v>
      </c>
      <c r="P379" s="331">
        <v>-78</v>
      </c>
      <c r="Q379" s="331">
        <v>-90</v>
      </c>
      <c r="R379" s="331">
        <v>-147</v>
      </c>
      <c r="S379" s="331">
        <v>-204</v>
      </c>
      <c r="T379" s="331">
        <v>-260</v>
      </c>
      <c r="U379" s="331">
        <v>-239</v>
      </c>
      <c r="V379" s="331">
        <v>-218</v>
      </c>
      <c r="W379" s="331">
        <v>-336</v>
      </c>
      <c r="X379" s="331">
        <v>-455</v>
      </c>
      <c r="Y379" s="331">
        <v>-573</v>
      </c>
      <c r="Z379" s="331">
        <v>-659</v>
      </c>
      <c r="AA379" s="331">
        <v>-745</v>
      </c>
      <c r="AB379" s="331">
        <v>-736</v>
      </c>
      <c r="AC379" s="331">
        <v>-727</v>
      </c>
      <c r="AD379" s="331">
        <v>-719</v>
      </c>
      <c r="AE379" s="331">
        <v>-722.71</v>
      </c>
      <c r="AF379" s="331">
        <v>-675.02</v>
      </c>
      <c r="AG379" s="331">
        <v>-738.87</v>
      </c>
      <c r="AH379" s="331">
        <v>-732.71</v>
      </c>
      <c r="AI379" s="331">
        <v>-680.15</v>
      </c>
      <c r="AJ379" s="331">
        <v>-1599.02</v>
      </c>
      <c r="AK379" s="331">
        <v>-1741.04</v>
      </c>
      <c r="AL379" s="331">
        <v>-1585.55</v>
      </c>
      <c r="AM379" s="331">
        <v>-155.38999999999999</v>
      </c>
      <c r="AN379" s="331">
        <v>-87.54</v>
      </c>
      <c r="AO379" s="331">
        <v>-156.86000000000001</v>
      </c>
      <c r="AP379" s="331">
        <v>-105.56</v>
      </c>
      <c r="AQ379" s="331">
        <v>-117.54</v>
      </c>
      <c r="AR379" s="331">
        <v>-80.5</v>
      </c>
      <c r="AS379" s="331">
        <v>-111.19</v>
      </c>
      <c r="AT379" s="331">
        <v>-227.58</v>
      </c>
      <c r="AU379" s="331">
        <v>-859.31</v>
      </c>
      <c r="AV379" s="331">
        <v>-451.05</v>
      </c>
      <c r="AW379" s="331">
        <v>-644.45000000000005</v>
      </c>
      <c r="AX379" s="331">
        <v>-1054.0999999999999</v>
      </c>
      <c r="AY379" s="331">
        <v>-1603.23</v>
      </c>
      <c r="AZ379" s="331">
        <v>-959.58</v>
      </c>
      <c r="BA379" s="331">
        <v>-465.96</v>
      </c>
      <c r="BB379" s="331">
        <v>-319.93</v>
      </c>
      <c r="BC379" s="331">
        <v>-394.85</v>
      </c>
      <c r="BD379" s="330"/>
      <c r="BE379" s="330"/>
      <c r="BF379" s="330"/>
      <c r="BG379" s="330"/>
      <c r="BH379" s="335"/>
      <c r="BI379" s="330"/>
      <c r="BJ379" s="330"/>
      <c r="BK379" s="330"/>
      <c r="BL379" s="330"/>
      <c r="BM379" s="330"/>
      <c r="BN379" s="330"/>
    </row>
    <row r="380" spans="2:66">
      <c r="B380" s="339" t="s">
        <v>19346</v>
      </c>
      <c r="C380" s="338" t="s">
        <v>19345</v>
      </c>
      <c r="D380" s="337" t="s">
        <v>19363</v>
      </c>
      <c r="E380" s="337" t="s">
        <v>19368</v>
      </c>
      <c r="F380" s="337" t="s">
        <v>19180</v>
      </c>
      <c r="G380" s="337" t="s">
        <v>19150</v>
      </c>
      <c r="H380" s="336" t="s">
        <v>19149</v>
      </c>
      <c r="I380" s="331">
        <v>0</v>
      </c>
      <c r="J380" s="331"/>
      <c r="K380" s="331"/>
      <c r="L380" s="331">
        <v>0</v>
      </c>
      <c r="M380" s="331">
        <v>0</v>
      </c>
      <c r="N380" s="331">
        <v>0</v>
      </c>
      <c r="O380" s="331">
        <v>0</v>
      </c>
      <c r="P380" s="331">
        <v>0</v>
      </c>
      <c r="Q380" s="331">
        <v>0</v>
      </c>
      <c r="R380" s="331">
        <v>0</v>
      </c>
      <c r="S380" s="331">
        <v>0</v>
      </c>
      <c r="T380" s="331">
        <v>0</v>
      </c>
      <c r="U380" s="331">
        <v>0</v>
      </c>
      <c r="V380" s="331">
        <v>0</v>
      </c>
      <c r="W380" s="331">
        <v>0</v>
      </c>
      <c r="X380" s="331">
        <v>0</v>
      </c>
      <c r="Y380" s="331">
        <v>-9</v>
      </c>
      <c r="Z380" s="331">
        <v>-11</v>
      </c>
      <c r="AA380" s="331">
        <v>-27</v>
      </c>
      <c r="AB380" s="331">
        <v>-36</v>
      </c>
      <c r="AC380" s="331">
        <v>-74</v>
      </c>
      <c r="AD380" s="331">
        <v>-91</v>
      </c>
      <c r="AE380" s="331">
        <v>-94</v>
      </c>
      <c r="AF380" s="331">
        <v>-149.4</v>
      </c>
      <c r="AG380" s="331">
        <v>-174.02</v>
      </c>
      <c r="AH380" s="331">
        <v>-348.99</v>
      </c>
      <c r="AI380" s="331">
        <v>-413.72</v>
      </c>
      <c r="AJ380" s="331">
        <v>-313.52999999999997</v>
      </c>
      <c r="AK380" s="331">
        <v>-296.13</v>
      </c>
      <c r="AL380" s="331">
        <v>-242.59</v>
      </c>
      <c r="AM380" s="331">
        <v>-303.66000000000003</v>
      </c>
      <c r="AN380" s="331">
        <v>-207.74</v>
      </c>
      <c r="AO380" s="331">
        <v>-263.41000000000003</v>
      </c>
      <c r="AP380" s="331">
        <v>-296.60000000000002</v>
      </c>
      <c r="AQ380" s="331">
        <v>-177.46</v>
      </c>
      <c r="AR380" s="331">
        <v>-160.79</v>
      </c>
      <c r="AS380" s="331">
        <v>-131.41</v>
      </c>
      <c r="AT380" s="331">
        <v>-137.36000000000001</v>
      </c>
      <c r="AU380" s="331">
        <v>-111.28</v>
      </c>
      <c r="AV380" s="331">
        <v>-61.85</v>
      </c>
      <c r="AW380" s="331">
        <v>-48.63</v>
      </c>
      <c r="AX380" s="331">
        <v>-46.26</v>
      </c>
      <c r="AY380" s="331">
        <v>-71.02</v>
      </c>
      <c r="AZ380" s="331">
        <v>-75.89</v>
      </c>
      <c r="BA380" s="331">
        <v>-83.29</v>
      </c>
      <c r="BB380" s="331">
        <v>-102.16</v>
      </c>
      <c r="BC380" s="331">
        <v>-86.82</v>
      </c>
      <c r="BD380" s="330"/>
      <c r="BE380" s="330"/>
      <c r="BF380" s="350"/>
      <c r="BG380" s="350"/>
      <c r="BH380" s="374"/>
      <c r="BI380" s="350"/>
      <c r="BJ380" s="350"/>
      <c r="BK380" s="350"/>
      <c r="BL380" s="350"/>
      <c r="BM380" s="350"/>
      <c r="BN380" s="350"/>
    </row>
    <row r="381" spans="2:66">
      <c r="B381" s="339" t="s">
        <v>19344</v>
      </c>
      <c r="C381" s="338" t="s">
        <v>19343</v>
      </c>
      <c r="D381" s="337" t="s">
        <v>19363</v>
      </c>
      <c r="E381" s="337" t="s">
        <v>19368</v>
      </c>
      <c r="F381" s="337" t="s">
        <v>19177</v>
      </c>
      <c r="G381" s="337" t="s">
        <v>19150</v>
      </c>
      <c r="H381" s="336" t="s">
        <v>19149</v>
      </c>
      <c r="I381" s="331">
        <v>0</v>
      </c>
      <c r="J381" s="331"/>
      <c r="K381" s="331"/>
      <c r="L381" s="331">
        <v>0</v>
      </c>
      <c r="M381" s="331">
        <v>0</v>
      </c>
      <c r="N381" s="331">
        <v>0</v>
      </c>
      <c r="O381" s="331">
        <v>0</v>
      </c>
      <c r="P381" s="331">
        <v>0</v>
      </c>
      <c r="Q381" s="331">
        <v>0</v>
      </c>
      <c r="R381" s="331">
        <v>0</v>
      </c>
      <c r="S381" s="331">
        <v>0</v>
      </c>
      <c r="T381" s="331">
        <v>0</v>
      </c>
      <c r="U381" s="331">
        <v>0</v>
      </c>
      <c r="V381" s="331">
        <v>0</v>
      </c>
      <c r="W381" s="331">
        <v>0</v>
      </c>
      <c r="X381" s="331">
        <v>0</v>
      </c>
      <c r="Y381" s="331">
        <v>0</v>
      </c>
      <c r="Z381" s="331">
        <v>-234</v>
      </c>
      <c r="AA381" s="331">
        <v>-234</v>
      </c>
      <c r="AB381" s="331">
        <v>-234</v>
      </c>
      <c r="AC381" s="331">
        <v>-276</v>
      </c>
      <c r="AD381" s="331">
        <v>-276</v>
      </c>
      <c r="AE381" s="331">
        <v>-319.74</v>
      </c>
      <c r="AF381" s="331">
        <v>-407.88</v>
      </c>
      <c r="AG381" s="331">
        <v>-374.14</v>
      </c>
      <c r="AH381" s="331">
        <v>-399.24</v>
      </c>
      <c r="AI381" s="331">
        <v>-422.71</v>
      </c>
      <c r="AJ381" s="331">
        <v>-409.91</v>
      </c>
      <c r="AK381" s="331">
        <v>-466.7</v>
      </c>
      <c r="AL381" s="331">
        <v>-454.12</v>
      </c>
      <c r="AM381" s="331">
        <v>-488.2</v>
      </c>
      <c r="AN381" s="331">
        <v>-521.97</v>
      </c>
      <c r="AO381" s="331">
        <v>-407.41</v>
      </c>
      <c r="AP381" s="331">
        <v>-462.14</v>
      </c>
      <c r="AQ381" s="331">
        <v>-366.9</v>
      </c>
      <c r="AR381" s="331">
        <v>-394.32</v>
      </c>
      <c r="AS381" s="331">
        <v>-380.07</v>
      </c>
      <c r="AT381" s="331">
        <v>-412.01</v>
      </c>
      <c r="AU381" s="331">
        <v>-373.41</v>
      </c>
      <c r="AV381" s="331">
        <v>-413.48</v>
      </c>
      <c r="AW381" s="331">
        <v>-408.72</v>
      </c>
      <c r="AX381" s="331">
        <v>-449.54</v>
      </c>
      <c r="AY381" s="331">
        <v>-583.55999999999995</v>
      </c>
      <c r="AZ381" s="331">
        <v>-595.96</v>
      </c>
      <c r="BA381" s="331">
        <v>-603.42999999999995</v>
      </c>
      <c r="BB381" s="331">
        <v>-624.08000000000004</v>
      </c>
      <c r="BC381" s="331">
        <v>-702.89</v>
      </c>
      <c r="BD381" s="330"/>
      <c r="BE381" s="330"/>
      <c r="BF381" s="330"/>
      <c r="BG381" s="330"/>
      <c r="BH381" s="374"/>
      <c r="BI381" s="330"/>
      <c r="BJ381" s="330"/>
      <c r="BK381" s="330"/>
      <c r="BL381" s="330"/>
      <c r="BM381" s="330"/>
      <c r="BN381" s="330"/>
    </row>
    <row r="382" spans="2:66">
      <c r="B382" s="339" t="s">
        <v>19290</v>
      </c>
      <c r="C382" s="338" t="s">
        <v>19289</v>
      </c>
      <c r="D382" s="337" t="s">
        <v>19363</v>
      </c>
      <c r="E382" s="337" t="s">
        <v>19368</v>
      </c>
      <c r="F382" s="337" t="s">
        <v>19174</v>
      </c>
      <c r="G382" s="337" t="s">
        <v>19150</v>
      </c>
      <c r="H382" s="336" t="s">
        <v>19149</v>
      </c>
      <c r="I382" s="331">
        <v>0</v>
      </c>
      <c r="J382" s="331"/>
      <c r="K382" s="331"/>
      <c r="L382" s="331">
        <v>0</v>
      </c>
      <c r="M382" s="331">
        <v>0</v>
      </c>
      <c r="N382" s="331">
        <v>0</v>
      </c>
      <c r="O382" s="331">
        <v>0</v>
      </c>
      <c r="P382" s="331">
        <v>0</v>
      </c>
      <c r="Q382" s="331">
        <v>0</v>
      </c>
      <c r="R382" s="331">
        <v>0</v>
      </c>
      <c r="S382" s="331">
        <v>0</v>
      </c>
      <c r="T382" s="331">
        <v>0</v>
      </c>
      <c r="U382" s="331">
        <v>0</v>
      </c>
      <c r="V382" s="331">
        <v>0</v>
      </c>
      <c r="W382" s="331">
        <v>0</v>
      </c>
      <c r="X382" s="331">
        <v>0</v>
      </c>
      <c r="Y382" s="331">
        <v>0</v>
      </c>
      <c r="Z382" s="331">
        <v>0</v>
      </c>
      <c r="AA382" s="331">
        <v>0</v>
      </c>
      <c r="AB382" s="331">
        <v>0</v>
      </c>
      <c r="AC382" s="331">
        <v>0</v>
      </c>
      <c r="AD382" s="331">
        <v>0</v>
      </c>
      <c r="AE382" s="331">
        <v>-11</v>
      </c>
      <c r="AF382" s="331">
        <v>-12.2</v>
      </c>
      <c r="AG382" s="331">
        <v>-16.350000000000001</v>
      </c>
      <c r="AH382" s="331">
        <v>-6.77</v>
      </c>
      <c r="AI382" s="331">
        <v>-32.04</v>
      </c>
      <c r="AJ382" s="331">
        <v>-52.32</v>
      </c>
      <c r="AK382" s="331">
        <v>-99.87</v>
      </c>
      <c r="AL382" s="331">
        <v>-158.4</v>
      </c>
      <c r="AM382" s="331">
        <v>-276.11</v>
      </c>
      <c r="AN382" s="331">
        <v>-501.06</v>
      </c>
      <c r="AO382" s="331">
        <v>-581.47</v>
      </c>
      <c r="AP382" s="331">
        <v>-538.42999999999995</v>
      </c>
      <c r="AQ382" s="331">
        <v>-593.29999999999995</v>
      </c>
      <c r="AR382" s="331">
        <v>-524.42999999999995</v>
      </c>
      <c r="AS382" s="331">
        <v>-493.11</v>
      </c>
      <c r="AT382" s="331">
        <v>-555.72</v>
      </c>
      <c r="AU382" s="331">
        <v>-607.91</v>
      </c>
      <c r="AV382" s="331">
        <v>-576.07000000000005</v>
      </c>
      <c r="AW382" s="331">
        <v>-505.28</v>
      </c>
      <c r="AX382" s="331">
        <v>-542.12</v>
      </c>
      <c r="AY382" s="331">
        <v>-460.69</v>
      </c>
      <c r="AZ382" s="331">
        <v>-489.23</v>
      </c>
      <c r="BA382" s="331">
        <v>-632.9</v>
      </c>
      <c r="BB382" s="331">
        <v>-922.79</v>
      </c>
      <c r="BC382" s="331">
        <v>-1154.75</v>
      </c>
      <c r="BD382" s="330"/>
      <c r="BE382" s="330"/>
      <c r="BF382" s="330"/>
      <c r="BG382" s="330"/>
      <c r="BH382" s="374"/>
      <c r="BI382" s="330"/>
      <c r="BJ382" s="330"/>
      <c r="BK382" s="330"/>
      <c r="BL382" s="330"/>
      <c r="BM382" s="330"/>
      <c r="BN382" s="330"/>
    </row>
    <row r="383" spans="2:66">
      <c r="B383" s="339" t="s">
        <v>19288</v>
      </c>
      <c r="C383" s="338" t="s">
        <v>19371</v>
      </c>
      <c r="D383" s="377" t="s">
        <v>19363</v>
      </c>
      <c r="E383" s="377" t="s">
        <v>19368</v>
      </c>
      <c r="F383" s="377" t="s">
        <v>19085</v>
      </c>
      <c r="G383" s="377" t="s">
        <v>19150</v>
      </c>
      <c r="H383" s="376" t="s">
        <v>19149</v>
      </c>
      <c r="I383" s="331">
        <v>0</v>
      </c>
      <c r="J383" s="331"/>
      <c r="K383" s="331"/>
      <c r="L383" s="331">
        <v>0</v>
      </c>
      <c r="M383" s="331">
        <v>0</v>
      </c>
      <c r="N383" s="331">
        <v>0</v>
      </c>
      <c r="O383" s="331">
        <v>0</v>
      </c>
      <c r="P383" s="331">
        <v>0</v>
      </c>
      <c r="Q383" s="331">
        <v>0</v>
      </c>
      <c r="R383" s="331">
        <v>0</v>
      </c>
      <c r="S383" s="331">
        <v>0</v>
      </c>
      <c r="T383" s="331">
        <v>0</v>
      </c>
      <c r="U383" s="331">
        <v>0</v>
      </c>
      <c r="V383" s="331">
        <v>0</v>
      </c>
      <c r="W383" s="331">
        <v>0</v>
      </c>
      <c r="X383" s="331">
        <v>0</v>
      </c>
      <c r="Y383" s="331">
        <v>0</v>
      </c>
      <c r="Z383" s="331">
        <v>0</v>
      </c>
      <c r="AA383" s="331">
        <v>0</v>
      </c>
      <c r="AB383" s="331">
        <v>0</v>
      </c>
      <c r="AC383" s="331">
        <v>0</v>
      </c>
      <c r="AD383" s="331">
        <v>0</v>
      </c>
      <c r="AE383" s="331">
        <v>0</v>
      </c>
      <c r="AF383" s="331">
        <v>0</v>
      </c>
      <c r="AG383" s="331">
        <v>0</v>
      </c>
      <c r="AH383" s="331">
        <v>0</v>
      </c>
      <c r="AI383" s="331">
        <v>0</v>
      </c>
      <c r="AJ383" s="331">
        <v>0</v>
      </c>
      <c r="AK383" s="331">
        <v>0</v>
      </c>
      <c r="AL383" s="331">
        <v>0</v>
      </c>
      <c r="AM383" s="331">
        <v>0</v>
      </c>
      <c r="AN383" s="331">
        <v>0</v>
      </c>
      <c r="AO383" s="331">
        <v>0</v>
      </c>
      <c r="AP383" s="331">
        <v>0</v>
      </c>
      <c r="AQ383" s="331">
        <v>0</v>
      </c>
      <c r="AR383" s="331">
        <v>0</v>
      </c>
      <c r="AS383" s="331">
        <v>0</v>
      </c>
      <c r="AT383" s="331">
        <v>0</v>
      </c>
      <c r="AU383" s="331">
        <v>0</v>
      </c>
      <c r="AV383" s="331">
        <v>0</v>
      </c>
      <c r="AW383" s="331">
        <v>0</v>
      </c>
      <c r="AX383" s="331">
        <v>0</v>
      </c>
      <c r="AY383" s="331">
        <v>-12</v>
      </c>
      <c r="AZ383" s="331">
        <v>-34.799999999999997</v>
      </c>
      <c r="BA383" s="331">
        <v>-86.65</v>
      </c>
      <c r="BB383" s="331">
        <v>-147.83000000000001</v>
      </c>
      <c r="BC383" s="331">
        <v>-215.46</v>
      </c>
      <c r="BD383" s="330"/>
      <c r="BE383" s="330"/>
      <c r="BF383" s="330"/>
      <c r="BG383" s="330"/>
      <c r="BH383" s="374"/>
      <c r="BI383" s="330"/>
      <c r="BJ383" s="330"/>
      <c r="BK383" s="330"/>
      <c r="BL383" s="330"/>
      <c r="BM383" s="330"/>
      <c r="BN383" s="330"/>
    </row>
    <row r="384" spans="2:66">
      <c r="B384" s="339" t="s">
        <v>19370</v>
      </c>
      <c r="C384" s="340" t="s">
        <v>19287</v>
      </c>
      <c r="D384" s="337" t="s">
        <v>19363</v>
      </c>
      <c r="E384" s="337" t="s">
        <v>19368</v>
      </c>
      <c r="F384" s="337" t="s">
        <v>19369</v>
      </c>
      <c r="G384" s="337" t="s">
        <v>19150</v>
      </c>
      <c r="H384" s="336" t="s">
        <v>19149</v>
      </c>
      <c r="I384" s="331">
        <v>0</v>
      </c>
      <c r="J384" s="331"/>
      <c r="K384" s="331"/>
      <c r="L384" s="331">
        <v>0</v>
      </c>
      <c r="M384" s="331">
        <v>0</v>
      </c>
      <c r="N384" s="331">
        <v>0</v>
      </c>
      <c r="O384" s="331">
        <v>0</v>
      </c>
      <c r="P384" s="331">
        <v>0</v>
      </c>
      <c r="Q384" s="331">
        <v>0</v>
      </c>
      <c r="R384" s="331">
        <v>0</v>
      </c>
      <c r="S384" s="331">
        <v>0</v>
      </c>
      <c r="T384" s="331">
        <v>0</v>
      </c>
      <c r="U384" s="331">
        <v>0</v>
      </c>
      <c r="V384" s="331">
        <v>0</v>
      </c>
      <c r="W384" s="331">
        <v>0</v>
      </c>
      <c r="X384" s="331">
        <v>0</v>
      </c>
      <c r="Y384" s="331">
        <v>0</v>
      </c>
      <c r="Z384" s="331">
        <v>0</v>
      </c>
      <c r="AA384" s="331">
        <v>0</v>
      </c>
      <c r="AB384" s="331">
        <v>0</v>
      </c>
      <c r="AC384" s="331">
        <v>0</v>
      </c>
      <c r="AD384" s="331">
        <v>0</v>
      </c>
      <c r="AE384" s="331">
        <v>0</v>
      </c>
      <c r="AF384" s="331">
        <v>0</v>
      </c>
      <c r="AG384" s="331">
        <v>0</v>
      </c>
      <c r="AH384" s="331">
        <v>0</v>
      </c>
      <c r="AI384" s="331">
        <v>0</v>
      </c>
      <c r="AJ384" s="331">
        <v>0</v>
      </c>
      <c r="AK384" s="331">
        <v>-0.15</v>
      </c>
      <c r="AL384" s="331">
        <v>-0.67</v>
      </c>
      <c r="AM384" s="331">
        <v>-0.44</v>
      </c>
      <c r="AN384" s="331">
        <v>-0.24</v>
      </c>
      <c r="AO384" s="331">
        <v>-0.26</v>
      </c>
      <c r="AP384" s="331">
        <v>-0.19</v>
      </c>
      <c r="AQ384" s="331">
        <v>0</v>
      </c>
      <c r="AR384" s="331">
        <v>0</v>
      </c>
      <c r="AS384" s="331">
        <v>0</v>
      </c>
      <c r="AT384" s="331">
        <v>0</v>
      </c>
      <c r="AU384" s="331">
        <v>0</v>
      </c>
      <c r="AV384" s="331">
        <v>0</v>
      </c>
      <c r="AW384" s="331">
        <v>0</v>
      </c>
      <c r="AX384" s="331">
        <v>-47.52</v>
      </c>
      <c r="AY384" s="331">
        <v>0</v>
      </c>
      <c r="AZ384" s="331">
        <v>-106.99</v>
      </c>
      <c r="BA384" s="331">
        <v>-25.3</v>
      </c>
      <c r="BB384" s="331">
        <v>-12.53</v>
      </c>
      <c r="BC384" s="331">
        <v>-13.42</v>
      </c>
      <c r="BD384" s="330"/>
      <c r="BE384" s="330"/>
      <c r="BF384" s="330"/>
      <c r="BG384" s="330"/>
      <c r="BH384" s="374"/>
      <c r="BI384" s="330"/>
      <c r="BJ384" s="330"/>
      <c r="BK384" s="330"/>
      <c r="BL384" s="330"/>
      <c r="BM384" s="330"/>
      <c r="BN384" s="330"/>
    </row>
    <row r="385" spans="2:266">
      <c r="B385" s="339" t="s">
        <v>19342</v>
      </c>
      <c r="C385" s="375" t="s">
        <v>19341</v>
      </c>
      <c r="D385" s="337" t="s">
        <v>19363</v>
      </c>
      <c r="E385" s="337" t="s">
        <v>19368</v>
      </c>
      <c r="F385" s="337" t="s">
        <v>19169</v>
      </c>
      <c r="G385" s="337" t="s">
        <v>19150</v>
      </c>
      <c r="H385" s="336" t="s">
        <v>19149</v>
      </c>
      <c r="I385" s="331">
        <v>0</v>
      </c>
      <c r="J385" s="331"/>
      <c r="K385" s="331"/>
      <c r="L385" s="331">
        <v>0</v>
      </c>
      <c r="M385" s="331">
        <v>0</v>
      </c>
      <c r="N385" s="331">
        <v>0</v>
      </c>
      <c r="O385" s="331">
        <v>0</v>
      </c>
      <c r="P385" s="331">
        <v>0</v>
      </c>
      <c r="Q385" s="331">
        <v>0</v>
      </c>
      <c r="R385" s="331">
        <v>0</v>
      </c>
      <c r="S385" s="331">
        <v>0</v>
      </c>
      <c r="T385" s="331">
        <v>0</v>
      </c>
      <c r="U385" s="331">
        <v>0</v>
      </c>
      <c r="V385" s="331">
        <v>0</v>
      </c>
      <c r="W385" s="331">
        <v>0</v>
      </c>
      <c r="X385" s="331">
        <v>0</v>
      </c>
      <c r="Y385" s="331">
        <v>-87.3</v>
      </c>
      <c r="Z385" s="331">
        <v>-110.25</v>
      </c>
      <c r="AA385" s="331">
        <v>-261.89999999999998</v>
      </c>
      <c r="AB385" s="331">
        <v>-358.65</v>
      </c>
      <c r="AC385" s="331">
        <v>-729</v>
      </c>
      <c r="AD385" s="331">
        <v>-895.05</v>
      </c>
      <c r="AE385" s="331">
        <v>-1042.9000000000001</v>
      </c>
      <c r="AF385" s="331">
        <v>-1132.3900000000001</v>
      </c>
      <c r="AG385" s="331">
        <v>-1415.44</v>
      </c>
      <c r="AH385" s="331">
        <v>-1472.63</v>
      </c>
      <c r="AI385" s="331">
        <v>-1691.4</v>
      </c>
      <c r="AJ385" s="331">
        <v>-2336.34</v>
      </c>
      <c r="AK385" s="331">
        <v>-2692.69</v>
      </c>
      <c r="AL385" s="331">
        <v>-2606.94</v>
      </c>
      <c r="AM385" s="331">
        <v>-2739.7</v>
      </c>
      <c r="AN385" s="331">
        <v>-3055.03</v>
      </c>
      <c r="AO385" s="331">
        <v>-3137.5</v>
      </c>
      <c r="AP385" s="331">
        <v>-4215.71</v>
      </c>
      <c r="AQ385" s="331">
        <v>-6208.31</v>
      </c>
      <c r="AR385" s="331">
        <v>-6080.65</v>
      </c>
      <c r="AS385" s="331">
        <v>-6542.97</v>
      </c>
      <c r="AT385" s="331">
        <v>-6096.77</v>
      </c>
      <c r="AU385" s="331">
        <v>-6143.43</v>
      </c>
      <c r="AV385" s="331">
        <v>-6628.99</v>
      </c>
      <c r="AW385" s="331">
        <v>-6291.44</v>
      </c>
      <c r="AX385" s="331">
        <v>-6092.67</v>
      </c>
      <c r="AY385" s="331">
        <v>-6836.02</v>
      </c>
      <c r="AZ385" s="331">
        <v>-7745.32</v>
      </c>
      <c r="BA385" s="331">
        <v>-7522.14</v>
      </c>
      <c r="BB385" s="331">
        <v>-6790.7</v>
      </c>
      <c r="BC385" s="331">
        <v>-6356.51</v>
      </c>
      <c r="BD385" s="330"/>
      <c r="BE385" s="330"/>
      <c r="BF385" s="330"/>
      <c r="BG385" s="330"/>
      <c r="BH385" s="374"/>
      <c r="BI385" s="330"/>
      <c r="BJ385" s="330"/>
      <c r="BK385" s="330"/>
      <c r="BL385" s="330"/>
      <c r="BM385" s="330"/>
      <c r="BN385" s="330"/>
    </row>
    <row r="386" spans="2:266">
      <c r="B386" s="339" t="s">
        <v>19340</v>
      </c>
      <c r="C386" s="375" t="s">
        <v>19339</v>
      </c>
      <c r="D386" s="337" t="s">
        <v>19363</v>
      </c>
      <c r="E386" s="337" t="s">
        <v>19368</v>
      </c>
      <c r="F386" s="337" t="s">
        <v>19166</v>
      </c>
      <c r="G386" s="337" t="s">
        <v>19150</v>
      </c>
      <c r="H386" s="336" t="s">
        <v>19149</v>
      </c>
      <c r="I386" s="331">
        <v>0</v>
      </c>
      <c r="J386" s="331"/>
      <c r="K386" s="331"/>
      <c r="L386" s="331">
        <v>0</v>
      </c>
      <c r="M386" s="331">
        <v>0</v>
      </c>
      <c r="N386" s="331">
        <v>0</v>
      </c>
      <c r="O386" s="331">
        <v>0</v>
      </c>
      <c r="P386" s="331">
        <v>0</v>
      </c>
      <c r="Q386" s="331">
        <v>0</v>
      </c>
      <c r="R386" s="331">
        <v>0</v>
      </c>
      <c r="S386" s="331">
        <v>0</v>
      </c>
      <c r="T386" s="331">
        <v>0</v>
      </c>
      <c r="U386" s="331">
        <v>0</v>
      </c>
      <c r="V386" s="331">
        <v>0</v>
      </c>
      <c r="W386" s="331">
        <v>0</v>
      </c>
      <c r="X386" s="331">
        <v>0</v>
      </c>
      <c r="Y386" s="331">
        <v>-106.7</v>
      </c>
      <c r="Z386" s="331">
        <v>-134.75</v>
      </c>
      <c r="AA386" s="331">
        <v>-320.10000000000002</v>
      </c>
      <c r="AB386" s="331">
        <v>-438.35</v>
      </c>
      <c r="AC386" s="331">
        <v>-891</v>
      </c>
      <c r="AD386" s="331">
        <v>-1093.95</v>
      </c>
      <c r="AE386" s="331">
        <v>-1274.6500000000001</v>
      </c>
      <c r="AF386" s="331">
        <v>-1384.03</v>
      </c>
      <c r="AG386" s="331">
        <v>-1729.99</v>
      </c>
      <c r="AH386" s="331">
        <v>-1799.88</v>
      </c>
      <c r="AI386" s="331">
        <v>-2067.2600000000002</v>
      </c>
      <c r="AJ386" s="331">
        <v>-2855.53</v>
      </c>
      <c r="AK386" s="331">
        <v>-3291.06</v>
      </c>
      <c r="AL386" s="331">
        <v>-3186.26</v>
      </c>
      <c r="AM386" s="331">
        <v>-3348.53</v>
      </c>
      <c r="AN386" s="331">
        <v>-3733.93</v>
      </c>
      <c r="AO386" s="331">
        <v>-3834.72</v>
      </c>
      <c r="AP386" s="331">
        <v>-5152.54</v>
      </c>
      <c r="AQ386" s="331">
        <v>-7587.93</v>
      </c>
      <c r="AR386" s="331">
        <v>-7431.91</v>
      </c>
      <c r="AS386" s="331">
        <v>-7996.97</v>
      </c>
      <c r="AT386" s="331">
        <v>-7451.61</v>
      </c>
      <c r="AU386" s="331">
        <v>-7508.63</v>
      </c>
      <c r="AV386" s="331">
        <v>-8102.1</v>
      </c>
      <c r="AW386" s="331">
        <v>-7689.54</v>
      </c>
      <c r="AX386" s="331">
        <v>-7446.59</v>
      </c>
      <c r="AY386" s="331">
        <v>-8355.14</v>
      </c>
      <c r="AZ386" s="331">
        <v>-9466.51</v>
      </c>
      <c r="BA386" s="331">
        <v>-9193.73</v>
      </c>
      <c r="BB386" s="331">
        <v>-8299.75</v>
      </c>
      <c r="BC386" s="331">
        <v>-7769.07</v>
      </c>
      <c r="BD386" s="330"/>
      <c r="BE386" s="330"/>
      <c r="BF386" s="330"/>
      <c r="BG386" s="330"/>
      <c r="BH386" s="374"/>
      <c r="BI386" s="330"/>
      <c r="BJ386" s="330"/>
      <c r="BK386" s="330"/>
      <c r="BL386" s="330"/>
      <c r="BM386" s="330"/>
      <c r="BN386" s="330"/>
    </row>
    <row r="387" spans="2:266">
      <c r="B387" s="362" t="s">
        <v>19360</v>
      </c>
      <c r="C387" s="338" t="s">
        <v>19359</v>
      </c>
      <c r="D387" s="360"/>
      <c r="E387" s="360"/>
      <c r="F387" s="360"/>
      <c r="G387" s="360"/>
      <c r="H387" s="336"/>
      <c r="I387" s="331" t="s">
        <v>843</v>
      </c>
      <c r="J387" s="331"/>
      <c r="K387" s="331"/>
      <c r="L387" s="331" t="s">
        <v>843</v>
      </c>
      <c r="M387" s="331" t="s">
        <v>843</v>
      </c>
      <c r="N387" s="331" t="s">
        <v>843</v>
      </c>
      <c r="O387" s="331" t="s">
        <v>843</v>
      </c>
      <c r="P387" s="331" t="s">
        <v>843</v>
      </c>
      <c r="Q387" s="331" t="s">
        <v>843</v>
      </c>
      <c r="R387" s="331" t="s">
        <v>843</v>
      </c>
      <c r="S387" s="331" t="s">
        <v>843</v>
      </c>
      <c r="T387" s="331" t="s">
        <v>843</v>
      </c>
      <c r="U387" s="331" t="s">
        <v>843</v>
      </c>
      <c r="V387" s="331" t="s">
        <v>843</v>
      </c>
      <c r="W387" s="331" t="s">
        <v>843</v>
      </c>
      <c r="X387" s="331" t="s">
        <v>843</v>
      </c>
      <c r="Y387" s="331" t="s">
        <v>843</v>
      </c>
      <c r="Z387" s="331" t="s">
        <v>843</v>
      </c>
      <c r="AA387" s="331" t="s">
        <v>843</v>
      </c>
      <c r="AB387" s="331" t="s">
        <v>843</v>
      </c>
      <c r="AC387" s="331" t="s">
        <v>843</v>
      </c>
      <c r="AD387" s="331" t="s">
        <v>843</v>
      </c>
      <c r="AE387" s="331" t="s">
        <v>843</v>
      </c>
      <c r="AF387" s="331" t="s">
        <v>843</v>
      </c>
      <c r="AG387" s="331" t="s">
        <v>843</v>
      </c>
      <c r="AH387" s="331" t="s">
        <v>843</v>
      </c>
      <c r="AI387" s="331" t="s">
        <v>843</v>
      </c>
      <c r="AJ387" s="331" t="s">
        <v>843</v>
      </c>
      <c r="AK387" s="331" t="s">
        <v>843</v>
      </c>
      <c r="AL387" s="331" t="s">
        <v>843</v>
      </c>
      <c r="AM387" s="331" t="s">
        <v>843</v>
      </c>
      <c r="AN387" s="331" t="s">
        <v>843</v>
      </c>
      <c r="AO387" s="331" t="s">
        <v>843</v>
      </c>
      <c r="AP387" s="331" t="s">
        <v>843</v>
      </c>
      <c r="AQ387" s="331" t="s">
        <v>843</v>
      </c>
      <c r="AR387" s="331" t="s">
        <v>843</v>
      </c>
      <c r="AS387" s="331" t="s">
        <v>843</v>
      </c>
      <c r="AT387" s="331" t="s">
        <v>843</v>
      </c>
      <c r="AU387" s="331" t="s">
        <v>843</v>
      </c>
      <c r="AV387" s="331" t="s">
        <v>843</v>
      </c>
      <c r="AW387" s="331" t="s">
        <v>843</v>
      </c>
      <c r="AX387" s="331" t="s">
        <v>843</v>
      </c>
      <c r="AY387" s="331" t="s">
        <v>843</v>
      </c>
      <c r="AZ387" s="331" t="s">
        <v>843</v>
      </c>
      <c r="BA387" s="331" t="s">
        <v>843</v>
      </c>
      <c r="BB387" s="331" t="s">
        <v>843</v>
      </c>
      <c r="BC387" s="331" t="s">
        <v>843</v>
      </c>
      <c r="BD387" s="330"/>
      <c r="BE387" s="330"/>
      <c r="BF387" s="355"/>
      <c r="BG387" s="355"/>
      <c r="BH387" s="335"/>
      <c r="BI387" s="355"/>
      <c r="BJ387" s="330"/>
      <c r="BK387" s="330"/>
      <c r="BL387" s="330"/>
      <c r="BM387" s="330"/>
      <c r="BN387" s="330"/>
    </row>
    <row r="388" spans="2:266">
      <c r="B388" s="339" t="s">
        <v>19327</v>
      </c>
      <c r="C388" s="338" t="s">
        <v>19326</v>
      </c>
      <c r="D388" s="337" t="s">
        <v>19363</v>
      </c>
      <c r="E388" s="337" t="s">
        <v>19336</v>
      </c>
      <c r="F388" s="337" t="s">
        <v>19230</v>
      </c>
      <c r="G388" s="337" t="s">
        <v>19150</v>
      </c>
      <c r="H388" s="336" t="s">
        <v>19149</v>
      </c>
      <c r="I388" s="331">
        <v>0</v>
      </c>
      <c r="J388" s="331"/>
      <c r="K388" s="331"/>
      <c r="L388" s="331">
        <v>0</v>
      </c>
      <c r="M388" s="331">
        <v>0</v>
      </c>
      <c r="N388" s="331">
        <v>0</v>
      </c>
      <c r="O388" s="331">
        <v>0</v>
      </c>
      <c r="P388" s="331">
        <v>0</v>
      </c>
      <c r="Q388" s="331">
        <v>0</v>
      </c>
      <c r="R388" s="331">
        <v>0</v>
      </c>
      <c r="S388" s="331">
        <v>0</v>
      </c>
      <c r="T388" s="331">
        <v>0</v>
      </c>
      <c r="U388" s="331">
        <v>0</v>
      </c>
      <c r="V388" s="331">
        <v>0</v>
      </c>
      <c r="W388" s="331">
        <v>0</v>
      </c>
      <c r="X388" s="331">
        <v>0</v>
      </c>
      <c r="Y388" s="331">
        <v>0</v>
      </c>
      <c r="Z388" s="331">
        <v>0</v>
      </c>
      <c r="AA388" s="331">
        <v>0</v>
      </c>
      <c r="AB388" s="331">
        <v>0</v>
      </c>
      <c r="AC388" s="331">
        <v>0</v>
      </c>
      <c r="AD388" s="331">
        <v>0</v>
      </c>
      <c r="AE388" s="331">
        <v>-102</v>
      </c>
      <c r="AF388" s="331">
        <v>-114.5</v>
      </c>
      <c r="AG388" s="331">
        <v>-126.5</v>
      </c>
      <c r="AH388" s="331">
        <v>-105.5</v>
      </c>
      <c r="AI388" s="331">
        <v>-123</v>
      </c>
      <c r="AJ388" s="331">
        <v>-128.5</v>
      </c>
      <c r="AK388" s="331">
        <v>-121</v>
      </c>
      <c r="AL388" s="331">
        <v>-121</v>
      </c>
      <c r="AM388" s="331">
        <v>-127</v>
      </c>
      <c r="AN388" s="331">
        <v>-160</v>
      </c>
      <c r="AO388" s="331">
        <v>-151.5</v>
      </c>
      <c r="AP388" s="331">
        <v>-119.45</v>
      </c>
      <c r="AQ388" s="331">
        <v>-135.03</v>
      </c>
      <c r="AR388" s="331">
        <v>-133</v>
      </c>
      <c r="AS388" s="331">
        <v>-110</v>
      </c>
      <c r="AT388" s="331">
        <v>-108.5</v>
      </c>
      <c r="AU388" s="331">
        <v>-101.9</v>
      </c>
      <c r="AV388" s="331">
        <v>-93.5</v>
      </c>
      <c r="AW388" s="331">
        <v>-96.5</v>
      </c>
      <c r="AX388" s="331">
        <v>-109.5</v>
      </c>
      <c r="AY388" s="331">
        <v>-122</v>
      </c>
      <c r="AZ388" s="331">
        <v>-115</v>
      </c>
      <c r="BA388" s="331">
        <v>-111</v>
      </c>
      <c r="BB388" s="331">
        <v>-100.78</v>
      </c>
      <c r="BC388" s="331">
        <v>-119.93</v>
      </c>
      <c r="BD388" s="330"/>
      <c r="BE388" s="330"/>
      <c r="BF388" s="330"/>
      <c r="BG388" s="330"/>
      <c r="BH388" s="335"/>
      <c r="BI388" s="330"/>
      <c r="BJ388" s="330"/>
      <c r="BK388" s="330"/>
      <c r="BL388" s="330"/>
      <c r="BM388" s="330"/>
      <c r="BN388" s="330"/>
    </row>
    <row r="389" spans="2:266">
      <c r="B389" s="339" t="s">
        <v>19325</v>
      </c>
      <c r="C389" s="338" t="s">
        <v>19325</v>
      </c>
      <c r="D389" s="337" t="s">
        <v>19363</v>
      </c>
      <c r="E389" s="337" t="s">
        <v>19336</v>
      </c>
      <c r="F389" s="337" t="s">
        <v>19121</v>
      </c>
      <c r="G389" s="337" t="s">
        <v>19150</v>
      </c>
      <c r="H389" s="336" t="s">
        <v>19149</v>
      </c>
      <c r="I389" s="331">
        <v>0</v>
      </c>
      <c r="J389" s="331"/>
      <c r="K389" s="331"/>
      <c r="L389" s="331">
        <v>0</v>
      </c>
      <c r="M389" s="331">
        <v>0</v>
      </c>
      <c r="N389" s="331">
        <v>0</v>
      </c>
      <c r="O389" s="331">
        <v>0</v>
      </c>
      <c r="P389" s="331">
        <v>0</v>
      </c>
      <c r="Q389" s="331">
        <v>0</v>
      </c>
      <c r="R389" s="331">
        <v>0</v>
      </c>
      <c r="S389" s="331">
        <v>0</v>
      </c>
      <c r="T389" s="331">
        <v>0</v>
      </c>
      <c r="U389" s="331">
        <v>0</v>
      </c>
      <c r="V389" s="331">
        <v>0</v>
      </c>
      <c r="W389" s="331">
        <v>0</v>
      </c>
      <c r="X389" s="331">
        <v>0</v>
      </c>
      <c r="Y389" s="331">
        <v>0</v>
      </c>
      <c r="Z389" s="331">
        <v>0</v>
      </c>
      <c r="AA389" s="331">
        <v>0</v>
      </c>
      <c r="AB389" s="331">
        <v>0</v>
      </c>
      <c r="AC389" s="331">
        <v>0</v>
      </c>
      <c r="AD389" s="331">
        <v>0</v>
      </c>
      <c r="AE389" s="331">
        <v>0</v>
      </c>
      <c r="AF389" s="331">
        <v>0</v>
      </c>
      <c r="AG389" s="331">
        <v>0</v>
      </c>
      <c r="AH389" s="331">
        <v>0</v>
      </c>
      <c r="AI389" s="331">
        <v>0</v>
      </c>
      <c r="AJ389" s="331">
        <v>0</v>
      </c>
      <c r="AK389" s="331">
        <v>0</v>
      </c>
      <c r="AL389" s="331">
        <v>0</v>
      </c>
      <c r="AM389" s="331">
        <v>0</v>
      </c>
      <c r="AN389" s="331">
        <v>0</v>
      </c>
      <c r="AO389" s="331">
        <v>0</v>
      </c>
      <c r="AP389" s="331">
        <v>0</v>
      </c>
      <c r="AQ389" s="331">
        <v>0</v>
      </c>
      <c r="AR389" s="331">
        <v>0</v>
      </c>
      <c r="AS389" s="331">
        <v>0</v>
      </c>
      <c r="AT389" s="331">
        <v>0</v>
      </c>
      <c r="AU389" s="331">
        <v>-42.54</v>
      </c>
      <c r="AV389" s="331">
        <v>-7.27</v>
      </c>
      <c r="AW389" s="331">
        <v>-9.51</v>
      </c>
      <c r="AX389" s="331">
        <v>-5.94</v>
      </c>
      <c r="AY389" s="331">
        <v>-8.66</v>
      </c>
      <c r="AZ389" s="331">
        <v>-2.9</v>
      </c>
      <c r="BA389" s="331">
        <v>-11.84</v>
      </c>
      <c r="BB389" s="331">
        <v>-2.92</v>
      </c>
      <c r="BC389" s="331">
        <v>0</v>
      </c>
      <c r="BD389" s="330"/>
      <c r="BE389" s="330"/>
      <c r="BF389" s="330"/>
      <c r="BG389" s="330"/>
      <c r="BH389" s="335"/>
      <c r="BI389" s="330"/>
      <c r="BJ389" s="330"/>
      <c r="BK389" s="330"/>
      <c r="BL389" s="330"/>
      <c r="BM389" s="330"/>
      <c r="BN389" s="330"/>
    </row>
    <row r="390" spans="2:266">
      <c r="B390" s="339" t="s">
        <v>19322</v>
      </c>
      <c r="C390" s="338" t="s">
        <v>19321</v>
      </c>
      <c r="D390" s="337" t="s">
        <v>19363</v>
      </c>
      <c r="E390" s="337" t="s">
        <v>19336</v>
      </c>
      <c r="F390" s="337" t="s">
        <v>19113</v>
      </c>
      <c r="G390" s="337" t="s">
        <v>19150</v>
      </c>
      <c r="H390" s="336" t="s">
        <v>19149</v>
      </c>
      <c r="I390" s="331">
        <v>0</v>
      </c>
      <c r="J390" s="331"/>
      <c r="K390" s="331"/>
      <c r="L390" s="331">
        <v>0</v>
      </c>
      <c r="M390" s="331">
        <v>0</v>
      </c>
      <c r="N390" s="331">
        <v>0</v>
      </c>
      <c r="O390" s="331">
        <v>0</v>
      </c>
      <c r="P390" s="331">
        <v>0</v>
      </c>
      <c r="Q390" s="331">
        <v>0</v>
      </c>
      <c r="R390" s="331">
        <v>0</v>
      </c>
      <c r="S390" s="331">
        <v>0</v>
      </c>
      <c r="T390" s="331">
        <v>0</v>
      </c>
      <c r="U390" s="331">
        <v>0</v>
      </c>
      <c r="V390" s="331">
        <v>0</v>
      </c>
      <c r="W390" s="331">
        <v>0</v>
      </c>
      <c r="X390" s="331">
        <v>0</v>
      </c>
      <c r="Y390" s="331">
        <v>0</v>
      </c>
      <c r="Z390" s="331">
        <v>0</v>
      </c>
      <c r="AA390" s="331">
        <v>0</v>
      </c>
      <c r="AB390" s="331">
        <v>0</v>
      </c>
      <c r="AC390" s="331">
        <v>0</v>
      </c>
      <c r="AD390" s="331">
        <v>0</v>
      </c>
      <c r="AE390" s="331">
        <v>0</v>
      </c>
      <c r="AF390" s="331">
        <v>-0.26</v>
      </c>
      <c r="AG390" s="331">
        <v>-15.79</v>
      </c>
      <c r="AH390" s="331">
        <v>-12.04</v>
      </c>
      <c r="AI390" s="331">
        <v>0</v>
      </c>
      <c r="AJ390" s="331">
        <v>-23.34</v>
      </c>
      <c r="AK390" s="331">
        <v>-19.93</v>
      </c>
      <c r="AL390" s="331">
        <v>-15.92</v>
      </c>
      <c r="AM390" s="331">
        <v>-20.91</v>
      </c>
      <c r="AN390" s="331">
        <v>-9.24</v>
      </c>
      <c r="AO390" s="331">
        <v>-15.87</v>
      </c>
      <c r="AP390" s="331">
        <v>-12.08</v>
      </c>
      <c r="AQ390" s="331">
        <v>-7.8</v>
      </c>
      <c r="AR390" s="331">
        <v>-25.05</v>
      </c>
      <c r="AS390" s="331">
        <v>-20.02</v>
      </c>
      <c r="AT390" s="331">
        <v>-27.29</v>
      </c>
      <c r="AU390" s="331">
        <v>-32.299999999999997</v>
      </c>
      <c r="AV390" s="331">
        <v>-16.47</v>
      </c>
      <c r="AW390" s="331">
        <v>-12.83</v>
      </c>
      <c r="AX390" s="331">
        <v>-57.59</v>
      </c>
      <c r="AY390" s="331">
        <v>-20.16</v>
      </c>
      <c r="AZ390" s="331">
        <v>-27.54</v>
      </c>
      <c r="BA390" s="331">
        <v>-31.88</v>
      </c>
      <c r="BB390" s="331">
        <v>-183.64</v>
      </c>
      <c r="BC390" s="331">
        <v>-76.42</v>
      </c>
      <c r="BD390" s="330"/>
      <c r="BE390" s="330"/>
      <c r="BF390" s="330"/>
      <c r="BG390" s="330"/>
      <c r="BH390" s="335"/>
      <c r="BI390" s="330"/>
      <c r="BJ390" s="330"/>
      <c r="BK390" s="330"/>
      <c r="BL390" s="330"/>
      <c r="BM390" s="330"/>
      <c r="BN390" s="330"/>
    </row>
    <row r="391" spans="2:266">
      <c r="B391" s="339" t="s">
        <v>19358</v>
      </c>
      <c r="C391" s="338" t="s">
        <v>19357</v>
      </c>
      <c r="D391" s="337" t="s">
        <v>19363</v>
      </c>
      <c r="E391" s="337" t="s">
        <v>19336</v>
      </c>
      <c r="F391" s="337" t="s">
        <v>19110</v>
      </c>
      <c r="G391" s="337" t="s">
        <v>19150</v>
      </c>
      <c r="H391" s="336" t="s">
        <v>19149</v>
      </c>
      <c r="I391" s="331">
        <v>-9.52</v>
      </c>
      <c r="J391" s="331"/>
      <c r="K391" s="331"/>
      <c r="L391" s="331">
        <v>-28</v>
      </c>
      <c r="M391" s="331">
        <v>-38</v>
      </c>
      <c r="N391" s="331">
        <v>-35</v>
      </c>
      <c r="O391" s="331">
        <v>-42</v>
      </c>
      <c r="P391" s="331">
        <v>-42</v>
      </c>
      <c r="Q391" s="331">
        <v>-48</v>
      </c>
      <c r="R391" s="331">
        <v>-57</v>
      </c>
      <c r="S391" s="331">
        <v>-63</v>
      </c>
      <c r="T391" s="331">
        <v>-75</v>
      </c>
      <c r="U391" s="331">
        <v>-81</v>
      </c>
      <c r="V391" s="331">
        <v>-88</v>
      </c>
      <c r="W391" s="331">
        <v>-44</v>
      </c>
      <c r="X391" s="331">
        <v>-50</v>
      </c>
      <c r="Y391" s="331">
        <v>-56</v>
      </c>
      <c r="Z391" s="331">
        <v>-63</v>
      </c>
      <c r="AA391" s="331">
        <v>-53</v>
      </c>
      <c r="AB391" s="331">
        <v>-98</v>
      </c>
      <c r="AC391" s="331">
        <v>-115</v>
      </c>
      <c r="AD391" s="331">
        <v>-136</v>
      </c>
      <c r="AE391" s="331">
        <v>-168.15</v>
      </c>
      <c r="AF391" s="331">
        <v>-166.24</v>
      </c>
      <c r="AG391" s="331">
        <v>-162.47</v>
      </c>
      <c r="AH391" s="331">
        <v>-237.33</v>
      </c>
      <c r="AI391" s="331">
        <v>-243.68</v>
      </c>
      <c r="AJ391" s="331">
        <v>-77.67</v>
      </c>
      <c r="AK391" s="331">
        <v>-82.14</v>
      </c>
      <c r="AL391" s="331">
        <v>-47.76</v>
      </c>
      <c r="AM391" s="331">
        <v>-65.48</v>
      </c>
      <c r="AN391" s="331">
        <v>-36.04</v>
      </c>
      <c r="AO391" s="331">
        <v>-79.77</v>
      </c>
      <c r="AP391" s="331">
        <v>-76.510000000000005</v>
      </c>
      <c r="AQ391" s="331">
        <v>-34.89</v>
      </c>
      <c r="AR391" s="331">
        <v>-183.23</v>
      </c>
      <c r="AS391" s="331">
        <v>-111</v>
      </c>
      <c r="AT391" s="331">
        <v>-61.85</v>
      </c>
      <c r="AU391" s="331">
        <v>-90.44</v>
      </c>
      <c r="AV391" s="331">
        <v>-64.400000000000006</v>
      </c>
      <c r="AW391" s="331">
        <v>-62.56</v>
      </c>
      <c r="AX391" s="331">
        <v>-81.84</v>
      </c>
      <c r="AY391" s="331">
        <v>-59.79</v>
      </c>
      <c r="AZ391" s="331">
        <v>-58.86</v>
      </c>
      <c r="BA391" s="331">
        <v>-35.909999999999997</v>
      </c>
      <c r="BB391" s="331">
        <v>-17.87</v>
      </c>
      <c r="BC391" s="331">
        <v>-22.65</v>
      </c>
      <c r="BD391" s="330"/>
      <c r="BE391" s="330"/>
      <c r="BF391" s="330"/>
      <c r="BG391" s="330"/>
      <c r="BH391" s="335"/>
      <c r="BI391" s="330"/>
      <c r="BJ391" s="330"/>
      <c r="BK391" s="330"/>
      <c r="BL391" s="330"/>
      <c r="BM391" s="330"/>
      <c r="BN391" s="330"/>
    </row>
    <row r="392" spans="2:266">
      <c r="B392" s="339" t="s">
        <v>19356</v>
      </c>
      <c r="C392" s="338" t="s">
        <v>19355</v>
      </c>
      <c r="D392" s="337" t="s">
        <v>19363</v>
      </c>
      <c r="E392" s="337" t="s">
        <v>19336</v>
      </c>
      <c r="F392" s="337" t="s">
        <v>19186</v>
      </c>
      <c r="G392" s="337" t="s">
        <v>19150</v>
      </c>
      <c r="H392" s="336" t="s">
        <v>19149</v>
      </c>
      <c r="I392" s="331">
        <v>0</v>
      </c>
      <c r="J392" s="331"/>
      <c r="K392" s="331"/>
      <c r="L392" s="331">
        <v>0</v>
      </c>
      <c r="M392" s="331">
        <v>0</v>
      </c>
      <c r="N392" s="331">
        <v>0</v>
      </c>
      <c r="O392" s="331">
        <v>0</v>
      </c>
      <c r="P392" s="331">
        <v>0</v>
      </c>
      <c r="Q392" s="331">
        <v>0</v>
      </c>
      <c r="R392" s="331">
        <v>0</v>
      </c>
      <c r="S392" s="331">
        <v>0</v>
      </c>
      <c r="T392" s="331">
        <v>0</v>
      </c>
      <c r="U392" s="331">
        <v>0</v>
      </c>
      <c r="V392" s="331">
        <v>0</v>
      </c>
      <c r="W392" s="331">
        <v>0</v>
      </c>
      <c r="X392" s="331">
        <v>0</v>
      </c>
      <c r="Y392" s="331">
        <v>0</v>
      </c>
      <c r="Z392" s="331">
        <v>0</v>
      </c>
      <c r="AA392" s="331">
        <v>0</v>
      </c>
      <c r="AB392" s="331">
        <v>0</v>
      </c>
      <c r="AC392" s="331">
        <v>0</v>
      </c>
      <c r="AD392" s="331">
        <v>0</v>
      </c>
      <c r="AE392" s="331">
        <v>-55.09</v>
      </c>
      <c r="AF392" s="331">
        <v>-69.95</v>
      </c>
      <c r="AG392" s="331">
        <v>0</v>
      </c>
      <c r="AH392" s="331">
        <v>0</v>
      </c>
      <c r="AI392" s="331">
        <v>0</v>
      </c>
      <c r="AJ392" s="331">
        <v>0</v>
      </c>
      <c r="AK392" s="331">
        <v>0</v>
      </c>
      <c r="AL392" s="331">
        <v>0</v>
      </c>
      <c r="AM392" s="331">
        <v>0</v>
      </c>
      <c r="AN392" s="331">
        <v>0</v>
      </c>
      <c r="AO392" s="331">
        <v>0</v>
      </c>
      <c r="AP392" s="331">
        <v>0</v>
      </c>
      <c r="AQ392" s="331">
        <v>0</v>
      </c>
      <c r="AR392" s="331">
        <v>-0.66</v>
      </c>
      <c r="AS392" s="331">
        <v>-0.64</v>
      </c>
      <c r="AT392" s="331">
        <v>-0.54</v>
      </c>
      <c r="AU392" s="331">
        <v>-0.83</v>
      </c>
      <c r="AV392" s="331">
        <v>-1.41</v>
      </c>
      <c r="AW392" s="331">
        <v>-1.88</v>
      </c>
      <c r="AX392" s="331">
        <v>-1.61</v>
      </c>
      <c r="AY392" s="331">
        <v>-1.67</v>
      </c>
      <c r="AZ392" s="331">
        <v>-0.63</v>
      </c>
      <c r="BA392" s="331">
        <v>-0.41</v>
      </c>
      <c r="BB392" s="331">
        <v>-0.31</v>
      </c>
      <c r="BC392" s="331">
        <v>-0.52</v>
      </c>
      <c r="BD392" s="330"/>
      <c r="BE392" s="330"/>
      <c r="BF392" s="330"/>
      <c r="BG392" s="330"/>
      <c r="BH392" s="335"/>
      <c r="BI392" s="330"/>
      <c r="BJ392" s="330"/>
      <c r="BK392" s="330"/>
      <c r="BL392" s="330"/>
      <c r="BM392" s="330"/>
      <c r="BN392" s="330"/>
    </row>
    <row r="393" spans="2:266">
      <c r="B393" s="339" t="s">
        <v>19298</v>
      </c>
      <c r="C393" s="338" t="s">
        <v>19297</v>
      </c>
      <c r="D393" s="337" t="s">
        <v>19363</v>
      </c>
      <c r="E393" s="337" t="s">
        <v>19336</v>
      </c>
      <c r="F393" s="337" t="s">
        <v>19104</v>
      </c>
      <c r="G393" s="337" t="s">
        <v>19150</v>
      </c>
      <c r="H393" s="336" t="s">
        <v>19149</v>
      </c>
      <c r="I393" s="331">
        <v>0</v>
      </c>
      <c r="J393" s="331"/>
      <c r="K393" s="331"/>
      <c r="L393" s="331">
        <v>0</v>
      </c>
      <c r="M393" s="331">
        <v>0</v>
      </c>
      <c r="N393" s="331">
        <v>0</v>
      </c>
      <c r="O393" s="331">
        <v>0</v>
      </c>
      <c r="P393" s="331">
        <v>0</v>
      </c>
      <c r="Q393" s="331">
        <v>0</v>
      </c>
      <c r="R393" s="331">
        <v>0</v>
      </c>
      <c r="S393" s="331">
        <v>0</v>
      </c>
      <c r="T393" s="331">
        <v>0</v>
      </c>
      <c r="U393" s="331">
        <v>0</v>
      </c>
      <c r="V393" s="331">
        <v>0</v>
      </c>
      <c r="W393" s="331">
        <v>-50</v>
      </c>
      <c r="X393" s="331">
        <v>-50</v>
      </c>
      <c r="Y393" s="331">
        <v>-62</v>
      </c>
      <c r="Z393" s="331">
        <v>-62</v>
      </c>
      <c r="AA393" s="331">
        <v>-42</v>
      </c>
      <c r="AB393" s="331">
        <v>-44</v>
      </c>
      <c r="AC393" s="331">
        <v>-47</v>
      </c>
      <c r="AD393" s="331">
        <v>-49</v>
      </c>
      <c r="AE393" s="331">
        <v>-44.97</v>
      </c>
      <c r="AF393" s="331">
        <v>-21.11</v>
      </c>
      <c r="AG393" s="331">
        <v>-116.9</v>
      </c>
      <c r="AH393" s="331">
        <v>-114.37</v>
      </c>
      <c r="AI393" s="331">
        <v>-151.51</v>
      </c>
      <c r="AJ393" s="331">
        <v>-209.54</v>
      </c>
      <c r="AK393" s="331">
        <v>-200.15</v>
      </c>
      <c r="AL393" s="331">
        <v>-153.49</v>
      </c>
      <c r="AM393" s="331">
        <v>-157</v>
      </c>
      <c r="AN393" s="331">
        <v>-243.72</v>
      </c>
      <c r="AO393" s="331">
        <v>-398.77</v>
      </c>
      <c r="AP393" s="331">
        <v>-346.5</v>
      </c>
      <c r="AQ393" s="331">
        <v>-296.11</v>
      </c>
      <c r="AR393" s="331">
        <v>-318.56</v>
      </c>
      <c r="AS393" s="331">
        <v>-381.81</v>
      </c>
      <c r="AT393" s="331">
        <v>-434.3</v>
      </c>
      <c r="AU393" s="331">
        <v>-365.79</v>
      </c>
      <c r="AV393" s="331">
        <v>-292.32</v>
      </c>
      <c r="AW393" s="331">
        <v>-182.2</v>
      </c>
      <c r="AX393" s="331">
        <v>-179.19</v>
      </c>
      <c r="AY393" s="331">
        <v>-75.33</v>
      </c>
      <c r="AZ393" s="331">
        <v>-33.58</v>
      </c>
      <c r="BA393" s="331">
        <v>-30.43</v>
      </c>
      <c r="BB393" s="331">
        <v>-28.6</v>
      </c>
      <c r="BC393" s="331">
        <v>-16.11</v>
      </c>
      <c r="BD393" s="330"/>
      <c r="BE393" s="330"/>
      <c r="BF393" s="330"/>
      <c r="BG393" s="330"/>
      <c r="BH393" s="335"/>
      <c r="BI393" s="330"/>
      <c r="BJ393" s="330"/>
      <c r="BK393" s="330"/>
      <c r="BL393" s="330"/>
      <c r="BM393" s="330"/>
      <c r="BN393" s="330"/>
    </row>
    <row r="394" spans="2:266">
      <c r="B394" s="339" t="s">
        <v>19320</v>
      </c>
      <c r="C394" s="338" t="s">
        <v>19319</v>
      </c>
      <c r="D394" s="337" t="s">
        <v>19363</v>
      </c>
      <c r="E394" s="337" t="s">
        <v>19336</v>
      </c>
      <c r="F394" s="337" t="s">
        <v>19101</v>
      </c>
      <c r="G394" s="337" t="s">
        <v>19150</v>
      </c>
      <c r="H394" s="336" t="s">
        <v>19149</v>
      </c>
      <c r="I394" s="331">
        <v>0</v>
      </c>
      <c r="J394" s="331"/>
      <c r="K394" s="331"/>
      <c r="L394" s="331">
        <v>0</v>
      </c>
      <c r="M394" s="331">
        <v>0</v>
      </c>
      <c r="N394" s="331">
        <v>-12</v>
      </c>
      <c r="O394" s="331">
        <v>-14</v>
      </c>
      <c r="P394" s="331">
        <v>-14</v>
      </c>
      <c r="Q394" s="331">
        <v>-16</v>
      </c>
      <c r="R394" s="331">
        <v>-19</v>
      </c>
      <c r="S394" s="331">
        <v>-21</v>
      </c>
      <c r="T394" s="331">
        <v>-25</v>
      </c>
      <c r="U394" s="331">
        <v>-31</v>
      </c>
      <c r="V394" s="331">
        <v>-38</v>
      </c>
      <c r="W394" s="331">
        <v>-44</v>
      </c>
      <c r="X394" s="331">
        <v>-50</v>
      </c>
      <c r="Y394" s="331">
        <v>-56</v>
      </c>
      <c r="Z394" s="331">
        <v>-62</v>
      </c>
      <c r="AA394" s="331">
        <v>-37</v>
      </c>
      <c r="AB394" s="331">
        <v>-42</v>
      </c>
      <c r="AC394" s="331">
        <v>-55</v>
      </c>
      <c r="AD394" s="331">
        <v>-64</v>
      </c>
      <c r="AE394" s="331">
        <v>-236.86</v>
      </c>
      <c r="AF394" s="331">
        <v>-81.14</v>
      </c>
      <c r="AG394" s="331">
        <v>-172.7</v>
      </c>
      <c r="AH394" s="331">
        <v>-53.8</v>
      </c>
      <c r="AI394" s="331">
        <v>-523.54</v>
      </c>
      <c r="AJ394" s="331">
        <v>0</v>
      </c>
      <c r="AK394" s="331">
        <v>0</v>
      </c>
      <c r="AL394" s="331">
        <v>0</v>
      </c>
      <c r="AM394" s="331">
        <v>0</v>
      </c>
      <c r="AN394" s="331">
        <v>0</v>
      </c>
      <c r="AO394" s="331">
        <v>0</v>
      </c>
      <c r="AP394" s="331">
        <v>0</v>
      </c>
      <c r="AQ394" s="331">
        <v>0</v>
      </c>
      <c r="AR394" s="331">
        <v>0</v>
      </c>
      <c r="AS394" s="331">
        <v>0</v>
      </c>
      <c r="AT394" s="331">
        <v>0</v>
      </c>
      <c r="AU394" s="331">
        <v>0</v>
      </c>
      <c r="AV394" s="331">
        <v>0</v>
      </c>
      <c r="AW394" s="331">
        <v>0</v>
      </c>
      <c r="AX394" s="331">
        <v>0</v>
      </c>
      <c r="AY394" s="331">
        <v>0</v>
      </c>
      <c r="AZ394" s="331">
        <v>0</v>
      </c>
      <c r="BA394" s="331">
        <v>0</v>
      </c>
      <c r="BB394" s="331">
        <v>0</v>
      </c>
      <c r="BC394" s="331">
        <v>0</v>
      </c>
      <c r="BD394" s="330"/>
      <c r="BE394" s="330"/>
      <c r="BF394" s="330"/>
      <c r="BG394" s="330"/>
      <c r="BH394" s="335"/>
      <c r="BI394" s="330"/>
      <c r="BJ394" s="330"/>
      <c r="BK394" s="330"/>
      <c r="BL394" s="330"/>
      <c r="BM394" s="330"/>
      <c r="BN394" s="330"/>
    </row>
    <row r="395" spans="2:266">
      <c r="B395" s="339" t="s">
        <v>19352</v>
      </c>
      <c r="C395" s="338" t="s">
        <v>19351</v>
      </c>
      <c r="D395" s="337" t="s">
        <v>19363</v>
      </c>
      <c r="E395" s="337" t="s">
        <v>19336</v>
      </c>
      <c r="F395" s="337" t="s">
        <v>19138</v>
      </c>
      <c r="G395" s="337" t="s">
        <v>19150</v>
      </c>
      <c r="H395" s="336" t="s">
        <v>19149</v>
      </c>
      <c r="I395" s="331">
        <v>0</v>
      </c>
      <c r="J395" s="331"/>
      <c r="K395" s="331"/>
      <c r="L395" s="331">
        <v>0</v>
      </c>
      <c r="M395" s="331">
        <v>0</v>
      </c>
      <c r="N395" s="331">
        <v>0</v>
      </c>
      <c r="O395" s="331">
        <v>0</v>
      </c>
      <c r="P395" s="331">
        <v>0</v>
      </c>
      <c r="Q395" s="331">
        <v>0</v>
      </c>
      <c r="R395" s="331">
        <v>0</v>
      </c>
      <c r="S395" s="331">
        <v>0</v>
      </c>
      <c r="T395" s="331">
        <v>0</v>
      </c>
      <c r="U395" s="331">
        <v>0</v>
      </c>
      <c r="V395" s="331">
        <v>0</v>
      </c>
      <c r="W395" s="331">
        <v>0</v>
      </c>
      <c r="X395" s="331">
        <v>0</v>
      </c>
      <c r="Y395" s="331">
        <v>0</v>
      </c>
      <c r="Z395" s="331">
        <v>0</v>
      </c>
      <c r="AA395" s="331">
        <v>0</v>
      </c>
      <c r="AB395" s="331">
        <v>0</v>
      </c>
      <c r="AC395" s="331">
        <v>0</v>
      </c>
      <c r="AD395" s="331">
        <v>0</v>
      </c>
      <c r="AE395" s="331">
        <v>0</v>
      </c>
      <c r="AF395" s="331">
        <v>-5.56</v>
      </c>
      <c r="AG395" s="331">
        <v>-10.19</v>
      </c>
      <c r="AH395" s="331">
        <v>0</v>
      </c>
      <c r="AI395" s="331">
        <v>0</v>
      </c>
      <c r="AJ395" s="331">
        <v>0</v>
      </c>
      <c r="AK395" s="331">
        <v>0</v>
      </c>
      <c r="AL395" s="331">
        <v>0</v>
      </c>
      <c r="AM395" s="331">
        <v>0</v>
      </c>
      <c r="AN395" s="331">
        <v>-13.23</v>
      </c>
      <c r="AO395" s="331">
        <v>0</v>
      </c>
      <c r="AP395" s="331">
        <v>0</v>
      </c>
      <c r="AQ395" s="331">
        <v>0</v>
      </c>
      <c r="AR395" s="331">
        <v>-182.13</v>
      </c>
      <c r="AS395" s="331">
        <v>-267.08999999999997</v>
      </c>
      <c r="AT395" s="331">
        <v>-274.98</v>
      </c>
      <c r="AU395" s="331">
        <v>-324.70999999999998</v>
      </c>
      <c r="AV395" s="331">
        <v>-622.57000000000005</v>
      </c>
      <c r="AW395" s="331">
        <v>-764.5</v>
      </c>
      <c r="AX395" s="331">
        <v>-37.950000000000003</v>
      </c>
      <c r="AY395" s="331">
        <v>-6.41</v>
      </c>
      <c r="AZ395" s="331">
        <v>-136.22999999999999</v>
      </c>
      <c r="BA395" s="331">
        <v>-119.15</v>
      </c>
      <c r="BB395" s="331">
        <v>-265.85000000000002</v>
      </c>
      <c r="BC395" s="331">
        <v>-156.37</v>
      </c>
      <c r="BD395" s="330"/>
      <c r="BE395" s="330"/>
      <c r="BF395" s="330"/>
      <c r="BG395" s="330"/>
      <c r="BH395" s="335"/>
      <c r="BI395" s="330"/>
      <c r="BJ395" s="330"/>
      <c r="BK395" s="330"/>
      <c r="BL395" s="330"/>
      <c r="BM395" s="330"/>
      <c r="BN395" s="330"/>
      <c r="BO395" s="330"/>
      <c r="BP395" s="330"/>
      <c r="BQ395" s="330"/>
      <c r="BR395" s="330"/>
      <c r="BS395" s="330"/>
      <c r="BT395" s="330"/>
      <c r="BU395" s="330"/>
      <c r="BV395" s="330"/>
      <c r="BW395" s="330"/>
      <c r="BX395" s="330"/>
      <c r="BY395" s="330"/>
      <c r="BZ395" s="330"/>
      <c r="CA395" s="330"/>
      <c r="CB395" s="330"/>
      <c r="CC395" s="330"/>
      <c r="CD395" s="330"/>
      <c r="CE395" s="330"/>
      <c r="CF395" s="330"/>
      <c r="CG395" s="330"/>
      <c r="CH395" s="330"/>
      <c r="CI395" s="330"/>
      <c r="CJ395" s="330"/>
      <c r="CK395" s="330"/>
      <c r="CL395" s="330"/>
      <c r="CM395" s="330"/>
      <c r="CN395" s="330"/>
      <c r="CO395" s="330"/>
      <c r="CP395" s="330"/>
      <c r="CQ395" s="330"/>
      <c r="CR395" s="330"/>
      <c r="CS395" s="330"/>
      <c r="CT395" s="330"/>
      <c r="CU395" s="330"/>
      <c r="CV395" s="330"/>
      <c r="CW395" s="330"/>
      <c r="CX395" s="330"/>
      <c r="CY395" s="330"/>
      <c r="CZ395" s="330"/>
      <c r="DA395" s="330"/>
      <c r="DB395" s="330"/>
      <c r="DC395" s="330"/>
      <c r="DD395" s="330"/>
      <c r="DE395" s="330"/>
      <c r="DF395" s="330"/>
      <c r="DG395" s="330"/>
      <c r="DH395" s="330"/>
      <c r="DI395" s="330"/>
      <c r="DJ395" s="330"/>
      <c r="DK395" s="330"/>
      <c r="DL395" s="330"/>
      <c r="DM395" s="330"/>
      <c r="DN395" s="330"/>
      <c r="DO395" s="330"/>
      <c r="DP395" s="330"/>
      <c r="DQ395" s="330"/>
      <c r="DR395" s="330"/>
      <c r="DS395" s="330"/>
      <c r="DT395" s="330"/>
      <c r="DU395" s="330"/>
      <c r="DV395" s="330"/>
      <c r="DW395" s="330"/>
      <c r="DX395" s="330"/>
      <c r="DY395" s="330"/>
      <c r="DZ395" s="330"/>
      <c r="EA395" s="330"/>
      <c r="EB395" s="330"/>
      <c r="EC395" s="330"/>
      <c r="ED395" s="330"/>
      <c r="EE395" s="330"/>
      <c r="EF395" s="330"/>
      <c r="EG395" s="330"/>
      <c r="EH395" s="330"/>
      <c r="EI395" s="330"/>
      <c r="EJ395" s="330"/>
      <c r="EK395" s="330"/>
      <c r="EL395" s="330"/>
      <c r="EM395" s="330"/>
      <c r="EN395" s="330"/>
      <c r="EO395" s="330"/>
      <c r="EP395" s="330"/>
      <c r="EQ395" s="330"/>
      <c r="ER395" s="330"/>
      <c r="ES395" s="330"/>
      <c r="ET395" s="330"/>
      <c r="EU395" s="330"/>
      <c r="EV395" s="330"/>
      <c r="EW395" s="330"/>
      <c r="EX395" s="330"/>
      <c r="EY395" s="330"/>
      <c r="EZ395" s="330"/>
      <c r="FA395" s="330"/>
      <c r="FB395" s="330"/>
      <c r="FC395" s="330"/>
      <c r="FD395" s="330"/>
      <c r="FE395" s="330"/>
      <c r="FF395" s="330"/>
      <c r="FG395" s="330"/>
      <c r="FH395" s="330"/>
      <c r="FI395" s="330"/>
      <c r="FJ395" s="330"/>
      <c r="FK395" s="330"/>
      <c r="FL395" s="330"/>
      <c r="FM395" s="330"/>
      <c r="FN395" s="330"/>
      <c r="FO395" s="330"/>
      <c r="FP395" s="330"/>
      <c r="FQ395" s="330"/>
      <c r="FR395" s="330"/>
      <c r="FS395" s="330"/>
      <c r="FT395" s="330"/>
      <c r="FU395" s="330"/>
      <c r="FV395" s="330"/>
      <c r="FW395" s="330"/>
      <c r="FX395" s="330"/>
      <c r="FY395" s="330"/>
      <c r="FZ395" s="330"/>
      <c r="GA395" s="330"/>
      <c r="GB395" s="330"/>
      <c r="GC395" s="330"/>
      <c r="GD395" s="330"/>
      <c r="GE395" s="330"/>
      <c r="GF395" s="330"/>
      <c r="GG395" s="330"/>
      <c r="GH395" s="330"/>
      <c r="GI395" s="330"/>
      <c r="GJ395" s="330"/>
      <c r="GK395" s="330"/>
      <c r="GL395" s="330"/>
      <c r="GM395" s="330"/>
      <c r="GN395" s="330"/>
      <c r="GO395" s="330"/>
      <c r="GP395" s="330"/>
      <c r="GQ395" s="330"/>
      <c r="GR395" s="330"/>
      <c r="GS395" s="330"/>
      <c r="GT395" s="330"/>
      <c r="GU395" s="330"/>
      <c r="GV395" s="330"/>
      <c r="GW395" s="330"/>
      <c r="GX395" s="330"/>
      <c r="GY395" s="330"/>
      <c r="GZ395" s="330"/>
      <c r="HA395" s="330"/>
      <c r="HB395" s="330"/>
      <c r="HC395" s="330"/>
      <c r="HD395" s="330"/>
      <c r="HE395" s="330"/>
      <c r="HF395" s="330"/>
      <c r="HG395" s="330"/>
      <c r="HH395" s="330"/>
      <c r="HI395" s="330"/>
      <c r="HJ395" s="330"/>
      <c r="HK395" s="330"/>
      <c r="HL395" s="330"/>
      <c r="HM395" s="330"/>
      <c r="HN395" s="330"/>
      <c r="HO395" s="330"/>
      <c r="HP395" s="330"/>
      <c r="HQ395" s="330"/>
      <c r="HR395" s="330"/>
      <c r="HS395" s="330"/>
      <c r="HT395" s="330"/>
      <c r="HU395" s="330"/>
      <c r="HV395" s="330"/>
      <c r="HW395" s="330"/>
      <c r="HX395" s="330"/>
      <c r="HY395" s="330"/>
      <c r="HZ395" s="330"/>
      <c r="IA395" s="330"/>
      <c r="IB395" s="330"/>
      <c r="IC395" s="330"/>
      <c r="ID395" s="330"/>
      <c r="IE395" s="330"/>
      <c r="IF395" s="330"/>
      <c r="IG395" s="330"/>
      <c r="IH395" s="330"/>
      <c r="II395" s="330"/>
      <c r="IJ395" s="330"/>
      <c r="IK395" s="330"/>
      <c r="IL395" s="330"/>
      <c r="IM395" s="330"/>
      <c r="IN395" s="330"/>
      <c r="IO395" s="330"/>
      <c r="IP395" s="330"/>
      <c r="IQ395" s="330"/>
      <c r="IR395" s="330"/>
      <c r="IS395" s="330"/>
      <c r="IT395" s="330"/>
      <c r="IU395" s="330"/>
      <c r="IV395" s="330"/>
      <c r="IW395" s="330"/>
      <c r="IX395" s="330"/>
      <c r="IY395" s="330"/>
      <c r="IZ395" s="330"/>
      <c r="JA395" s="330"/>
      <c r="JB395" s="330"/>
      <c r="JC395" s="330"/>
      <c r="JD395" s="330"/>
      <c r="JE395" s="330"/>
      <c r="JF395" s="330"/>
    </row>
    <row r="396" spans="2:266">
      <c r="B396" s="339" t="s">
        <v>19348</v>
      </c>
      <c r="C396" s="338" t="s">
        <v>19347</v>
      </c>
      <c r="D396" s="337" t="s">
        <v>19363</v>
      </c>
      <c r="E396" s="337" t="s">
        <v>19336</v>
      </c>
      <c r="F396" s="337" t="s">
        <v>19183</v>
      </c>
      <c r="G396" s="337" t="s">
        <v>19150</v>
      </c>
      <c r="H396" s="336" t="s">
        <v>19149</v>
      </c>
      <c r="I396" s="331">
        <v>0</v>
      </c>
      <c r="J396" s="331"/>
      <c r="K396" s="331"/>
      <c r="L396" s="331">
        <v>0</v>
      </c>
      <c r="M396" s="331">
        <v>0</v>
      </c>
      <c r="N396" s="331">
        <v>0</v>
      </c>
      <c r="O396" s="331">
        <v>0</v>
      </c>
      <c r="P396" s="331">
        <v>0</v>
      </c>
      <c r="Q396" s="331">
        <v>0</v>
      </c>
      <c r="R396" s="331">
        <v>0</v>
      </c>
      <c r="S396" s="331">
        <v>0</v>
      </c>
      <c r="T396" s="331">
        <v>0</v>
      </c>
      <c r="U396" s="331">
        <v>0</v>
      </c>
      <c r="V396" s="331">
        <v>0</v>
      </c>
      <c r="W396" s="331">
        <v>0</v>
      </c>
      <c r="X396" s="331">
        <v>0</v>
      </c>
      <c r="Y396" s="331">
        <v>0</v>
      </c>
      <c r="Z396" s="331">
        <v>0</v>
      </c>
      <c r="AA396" s="331">
        <v>0</v>
      </c>
      <c r="AB396" s="331">
        <v>-12</v>
      </c>
      <c r="AC396" s="331">
        <v>-12</v>
      </c>
      <c r="AD396" s="331">
        <v>-12</v>
      </c>
      <c r="AE396" s="331">
        <v>-16.170000000000002</v>
      </c>
      <c r="AF396" s="331">
        <v>-16.170000000000002</v>
      </c>
      <c r="AG396" s="331">
        <v>-172.95</v>
      </c>
      <c r="AH396" s="331">
        <v>-65.569999999999993</v>
      </c>
      <c r="AI396" s="331">
        <v>-31.5</v>
      </c>
      <c r="AJ396" s="331">
        <v>-36.33</v>
      </c>
      <c r="AK396" s="331">
        <v>-34.04</v>
      </c>
      <c r="AL396" s="331">
        <v>-34.799999999999997</v>
      </c>
      <c r="AM396" s="331">
        <v>-33.200000000000003</v>
      </c>
      <c r="AN396" s="331">
        <v>-31.45</v>
      </c>
      <c r="AO396" s="331">
        <v>-33.549999999999997</v>
      </c>
      <c r="AP396" s="331">
        <v>-56.68</v>
      </c>
      <c r="AQ396" s="331">
        <v>-36.409999999999997</v>
      </c>
      <c r="AR396" s="331">
        <v>-26.26</v>
      </c>
      <c r="AS396" s="331">
        <v>-23.88</v>
      </c>
      <c r="AT396" s="331">
        <v>-172.08</v>
      </c>
      <c r="AU396" s="331">
        <v>-284.24</v>
      </c>
      <c r="AV396" s="331">
        <v>-144.13</v>
      </c>
      <c r="AW396" s="331">
        <v>-284.25</v>
      </c>
      <c r="AX396" s="331">
        <v>-527.04999999999995</v>
      </c>
      <c r="AY396" s="331">
        <v>-622.32000000000005</v>
      </c>
      <c r="AZ396" s="331">
        <v>-434.9</v>
      </c>
      <c r="BA396" s="331">
        <v>-358.92</v>
      </c>
      <c r="BB396" s="331">
        <v>-247.86</v>
      </c>
      <c r="BC396" s="331">
        <v>-527.86</v>
      </c>
      <c r="BD396" s="330"/>
      <c r="BE396" s="330"/>
      <c r="BF396" s="330"/>
      <c r="BG396" s="330"/>
      <c r="BH396" s="335"/>
      <c r="BI396" s="330"/>
      <c r="BJ396" s="330"/>
      <c r="BK396" s="330"/>
      <c r="BL396" s="330"/>
      <c r="BM396" s="330"/>
      <c r="BN396" s="330"/>
      <c r="BO396" s="330"/>
      <c r="BP396" s="330"/>
      <c r="BQ396" s="330"/>
      <c r="BR396" s="330"/>
      <c r="BS396" s="330"/>
      <c r="BT396" s="330"/>
      <c r="BU396" s="330"/>
      <c r="BV396" s="330"/>
      <c r="BW396" s="330"/>
      <c r="BX396" s="330"/>
      <c r="BY396" s="330"/>
      <c r="BZ396" s="330"/>
      <c r="CA396" s="330"/>
      <c r="CB396" s="330"/>
      <c r="CC396" s="330"/>
      <c r="CD396" s="330"/>
      <c r="CE396" s="330"/>
      <c r="CF396" s="330"/>
      <c r="CG396" s="330"/>
      <c r="CH396" s="330"/>
      <c r="CI396" s="330"/>
      <c r="CJ396" s="330"/>
      <c r="CK396" s="330"/>
      <c r="CL396" s="330"/>
      <c r="CM396" s="330"/>
      <c r="CN396" s="330"/>
      <c r="CO396" s="330"/>
      <c r="CP396" s="330"/>
      <c r="CQ396" s="330"/>
      <c r="CR396" s="330"/>
      <c r="CS396" s="330"/>
      <c r="CT396" s="330"/>
      <c r="CU396" s="330"/>
      <c r="CV396" s="330"/>
      <c r="CW396" s="330"/>
      <c r="CX396" s="330"/>
      <c r="CY396" s="330"/>
      <c r="CZ396" s="330"/>
      <c r="DA396" s="330"/>
      <c r="DB396" s="330"/>
      <c r="DC396" s="330"/>
      <c r="DD396" s="330"/>
      <c r="DE396" s="330"/>
      <c r="DF396" s="330"/>
      <c r="DG396" s="330"/>
      <c r="DH396" s="330"/>
      <c r="DI396" s="330"/>
      <c r="DJ396" s="330"/>
      <c r="DK396" s="330"/>
      <c r="DL396" s="330"/>
      <c r="DM396" s="330"/>
      <c r="DN396" s="330"/>
      <c r="DO396" s="330"/>
      <c r="DP396" s="330"/>
      <c r="DQ396" s="330"/>
      <c r="DR396" s="330"/>
      <c r="DS396" s="330"/>
      <c r="DT396" s="330"/>
      <c r="DU396" s="330"/>
      <c r="DV396" s="330"/>
      <c r="DW396" s="330"/>
      <c r="DX396" s="330"/>
      <c r="DY396" s="330"/>
      <c r="DZ396" s="330"/>
      <c r="EA396" s="330"/>
      <c r="EB396" s="330"/>
      <c r="EC396" s="330"/>
      <c r="ED396" s="330"/>
      <c r="EE396" s="330"/>
      <c r="EF396" s="330"/>
      <c r="EG396" s="330"/>
      <c r="EH396" s="330"/>
      <c r="EI396" s="330"/>
      <c r="EJ396" s="330"/>
      <c r="EK396" s="330"/>
      <c r="EL396" s="330"/>
      <c r="EM396" s="330"/>
      <c r="EN396" s="330"/>
      <c r="EO396" s="330"/>
      <c r="EP396" s="330"/>
      <c r="EQ396" s="330"/>
      <c r="ER396" s="330"/>
      <c r="ES396" s="330"/>
      <c r="ET396" s="330"/>
      <c r="EU396" s="330"/>
      <c r="EV396" s="330"/>
      <c r="EW396" s="330"/>
      <c r="EX396" s="330"/>
      <c r="EY396" s="330"/>
      <c r="EZ396" s="330"/>
      <c r="FA396" s="330"/>
      <c r="FB396" s="330"/>
      <c r="FC396" s="330"/>
      <c r="FD396" s="330"/>
      <c r="FE396" s="330"/>
      <c r="FF396" s="330"/>
      <c r="FG396" s="330"/>
      <c r="FH396" s="330"/>
      <c r="FI396" s="330"/>
      <c r="FJ396" s="330"/>
      <c r="FK396" s="330"/>
      <c r="FL396" s="330"/>
      <c r="FM396" s="330"/>
      <c r="FN396" s="330"/>
      <c r="FO396" s="330"/>
      <c r="FP396" s="330"/>
      <c r="FQ396" s="330"/>
      <c r="FR396" s="330"/>
      <c r="FS396" s="330"/>
      <c r="FT396" s="330"/>
      <c r="FU396" s="330"/>
      <c r="FV396" s="330"/>
      <c r="FW396" s="330"/>
      <c r="FX396" s="330"/>
      <c r="FY396" s="330"/>
      <c r="FZ396" s="330"/>
      <c r="GA396" s="330"/>
      <c r="GB396" s="330"/>
      <c r="GC396" s="330"/>
      <c r="GD396" s="330"/>
      <c r="GE396" s="330"/>
      <c r="GF396" s="330"/>
      <c r="GG396" s="330"/>
      <c r="GH396" s="330"/>
      <c r="GI396" s="330"/>
      <c r="GJ396" s="330"/>
      <c r="GK396" s="330"/>
      <c r="GL396" s="330"/>
      <c r="GM396" s="330"/>
      <c r="GN396" s="330"/>
      <c r="GO396" s="330"/>
      <c r="GP396" s="330"/>
      <c r="GQ396" s="330"/>
      <c r="GR396" s="330"/>
      <c r="GS396" s="330"/>
      <c r="GT396" s="330"/>
      <c r="GU396" s="330"/>
      <c r="GV396" s="330"/>
      <c r="GW396" s="330"/>
      <c r="GX396" s="330"/>
      <c r="GY396" s="330"/>
      <c r="GZ396" s="330"/>
      <c r="HA396" s="330"/>
      <c r="HB396" s="330"/>
      <c r="HC396" s="330"/>
      <c r="HD396" s="330"/>
      <c r="HE396" s="330"/>
      <c r="HF396" s="330"/>
      <c r="HG396" s="330"/>
      <c r="HH396" s="330"/>
      <c r="HI396" s="330"/>
      <c r="HJ396" s="330"/>
      <c r="HK396" s="330"/>
      <c r="HL396" s="330"/>
      <c r="HM396" s="330"/>
      <c r="HN396" s="330"/>
      <c r="HO396" s="330"/>
      <c r="HP396" s="330"/>
      <c r="HQ396" s="330"/>
      <c r="HR396" s="330"/>
      <c r="HS396" s="330"/>
      <c r="HT396" s="330"/>
      <c r="HU396" s="330"/>
      <c r="HV396" s="330"/>
      <c r="HW396" s="330"/>
      <c r="HX396" s="330"/>
      <c r="HY396" s="330"/>
      <c r="HZ396" s="330"/>
      <c r="IA396" s="330"/>
      <c r="IB396" s="330"/>
      <c r="IC396" s="330"/>
      <c r="ID396" s="330"/>
      <c r="IE396" s="330"/>
      <c r="IF396" s="330"/>
      <c r="IG396" s="330"/>
      <c r="IH396" s="330"/>
      <c r="II396" s="330"/>
      <c r="IJ396" s="330"/>
      <c r="IK396" s="330"/>
      <c r="IL396" s="330"/>
      <c r="IM396" s="330"/>
      <c r="IN396" s="330"/>
      <c r="IO396" s="330"/>
      <c r="IP396" s="330"/>
      <c r="IQ396" s="330"/>
      <c r="IR396" s="330"/>
      <c r="IS396" s="330"/>
      <c r="IT396" s="330"/>
      <c r="IU396" s="330"/>
      <c r="IV396" s="330"/>
      <c r="IW396" s="330"/>
      <c r="IX396" s="330"/>
      <c r="IY396" s="330"/>
      <c r="IZ396" s="330"/>
      <c r="JA396" s="330"/>
      <c r="JB396" s="330"/>
      <c r="JC396" s="330"/>
      <c r="JD396" s="330"/>
      <c r="JE396" s="330"/>
      <c r="JF396" s="330"/>
    </row>
    <row r="397" spans="2:266">
      <c r="B397" s="339" t="s">
        <v>19346</v>
      </c>
      <c r="C397" s="338" t="s">
        <v>19345</v>
      </c>
      <c r="D397" s="337" t="s">
        <v>19363</v>
      </c>
      <c r="E397" s="337" t="s">
        <v>19336</v>
      </c>
      <c r="F397" s="337" t="s">
        <v>19180</v>
      </c>
      <c r="G397" s="337" t="s">
        <v>19150</v>
      </c>
      <c r="H397" s="336" t="s">
        <v>19149</v>
      </c>
      <c r="I397" s="331">
        <v>0</v>
      </c>
      <c r="J397" s="331"/>
      <c r="K397" s="331"/>
      <c r="L397" s="331">
        <v>0</v>
      </c>
      <c r="M397" s="331">
        <v>0</v>
      </c>
      <c r="N397" s="331">
        <v>0</v>
      </c>
      <c r="O397" s="331">
        <v>0</v>
      </c>
      <c r="P397" s="331">
        <v>0</v>
      </c>
      <c r="Q397" s="331">
        <v>0</v>
      </c>
      <c r="R397" s="331">
        <v>0</v>
      </c>
      <c r="S397" s="331">
        <v>0</v>
      </c>
      <c r="T397" s="331">
        <v>0</v>
      </c>
      <c r="U397" s="331">
        <v>0</v>
      </c>
      <c r="V397" s="331">
        <v>0</v>
      </c>
      <c r="W397" s="331">
        <v>0</v>
      </c>
      <c r="X397" s="331">
        <v>0</v>
      </c>
      <c r="Y397" s="331">
        <v>0</v>
      </c>
      <c r="Z397" s="331">
        <v>0</v>
      </c>
      <c r="AA397" s="331">
        <v>-1</v>
      </c>
      <c r="AB397" s="331">
        <v>-3</v>
      </c>
      <c r="AC397" s="331">
        <v>-5</v>
      </c>
      <c r="AD397" s="331">
        <v>-6</v>
      </c>
      <c r="AE397" s="331">
        <v>-2.66</v>
      </c>
      <c r="AF397" s="331">
        <v>-10.35</v>
      </c>
      <c r="AG397" s="331">
        <v>-21.64</v>
      </c>
      <c r="AH397" s="331">
        <v>-53.33</v>
      </c>
      <c r="AI397" s="331">
        <v>-53.56</v>
      </c>
      <c r="AJ397" s="331">
        <v>-55.18</v>
      </c>
      <c r="AK397" s="331">
        <v>-48.19</v>
      </c>
      <c r="AL397" s="331">
        <v>-41.71</v>
      </c>
      <c r="AM397" s="331">
        <v>-39.19</v>
      </c>
      <c r="AN397" s="331">
        <v>-39.17</v>
      </c>
      <c r="AO397" s="331">
        <v>-39.380000000000003</v>
      </c>
      <c r="AP397" s="331">
        <v>-14.85</v>
      </c>
      <c r="AQ397" s="331">
        <v>-11.05</v>
      </c>
      <c r="AR397" s="331">
        <v>-9.34</v>
      </c>
      <c r="AS397" s="331">
        <v>-3.15</v>
      </c>
      <c r="AT397" s="331">
        <v>-21.27</v>
      </c>
      <c r="AU397" s="331">
        <v>-14.28</v>
      </c>
      <c r="AV397" s="331">
        <v>-2.21</v>
      </c>
      <c r="AW397" s="331">
        <v>-1.85</v>
      </c>
      <c r="AX397" s="331">
        <v>-2.09</v>
      </c>
      <c r="AY397" s="331">
        <v>-11.93</v>
      </c>
      <c r="AZ397" s="331">
        <v>-12.79</v>
      </c>
      <c r="BA397" s="331">
        <v>-13.59</v>
      </c>
      <c r="BB397" s="331">
        <v>-14.68</v>
      </c>
      <c r="BC397" s="331">
        <v>-14.24</v>
      </c>
      <c r="BD397" s="330"/>
      <c r="BE397" s="330"/>
      <c r="BF397" s="330"/>
      <c r="BG397" s="330"/>
      <c r="BH397" s="374"/>
      <c r="BI397" s="330"/>
      <c r="BJ397" s="330"/>
      <c r="BK397" s="330"/>
      <c r="BL397" s="330"/>
      <c r="BM397" s="330"/>
      <c r="BN397" s="330"/>
      <c r="BO397" s="330"/>
      <c r="BP397" s="330"/>
      <c r="BQ397" s="330"/>
      <c r="BR397" s="330"/>
      <c r="BS397" s="330"/>
      <c r="BT397" s="330"/>
      <c r="BU397" s="330"/>
      <c r="BV397" s="330"/>
      <c r="BW397" s="330"/>
      <c r="BX397" s="330"/>
      <c r="BY397" s="330"/>
      <c r="BZ397" s="330"/>
      <c r="CA397" s="330"/>
      <c r="CB397" s="330"/>
      <c r="CC397" s="330"/>
      <c r="CD397" s="330"/>
      <c r="CE397" s="330"/>
      <c r="CF397" s="330"/>
      <c r="CG397" s="330"/>
      <c r="CH397" s="330"/>
      <c r="CI397" s="330"/>
      <c r="CJ397" s="330"/>
      <c r="CK397" s="330"/>
      <c r="CL397" s="330"/>
      <c r="CM397" s="330"/>
      <c r="CN397" s="330"/>
      <c r="CO397" s="330"/>
      <c r="CP397" s="330"/>
      <c r="CQ397" s="330"/>
      <c r="CR397" s="330"/>
      <c r="CS397" s="330"/>
      <c r="CT397" s="330"/>
      <c r="CU397" s="330"/>
      <c r="CV397" s="330"/>
      <c r="CW397" s="330"/>
      <c r="CX397" s="330"/>
      <c r="CY397" s="330"/>
      <c r="CZ397" s="330"/>
      <c r="DA397" s="330"/>
      <c r="DB397" s="330"/>
      <c r="DC397" s="330"/>
      <c r="DD397" s="330"/>
      <c r="DE397" s="330"/>
      <c r="DF397" s="330"/>
      <c r="DG397" s="330"/>
      <c r="DH397" s="330"/>
      <c r="DI397" s="330"/>
      <c r="DJ397" s="330"/>
      <c r="DK397" s="330"/>
      <c r="DL397" s="330"/>
      <c r="DM397" s="330"/>
      <c r="DN397" s="330"/>
      <c r="DO397" s="330"/>
      <c r="DP397" s="330"/>
      <c r="DQ397" s="330"/>
      <c r="DR397" s="330"/>
      <c r="DS397" s="330"/>
      <c r="DT397" s="330"/>
      <c r="DU397" s="330"/>
      <c r="DV397" s="330"/>
      <c r="DW397" s="330"/>
      <c r="DX397" s="330"/>
      <c r="DY397" s="330"/>
      <c r="DZ397" s="330"/>
      <c r="EA397" s="330"/>
      <c r="EB397" s="330"/>
      <c r="EC397" s="330"/>
      <c r="ED397" s="330"/>
      <c r="EE397" s="330"/>
      <c r="EF397" s="330"/>
      <c r="EG397" s="330"/>
      <c r="EH397" s="330"/>
      <c r="EI397" s="330"/>
      <c r="EJ397" s="330"/>
      <c r="EK397" s="330"/>
      <c r="EL397" s="330"/>
      <c r="EM397" s="330"/>
      <c r="EN397" s="330"/>
      <c r="EO397" s="330"/>
      <c r="EP397" s="330"/>
      <c r="EQ397" s="330"/>
      <c r="ER397" s="330"/>
      <c r="ES397" s="330"/>
      <c r="ET397" s="330"/>
      <c r="EU397" s="330"/>
      <c r="EV397" s="330"/>
      <c r="EW397" s="330"/>
      <c r="EX397" s="330"/>
      <c r="EY397" s="330"/>
      <c r="EZ397" s="330"/>
      <c r="FA397" s="330"/>
      <c r="FB397" s="330"/>
      <c r="FC397" s="330"/>
      <c r="FD397" s="330"/>
      <c r="FE397" s="330"/>
      <c r="FF397" s="330"/>
      <c r="FG397" s="330"/>
      <c r="FH397" s="330"/>
      <c r="FI397" s="330"/>
      <c r="FJ397" s="330"/>
      <c r="FK397" s="330"/>
      <c r="FL397" s="330"/>
      <c r="FM397" s="330"/>
      <c r="FN397" s="330"/>
      <c r="FO397" s="330"/>
      <c r="FP397" s="330"/>
      <c r="FQ397" s="330"/>
      <c r="FR397" s="330"/>
      <c r="FS397" s="330"/>
      <c r="FT397" s="330"/>
      <c r="FU397" s="330"/>
      <c r="FV397" s="330"/>
      <c r="FW397" s="330"/>
      <c r="FX397" s="330"/>
      <c r="FY397" s="330"/>
      <c r="FZ397" s="330"/>
      <c r="GA397" s="330"/>
      <c r="GB397" s="330"/>
      <c r="GC397" s="330"/>
      <c r="GD397" s="330"/>
      <c r="GE397" s="330"/>
      <c r="GF397" s="330"/>
      <c r="GG397" s="330"/>
      <c r="GH397" s="330"/>
      <c r="GI397" s="330"/>
      <c r="GJ397" s="330"/>
      <c r="GK397" s="330"/>
      <c r="GL397" s="330"/>
      <c r="GM397" s="330"/>
      <c r="GN397" s="330"/>
      <c r="GO397" s="330"/>
      <c r="GP397" s="330"/>
      <c r="GQ397" s="330"/>
      <c r="GR397" s="330"/>
      <c r="GS397" s="330"/>
      <c r="GT397" s="330"/>
      <c r="GU397" s="330"/>
      <c r="GV397" s="330"/>
      <c r="GW397" s="330"/>
      <c r="GX397" s="330"/>
      <c r="GY397" s="330"/>
      <c r="GZ397" s="330"/>
      <c r="HA397" s="330"/>
      <c r="HB397" s="330"/>
      <c r="HC397" s="330"/>
      <c r="HD397" s="330"/>
      <c r="HE397" s="330"/>
      <c r="HF397" s="330"/>
      <c r="HG397" s="330"/>
      <c r="HH397" s="330"/>
      <c r="HI397" s="330"/>
      <c r="HJ397" s="330"/>
      <c r="HK397" s="330"/>
      <c r="HL397" s="330"/>
      <c r="HM397" s="330"/>
      <c r="HN397" s="330"/>
      <c r="HO397" s="330"/>
      <c r="HP397" s="330"/>
      <c r="HQ397" s="330"/>
      <c r="HR397" s="330"/>
      <c r="HS397" s="330"/>
      <c r="HT397" s="330"/>
      <c r="HU397" s="330"/>
      <c r="HV397" s="330"/>
      <c r="HW397" s="330"/>
      <c r="HX397" s="330"/>
      <c r="HY397" s="330"/>
      <c r="HZ397" s="330"/>
      <c r="IA397" s="330"/>
      <c r="IB397" s="330"/>
      <c r="IC397" s="330"/>
      <c r="ID397" s="330"/>
      <c r="IE397" s="330"/>
      <c r="IF397" s="330"/>
      <c r="IG397" s="330"/>
      <c r="IH397" s="330"/>
      <c r="II397" s="330"/>
      <c r="IJ397" s="330"/>
      <c r="IK397" s="330"/>
      <c r="IL397" s="330"/>
      <c r="IM397" s="330"/>
      <c r="IN397" s="330"/>
      <c r="IO397" s="330"/>
      <c r="IP397" s="330"/>
      <c r="IQ397" s="330"/>
      <c r="IR397" s="330"/>
      <c r="IS397" s="330"/>
      <c r="IT397" s="330"/>
      <c r="IU397" s="330"/>
      <c r="IV397" s="330"/>
      <c r="IW397" s="330"/>
      <c r="IX397" s="330"/>
      <c r="IY397" s="330"/>
      <c r="IZ397" s="330"/>
      <c r="JA397" s="330"/>
      <c r="JB397" s="330"/>
      <c r="JC397" s="330"/>
      <c r="JD397" s="330"/>
      <c r="JE397" s="330"/>
      <c r="JF397" s="330"/>
    </row>
    <row r="398" spans="2:266">
      <c r="B398" s="339" t="s">
        <v>19344</v>
      </c>
      <c r="C398" s="338" t="s">
        <v>19343</v>
      </c>
      <c r="D398" s="337" t="s">
        <v>19363</v>
      </c>
      <c r="E398" s="337" t="s">
        <v>19336</v>
      </c>
      <c r="F398" s="337" t="s">
        <v>19177</v>
      </c>
      <c r="G398" s="337" t="s">
        <v>19150</v>
      </c>
      <c r="H398" s="336" t="s">
        <v>19149</v>
      </c>
      <c r="I398" s="331">
        <v>0</v>
      </c>
      <c r="J398" s="331"/>
      <c r="K398" s="331"/>
      <c r="L398" s="331">
        <v>0</v>
      </c>
      <c r="M398" s="331">
        <v>0</v>
      </c>
      <c r="N398" s="331">
        <v>0</v>
      </c>
      <c r="O398" s="331">
        <v>0</v>
      </c>
      <c r="P398" s="331">
        <v>0</v>
      </c>
      <c r="Q398" s="331">
        <v>0</v>
      </c>
      <c r="R398" s="331">
        <v>0</v>
      </c>
      <c r="S398" s="331">
        <v>0</v>
      </c>
      <c r="T398" s="331">
        <v>0</v>
      </c>
      <c r="U398" s="331">
        <v>0</v>
      </c>
      <c r="V398" s="331">
        <v>0</v>
      </c>
      <c r="W398" s="331">
        <v>0</v>
      </c>
      <c r="X398" s="331">
        <v>0</v>
      </c>
      <c r="Y398" s="331">
        <v>0</v>
      </c>
      <c r="Z398" s="331">
        <v>0</v>
      </c>
      <c r="AA398" s="331">
        <v>0</v>
      </c>
      <c r="AB398" s="331">
        <v>0</v>
      </c>
      <c r="AC398" s="331">
        <v>0</v>
      </c>
      <c r="AD398" s="331">
        <v>0</v>
      </c>
      <c r="AE398" s="331">
        <v>0</v>
      </c>
      <c r="AF398" s="331">
        <v>0</v>
      </c>
      <c r="AG398" s="331">
        <v>-14.47</v>
      </c>
      <c r="AH398" s="331">
        <v>-4.4400000000000004</v>
      </c>
      <c r="AI398" s="331">
        <v>-9.4600000000000009</v>
      </c>
      <c r="AJ398" s="331">
        <v>-9.32</v>
      </c>
      <c r="AK398" s="331">
        <v>-16.52</v>
      </c>
      <c r="AL398" s="331">
        <v>-19.77</v>
      </c>
      <c r="AM398" s="331">
        <v>-18.32</v>
      </c>
      <c r="AN398" s="331">
        <v>-36.799999999999997</v>
      </c>
      <c r="AO398" s="331">
        <v>-31.56</v>
      </c>
      <c r="AP398" s="331">
        <v>-26.16</v>
      </c>
      <c r="AQ398" s="331">
        <v>-16.350000000000001</v>
      </c>
      <c r="AR398" s="331">
        <v>-25.51</v>
      </c>
      <c r="AS398" s="331">
        <v>-14.38</v>
      </c>
      <c r="AT398" s="331">
        <v>-21.14</v>
      </c>
      <c r="AU398" s="331">
        <v>-22.22</v>
      </c>
      <c r="AV398" s="331">
        <v>-28.48</v>
      </c>
      <c r="AW398" s="331">
        <v>-30.63</v>
      </c>
      <c r="AX398" s="331">
        <v>-10.4</v>
      </c>
      <c r="AY398" s="331">
        <v>-39.909999999999997</v>
      </c>
      <c r="AZ398" s="331">
        <v>-61.31</v>
      </c>
      <c r="BA398" s="331">
        <v>-52.45</v>
      </c>
      <c r="BB398" s="331">
        <v>-52.69</v>
      </c>
      <c r="BC398" s="331">
        <v>-57.66</v>
      </c>
      <c r="BD398" s="330"/>
      <c r="BE398" s="330"/>
      <c r="BF398" s="330"/>
      <c r="BG398" s="330"/>
      <c r="BH398" s="374"/>
      <c r="BI398" s="330"/>
      <c r="BJ398" s="330"/>
      <c r="BK398" s="330"/>
      <c r="BL398" s="330"/>
      <c r="BM398" s="330"/>
      <c r="BN398" s="330"/>
      <c r="BO398" s="330"/>
      <c r="BP398" s="330"/>
      <c r="BQ398" s="330"/>
      <c r="BR398" s="330"/>
      <c r="BS398" s="330"/>
      <c r="BT398" s="330"/>
      <c r="BU398" s="330"/>
      <c r="BV398" s="330"/>
      <c r="BW398" s="330"/>
      <c r="BX398" s="330"/>
      <c r="BY398" s="330"/>
      <c r="BZ398" s="330"/>
      <c r="CA398" s="330"/>
      <c r="CB398" s="330"/>
      <c r="CC398" s="330"/>
      <c r="CD398" s="330"/>
      <c r="CE398" s="330"/>
      <c r="CF398" s="330"/>
      <c r="CG398" s="330"/>
      <c r="CH398" s="330"/>
      <c r="CI398" s="330"/>
      <c r="CJ398" s="330"/>
      <c r="CK398" s="330"/>
      <c r="CL398" s="330"/>
      <c r="CM398" s="330"/>
      <c r="CN398" s="330"/>
      <c r="CO398" s="330"/>
      <c r="CP398" s="330"/>
      <c r="CQ398" s="330"/>
      <c r="CR398" s="330"/>
      <c r="CS398" s="330"/>
      <c r="CT398" s="330"/>
      <c r="CU398" s="330"/>
      <c r="CV398" s="330"/>
      <c r="CW398" s="330"/>
      <c r="CX398" s="330"/>
      <c r="CY398" s="330"/>
      <c r="CZ398" s="330"/>
      <c r="DA398" s="330"/>
      <c r="DB398" s="330"/>
      <c r="DC398" s="330"/>
      <c r="DD398" s="330"/>
      <c r="DE398" s="330"/>
      <c r="DF398" s="330"/>
      <c r="DG398" s="330"/>
      <c r="DH398" s="330"/>
      <c r="DI398" s="330"/>
      <c r="DJ398" s="330"/>
      <c r="DK398" s="330"/>
      <c r="DL398" s="330"/>
      <c r="DM398" s="330"/>
      <c r="DN398" s="330"/>
      <c r="DO398" s="330"/>
      <c r="DP398" s="330"/>
      <c r="DQ398" s="330"/>
      <c r="DR398" s="330"/>
      <c r="DS398" s="330"/>
      <c r="DT398" s="330"/>
      <c r="DU398" s="330"/>
      <c r="DV398" s="330"/>
      <c r="DW398" s="330"/>
      <c r="DX398" s="330"/>
      <c r="DY398" s="330"/>
      <c r="DZ398" s="330"/>
      <c r="EA398" s="330"/>
      <c r="EB398" s="330"/>
      <c r="EC398" s="330"/>
      <c r="ED398" s="330"/>
      <c r="EE398" s="330"/>
      <c r="EF398" s="330"/>
      <c r="EG398" s="330"/>
      <c r="EH398" s="330"/>
      <c r="EI398" s="330"/>
      <c r="EJ398" s="330"/>
      <c r="EK398" s="330"/>
      <c r="EL398" s="330"/>
      <c r="EM398" s="330"/>
      <c r="EN398" s="330"/>
      <c r="EO398" s="330"/>
      <c r="EP398" s="330"/>
      <c r="EQ398" s="330"/>
      <c r="ER398" s="330"/>
      <c r="ES398" s="330"/>
      <c r="ET398" s="330"/>
      <c r="EU398" s="330"/>
      <c r="EV398" s="330"/>
      <c r="EW398" s="330"/>
      <c r="EX398" s="330"/>
      <c r="EY398" s="330"/>
      <c r="EZ398" s="330"/>
      <c r="FA398" s="330"/>
      <c r="FB398" s="330"/>
      <c r="FC398" s="330"/>
      <c r="FD398" s="330"/>
      <c r="FE398" s="330"/>
      <c r="FF398" s="330"/>
      <c r="FG398" s="330"/>
      <c r="FH398" s="330"/>
      <c r="FI398" s="330"/>
      <c r="FJ398" s="330"/>
      <c r="FK398" s="330"/>
      <c r="FL398" s="330"/>
      <c r="FM398" s="330"/>
      <c r="FN398" s="330"/>
      <c r="FO398" s="330"/>
      <c r="FP398" s="330"/>
      <c r="FQ398" s="330"/>
      <c r="FR398" s="330"/>
      <c r="FS398" s="330"/>
      <c r="FT398" s="330"/>
      <c r="FU398" s="330"/>
      <c r="FV398" s="330"/>
      <c r="FW398" s="330"/>
      <c r="FX398" s="330"/>
      <c r="FY398" s="330"/>
      <c r="FZ398" s="330"/>
      <c r="GA398" s="330"/>
      <c r="GB398" s="330"/>
      <c r="GC398" s="330"/>
      <c r="GD398" s="330"/>
      <c r="GE398" s="330"/>
      <c r="GF398" s="330"/>
      <c r="GG398" s="330"/>
      <c r="GH398" s="330"/>
      <c r="GI398" s="330"/>
      <c r="GJ398" s="330"/>
      <c r="GK398" s="330"/>
      <c r="GL398" s="330"/>
      <c r="GM398" s="330"/>
      <c r="GN398" s="330"/>
      <c r="GO398" s="330"/>
      <c r="GP398" s="330"/>
      <c r="GQ398" s="330"/>
      <c r="GR398" s="330"/>
      <c r="GS398" s="330"/>
      <c r="GT398" s="330"/>
      <c r="GU398" s="330"/>
      <c r="GV398" s="330"/>
      <c r="GW398" s="330"/>
      <c r="GX398" s="330"/>
      <c r="GY398" s="330"/>
      <c r="GZ398" s="330"/>
      <c r="HA398" s="330"/>
      <c r="HB398" s="330"/>
      <c r="HC398" s="330"/>
      <c r="HD398" s="330"/>
      <c r="HE398" s="330"/>
      <c r="HF398" s="330"/>
      <c r="HG398" s="330"/>
      <c r="HH398" s="330"/>
      <c r="HI398" s="330"/>
      <c r="HJ398" s="330"/>
      <c r="HK398" s="330"/>
      <c r="HL398" s="330"/>
      <c r="HM398" s="330"/>
      <c r="HN398" s="330"/>
      <c r="HO398" s="330"/>
      <c r="HP398" s="330"/>
      <c r="HQ398" s="330"/>
      <c r="HR398" s="330"/>
      <c r="HS398" s="330"/>
      <c r="HT398" s="330"/>
      <c r="HU398" s="330"/>
      <c r="HV398" s="330"/>
      <c r="HW398" s="330"/>
      <c r="HX398" s="330"/>
      <c r="HY398" s="330"/>
      <c r="HZ398" s="330"/>
      <c r="IA398" s="330"/>
      <c r="IB398" s="330"/>
      <c r="IC398" s="330"/>
      <c r="ID398" s="330"/>
      <c r="IE398" s="330"/>
      <c r="IF398" s="330"/>
      <c r="IG398" s="330"/>
      <c r="IH398" s="330"/>
      <c r="II398" s="330"/>
      <c r="IJ398" s="330"/>
      <c r="IK398" s="330"/>
      <c r="IL398" s="330"/>
      <c r="IM398" s="330"/>
      <c r="IN398" s="330"/>
      <c r="IO398" s="330"/>
      <c r="IP398" s="330"/>
      <c r="IQ398" s="330"/>
      <c r="IR398" s="330"/>
      <c r="IS398" s="330"/>
      <c r="IT398" s="330"/>
      <c r="IU398" s="330"/>
      <c r="IV398" s="330"/>
      <c r="IW398" s="330"/>
      <c r="IX398" s="330"/>
      <c r="IY398" s="330"/>
      <c r="IZ398" s="330"/>
      <c r="JA398" s="330"/>
      <c r="JB398" s="330"/>
      <c r="JC398" s="330"/>
      <c r="JD398" s="330"/>
      <c r="JE398" s="330"/>
      <c r="JF398" s="330"/>
    </row>
    <row r="399" spans="2:266">
      <c r="B399" s="339" t="s">
        <v>19290</v>
      </c>
      <c r="C399" s="338" t="s">
        <v>19289</v>
      </c>
      <c r="D399" s="337" t="s">
        <v>19363</v>
      </c>
      <c r="E399" s="337" t="s">
        <v>19336</v>
      </c>
      <c r="F399" s="337" t="s">
        <v>19174</v>
      </c>
      <c r="G399" s="337" t="s">
        <v>19150</v>
      </c>
      <c r="H399" s="336" t="s">
        <v>19149</v>
      </c>
      <c r="I399" s="331">
        <v>0</v>
      </c>
      <c r="J399" s="331"/>
      <c r="K399" s="331"/>
      <c r="L399" s="331">
        <v>0</v>
      </c>
      <c r="M399" s="331">
        <v>0</v>
      </c>
      <c r="N399" s="331">
        <v>0</v>
      </c>
      <c r="O399" s="331">
        <v>0</v>
      </c>
      <c r="P399" s="331">
        <v>0</v>
      </c>
      <c r="Q399" s="331">
        <v>0</v>
      </c>
      <c r="R399" s="331">
        <v>0</v>
      </c>
      <c r="S399" s="331">
        <v>0</v>
      </c>
      <c r="T399" s="331">
        <v>0</v>
      </c>
      <c r="U399" s="331">
        <v>0</v>
      </c>
      <c r="V399" s="331">
        <v>0</v>
      </c>
      <c r="W399" s="331">
        <v>0</v>
      </c>
      <c r="X399" s="331">
        <v>0</v>
      </c>
      <c r="Y399" s="331">
        <v>0</v>
      </c>
      <c r="Z399" s="331">
        <v>0</v>
      </c>
      <c r="AA399" s="331">
        <v>0</v>
      </c>
      <c r="AB399" s="331">
        <v>0</v>
      </c>
      <c r="AC399" s="331">
        <v>0</v>
      </c>
      <c r="AD399" s="331">
        <v>0</v>
      </c>
      <c r="AE399" s="331">
        <v>0</v>
      </c>
      <c r="AF399" s="331">
        <v>-1.22</v>
      </c>
      <c r="AG399" s="331">
        <v>0</v>
      </c>
      <c r="AH399" s="331">
        <v>0</v>
      </c>
      <c r="AI399" s="331">
        <v>0</v>
      </c>
      <c r="AJ399" s="331">
        <v>0</v>
      </c>
      <c r="AK399" s="331">
        <v>0</v>
      </c>
      <c r="AL399" s="331">
        <v>-0.12</v>
      </c>
      <c r="AM399" s="331">
        <v>-0.04</v>
      </c>
      <c r="AN399" s="331">
        <v>-3.98</v>
      </c>
      <c r="AO399" s="331">
        <v>-5.62</v>
      </c>
      <c r="AP399" s="331">
        <v>-141.36000000000001</v>
      </c>
      <c r="AQ399" s="331">
        <v>-0.39</v>
      </c>
      <c r="AR399" s="331">
        <v>-0.66</v>
      </c>
      <c r="AS399" s="331">
        <v>0</v>
      </c>
      <c r="AT399" s="331">
        <v>-3.6</v>
      </c>
      <c r="AU399" s="331">
        <v>-8.73</v>
      </c>
      <c r="AV399" s="331">
        <v>0</v>
      </c>
      <c r="AW399" s="331">
        <v>-0.96</v>
      </c>
      <c r="AX399" s="331">
        <v>-3.1</v>
      </c>
      <c r="AY399" s="331">
        <v>-3.32</v>
      </c>
      <c r="AZ399" s="331">
        <v>-3.23</v>
      </c>
      <c r="BA399" s="331">
        <v>-9.23</v>
      </c>
      <c r="BB399" s="331">
        <v>-58.7</v>
      </c>
      <c r="BC399" s="331">
        <v>-70.75</v>
      </c>
      <c r="BD399" s="330"/>
      <c r="BE399" s="330"/>
      <c r="BF399" s="330"/>
      <c r="BG399" s="330"/>
      <c r="BH399" s="374"/>
      <c r="BI399" s="330"/>
      <c r="BJ399" s="330"/>
      <c r="BK399" s="330"/>
      <c r="BL399" s="330"/>
      <c r="BM399" s="330"/>
      <c r="BN399" s="330"/>
      <c r="BO399" s="330"/>
      <c r="BP399" s="330"/>
      <c r="BQ399" s="330"/>
      <c r="BR399" s="330"/>
      <c r="BS399" s="330"/>
      <c r="BT399" s="330"/>
      <c r="BU399" s="330"/>
      <c r="BV399" s="330"/>
      <c r="BW399" s="330"/>
      <c r="BX399" s="330"/>
      <c r="BY399" s="330"/>
      <c r="BZ399" s="330"/>
      <c r="CA399" s="330"/>
      <c r="CB399" s="330"/>
      <c r="CC399" s="330"/>
      <c r="CD399" s="330"/>
      <c r="CE399" s="330"/>
      <c r="CF399" s="330"/>
      <c r="CG399" s="330"/>
      <c r="CH399" s="330"/>
      <c r="CI399" s="330"/>
      <c r="CJ399" s="330"/>
      <c r="CK399" s="330"/>
      <c r="CL399" s="330"/>
      <c r="CM399" s="330"/>
      <c r="CN399" s="330"/>
      <c r="CO399" s="330"/>
      <c r="CP399" s="330"/>
      <c r="CQ399" s="330"/>
      <c r="CR399" s="330"/>
      <c r="CS399" s="330"/>
      <c r="CT399" s="330"/>
      <c r="CU399" s="330"/>
      <c r="CV399" s="330"/>
      <c r="CW399" s="330"/>
      <c r="CX399" s="330"/>
      <c r="CY399" s="330"/>
      <c r="CZ399" s="330"/>
      <c r="DA399" s="330"/>
      <c r="DB399" s="330"/>
      <c r="DC399" s="330"/>
      <c r="DD399" s="330"/>
      <c r="DE399" s="330"/>
      <c r="DF399" s="330"/>
      <c r="DG399" s="330"/>
      <c r="DH399" s="330"/>
      <c r="DI399" s="330"/>
      <c r="DJ399" s="330"/>
      <c r="DK399" s="330"/>
      <c r="DL399" s="330"/>
      <c r="DM399" s="330"/>
      <c r="DN399" s="330"/>
      <c r="DO399" s="330"/>
      <c r="DP399" s="330"/>
      <c r="DQ399" s="330"/>
      <c r="DR399" s="330"/>
      <c r="DS399" s="330"/>
      <c r="DT399" s="330"/>
      <c r="DU399" s="330"/>
      <c r="DV399" s="330"/>
      <c r="DW399" s="330"/>
      <c r="DX399" s="330"/>
      <c r="DY399" s="330"/>
      <c r="DZ399" s="330"/>
      <c r="EA399" s="330"/>
      <c r="EB399" s="330"/>
      <c r="EC399" s="330"/>
      <c r="ED399" s="330"/>
      <c r="EE399" s="330"/>
      <c r="EF399" s="330"/>
      <c r="EG399" s="330"/>
      <c r="EH399" s="330"/>
      <c r="EI399" s="330"/>
      <c r="EJ399" s="330"/>
      <c r="EK399" s="330"/>
      <c r="EL399" s="330"/>
      <c r="EM399" s="330"/>
      <c r="EN399" s="330"/>
      <c r="EO399" s="330"/>
      <c r="EP399" s="330"/>
      <c r="EQ399" s="330"/>
      <c r="ER399" s="330"/>
      <c r="ES399" s="330"/>
      <c r="ET399" s="330"/>
      <c r="EU399" s="330"/>
      <c r="EV399" s="330"/>
      <c r="EW399" s="330"/>
      <c r="EX399" s="330"/>
      <c r="EY399" s="330"/>
      <c r="EZ399" s="330"/>
      <c r="FA399" s="330"/>
      <c r="FB399" s="330"/>
      <c r="FC399" s="330"/>
      <c r="FD399" s="330"/>
      <c r="FE399" s="330"/>
      <c r="FF399" s="330"/>
      <c r="FG399" s="330"/>
      <c r="FH399" s="330"/>
      <c r="FI399" s="330"/>
      <c r="FJ399" s="330"/>
      <c r="FK399" s="330"/>
      <c r="FL399" s="330"/>
      <c r="FM399" s="330"/>
      <c r="FN399" s="330"/>
      <c r="FO399" s="330"/>
      <c r="FP399" s="330"/>
      <c r="FQ399" s="330"/>
      <c r="FR399" s="330"/>
      <c r="FS399" s="330"/>
      <c r="FT399" s="330"/>
      <c r="FU399" s="330"/>
      <c r="FV399" s="330"/>
      <c r="FW399" s="330"/>
      <c r="FX399" s="330"/>
      <c r="FY399" s="330"/>
      <c r="FZ399" s="330"/>
      <c r="GA399" s="330"/>
      <c r="GB399" s="330"/>
      <c r="GC399" s="330"/>
      <c r="GD399" s="330"/>
      <c r="GE399" s="330"/>
      <c r="GF399" s="330"/>
      <c r="GG399" s="330"/>
      <c r="GH399" s="330"/>
      <c r="GI399" s="330"/>
      <c r="GJ399" s="330"/>
      <c r="GK399" s="330"/>
      <c r="GL399" s="330"/>
      <c r="GM399" s="330"/>
      <c r="GN399" s="330"/>
      <c r="GO399" s="330"/>
      <c r="GP399" s="330"/>
      <c r="GQ399" s="330"/>
      <c r="GR399" s="330"/>
      <c r="GS399" s="330"/>
      <c r="GT399" s="330"/>
      <c r="GU399" s="330"/>
      <c r="GV399" s="330"/>
      <c r="GW399" s="330"/>
      <c r="GX399" s="330"/>
      <c r="GY399" s="330"/>
      <c r="GZ399" s="330"/>
      <c r="HA399" s="330"/>
      <c r="HB399" s="330"/>
      <c r="HC399" s="330"/>
      <c r="HD399" s="330"/>
      <c r="HE399" s="330"/>
      <c r="HF399" s="330"/>
      <c r="HG399" s="330"/>
      <c r="HH399" s="330"/>
      <c r="HI399" s="330"/>
      <c r="HJ399" s="330"/>
      <c r="HK399" s="330"/>
      <c r="HL399" s="330"/>
      <c r="HM399" s="330"/>
      <c r="HN399" s="330"/>
      <c r="HO399" s="330"/>
      <c r="HP399" s="330"/>
      <c r="HQ399" s="330"/>
      <c r="HR399" s="330"/>
      <c r="HS399" s="330"/>
      <c r="HT399" s="330"/>
      <c r="HU399" s="330"/>
      <c r="HV399" s="330"/>
      <c r="HW399" s="330"/>
      <c r="HX399" s="330"/>
      <c r="HY399" s="330"/>
      <c r="HZ399" s="330"/>
      <c r="IA399" s="330"/>
      <c r="IB399" s="330"/>
      <c r="IC399" s="330"/>
      <c r="ID399" s="330"/>
      <c r="IE399" s="330"/>
      <c r="IF399" s="330"/>
      <c r="IG399" s="330"/>
      <c r="IH399" s="330"/>
      <c r="II399" s="330"/>
      <c r="IJ399" s="330"/>
      <c r="IK399" s="330"/>
      <c r="IL399" s="330"/>
      <c r="IM399" s="330"/>
      <c r="IN399" s="330"/>
      <c r="IO399" s="330"/>
      <c r="IP399" s="330"/>
      <c r="IQ399" s="330"/>
      <c r="IR399" s="330"/>
      <c r="IS399" s="330"/>
      <c r="IT399" s="330"/>
      <c r="IU399" s="330"/>
      <c r="IV399" s="330"/>
      <c r="IW399" s="330"/>
      <c r="IX399" s="330"/>
      <c r="IY399" s="330"/>
      <c r="IZ399" s="330"/>
      <c r="JA399" s="330"/>
      <c r="JB399" s="330"/>
      <c r="JC399" s="330"/>
      <c r="JD399" s="330"/>
      <c r="JE399" s="330"/>
      <c r="JF399" s="330"/>
    </row>
    <row r="400" spans="2:266">
      <c r="B400" s="339" t="s">
        <v>19288</v>
      </c>
      <c r="C400" s="340" t="s">
        <v>19287</v>
      </c>
      <c r="D400" s="337" t="s">
        <v>19363</v>
      </c>
      <c r="E400" s="337" t="s">
        <v>19336</v>
      </c>
      <c r="F400" s="337" t="s">
        <v>19085</v>
      </c>
      <c r="G400" s="337" t="s">
        <v>19150</v>
      </c>
      <c r="H400" s="336" t="s">
        <v>19149</v>
      </c>
      <c r="I400" s="331">
        <v>0</v>
      </c>
      <c r="J400" s="331"/>
      <c r="K400" s="331"/>
      <c r="L400" s="331">
        <v>0</v>
      </c>
      <c r="M400" s="331">
        <v>0</v>
      </c>
      <c r="N400" s="331">
        <v>0</v>
      </c>
      <c r="O400" s="331">
        <v>0</v>
      </c>
      <c r="P400" s="331">
        <v>0</v>
      </c>
      <c r="Q400" s="331">
        <v>0</v>
      </c>
      <c r="R400" s="331">
        <v>0</v>
      </c>
      <c r="S400" s="331">
        <v>0</v>
      </c>
      <c r="T400" s="331">
        <v>0</v>
      </c>
      <c r="U400" s="331">
        <v>0</v>
      </c>
      <c r="V400" s="331">
        <v>0</v>
      </c>
      <c r="W400" s="331">
        <v>0</v>
      </c>
      <c r="X400" s="331">
        <v>0</v>
      </c>
      <c r="Y400" s="331">
        <v>0</v>
      </c>
      <c r="Z400" s="331">
        <v>0</v>
      </c>
      <c r="AA400" s="331">
        <v>0</v>
      </c>
      <c r="AB400" s="331">
        <v>0</v>
      </c>
      <c r="AC400" s="331">
        <v>0</v>
      </c>
      <c r="AD400" s="331">
        <v>0</v>
      </c>
      <c r="AE400" s="331">
        <v>0</v>
      </c>
      <c r="AF400" s="331">
        <v>0</v>
      </c>
      <c r="AG400" s="331">
        <v>0</v>
      </c>
      <c r="AH400" s="331">
        <v>0</v>
      </c>
      <c r="AI400" s="331">
        <v>0</v>
      </c>
      <c r="AJ400" s="331">
        <v>0</v>
      </c>
      <c r="AK400" s="331">
        <v>0</v>
      </c>
      <c r="AL400" s="331">
        <v>0</v>
      </c>
      <c r="AM400" s="331">
        <v>0</v>
      </c>
      <c r="AN400" s="331">
        <v>0</v>
      </c>
      <c r="AO400" s="331">
        <v>0</v>
      </c>
      <c r="AP400" s="331">
        <v>0</v>
      </c>
      <c r="AQ400" s="331">
        <v>0</v>
      </c>
      <c r="AR400" s="331">
        <v>0</v>
      </c>
      <c r="AS400" s="331">
        <v>0</v>
      </c>
      <c r="AT400" s="331">
        <v>0</v>
      </c>
      <c r="AU400" s="331">
        <v>0</v>
      </c>
      <c r="AV400" s="331">
        <v>0</v>
      </c>
      <c r="AW400" s="331">
        <v>0</v>
      </c>
      <c r="AX400" s="331">
        <v>0</v>
      </c>
      <c r="AY400" s="331">
        <v>-0.26</v>
      </c>
      <c r="AZ400" s="331">
        <v>-0.35</v>
      </c>
      <c r="BA400" s="331">
        <v>-0.95</v>
      </c>
      <c r="BB400" s="331">
        <v>-1.57</v>
      </c>
      <c r="BC400" s="331">
        <v>-1.24</v>
      </c>
      <c r="BD400" s="330"/>
      <c r="BE400" s="330"/>
      <c r="BF400" s="330"/>
      <c r="BG400" s="330"/>
      <c r="BH400" s="374"/>
      <c r="BI400" s="330"/>
      <c r="BJ400" s="330"/>
      <c r="BK400" s="330"/>
      <c r="BL400" s="330"/>
      <c r="BM400" s="330"/>
      <c r="BN400" s="330"/>
      <c r="BO400" s="330"/>
      <c r="BP400" s="330"/>
      <c r="BQ400" s="330"/>
      <c r="BR400" s="330"/>
      <c r="BS400" s="330"/>
      <c r="BT400" s="330"/>
      <c r="BU400" s="330"/>
      <c r="BV400" s="330"/>
      <c r="BW400" s="330"/>
      <c r="BX400" s="330"/>
      <c r="BY400" s="330"/>
      <c r="BZ400" s="330"/>
      <c r="CA400" s="330"/>
      <c r="CB400" s="330"/>
      <c r="CC400" s="330"/>
      <c r="CD400" s="330"/>
      <c r="CE400" s="330"/>
      <c r="CF400" s="330"/>
      <c r="CG400" s="330"/>
      <c r="CH400" s="330"/>
      <c r="CI400" s="330"/>
      <c r="CJ400" s="330"/>
      <c r="CK400" s="330"/>
      <c r="CL400" s="330"/>
      <c r="CM400" s="330"/>
      <c r="CN400" s="330"/>
      <c r="CO400" s="330"/>
      <c r="CP400" s="330"/>
      <c r="CQ400" s="330"/>
      <c r="CR400" s="330"/>
      <c r="CS400" s="330"/>
      <c r="CT400" s="330"/>
      <c r="CU400" s="330"/>
      <c r="CV400" s="330"/>
      <c r="CW400" s="330"/>
      <c r="CX400" s="330"/>
      <c r="CY400" s="330"/>
      <c r="CZ400" s="330"/>
      <c r="DA400" s="330"/>
      <c r="DB400" s="330"/>
      <c r="DC400" s="330"/>
      <c r="DD400" s="330"/>
      <c r="DE400" s="330"/>
      <c r="DF400" s="330"/>
      <c r="DG400" s="330"/>
      <c r="DH400" s="330"/>
      <c r="DI400" s="330"/>
      <c r="DJ400" s="330"/>
      <c r="DK400" s="330"/>
      <c r="DL400" s="330"/>
      <c r="DM400" s="330"/>
      <c r="DN400" s="330"/>
      <c r="DO400" s="330"/>
      <c r="DP400" s="330"/>
      <c r="DQ400" s="330"/>
      <c r="DR400" s="330"/>
      <c r="DS400" s="330"/>
      <c r="DT400" s="330"/>
      <c r="DU400" s="330"/>
      <c r="DV400" s="330"/>
      <c r="DW400" s="330"/>
      <c r="DX400" s="330"/>
      <c r="DY400" s="330"/>
      <c r="DZ400" s="330"/>
      <c r="EA400" s="330"/>
      <c r="EB400" s="330"/>
      <c r="EC400" s="330"/>
      <c r="ED400" s="330"/>
      <c r="EE400" s="330"/>
      <c r="EF400" s="330"/>
      <c r="EG400" s="330"/>
      <c r="EH400" s="330"/>
      <c r="EI400" s="330"/>
      <c r="EJ400" s="330"/>
      <c r="EK400" s="330"/>
      <c r="EL400" s="330"/>
      <c r="EM400" s="330"/>
      <c r="EN400" s="330"/>
      <c r="EO400" s="330"/>
      <c r="EP400" s="330"/>
      <c r="EQ400" s="330"/>
      <c r="ER400" s="330"/>
      <c r="ES400" s="330"/>
      <c r="ET400" s="330"/>
      <c r="EU400" s="330"/>
      <c r="EV400" s="330"/>
      <c r="EW400" s="330"/>
      <c r="EX400" s="330"/>
      <c r="EY400" s="330"/>
      <c r="EZ400" s="330"/>
      <c r="FA400" s="330"/>
      <c r="FB400" s="330"/>
      <c r="FC400" s="330"/>
      <c r="FD400" s="330"/>
      <c r="FE400" s="330"/>
      <c r="FF400" s="330"/>
      <c r="FG400" s="330"/>
      <c r="FH400" s="330"/>
      <c r="FI400" s="330"/>
      <c r="FJ400" s="330"/>
      <c r="FK400" s="330"/>
      <c r="FL400" s="330"/>
      <c r="FM400" s="330"/>
      <c r="FN400" s="330"/>
      <c r="FO400" s="330"/>
      <c r="FP400" s="330"/>
      <c r="FQ400" s="330"/>
      <c r="FR400" s="330"/>
      <c r="FS400" s="330"/>
      <c r="FT400" s="330"/>
      <c r="FU400" s="330"/>
      <c r="FV400" s="330"/>
      <c r="FW400" s="330"/>
      <c r="FX400" s="330"/>
      <c r="FY400" s="330"/>
      <c r="FZ400" s="330"/>
      <c r="GA400" s="330"/>
      <c r="GB400" s="330"/>
      <c r="GC400" s="330"/>
      <c r="GD400" s="330"/>
      <c r="GE400" s="330"/>
      <c r="GF400" s="330"/>
      <c r="GG400" s="330"/>
      <c r="GH400" s="330"/>
      <c r="GI400" s="330"/>
      <c r="GJ400" s="330"/>
      <c r="GK400" s="330"/>
      <c r="GL400" s="330"/>
      <c r="GM400" s="330"/>
      <c r="GN400" s="330"/>
      <c r="GO400" s="330"/>
      <c r="GP400" s="330"/>
      <c r="GQ400" s="330"/>
      <c r="GR400" s="330"/>
      <c r="GS400" s="330"/>
      <c r="GT400" s="330"/>
      <c r="GU400" s="330"/>
      <c r="GV400" s="330"/>
      <c r="GW400" s="330"/>
      <c r="GX400" s="330"/>
      <c r="GY400" s="330"/>
      <c r="GZ400" s="330"/>
      <c r="HA400" s="330"/>
      <c r="HB400" s="330"/>
      <c r="HC400" s="330"/>
      <c r="HD400" s="330"/>
      <c r="HE400" s="330"/>
      <c r="HF400" s="330"/>
      <c r="HG400" s="330"/>
      <c r="HH400" s="330"/>
      <c r="HI400" s="330"/>
      <c r="HJ400" s="330"/>
      <c r="HK400" s="330"/>
      <c r="HL400" s="330"/>
      <c r="HM400" s="330"/>
      <c r="HN400" s="330"/>
      <c r="HO400" s="330"/>
      <c r="HP400" s="330"/>
      <c r="HQ400" s="330"/>
      <c r="HR400" s="330"/>
      <c r="HS400" s="330"/>
      <c r="HT400" s="330"/>
      <c r="HU400" s="330"/>
      <c r="HV400" s="330"/>
      <c r="HW400" s="330"/>
      <c r="HX400" s="330"/>
      <c r="HY400" s="330"/>
      <c r="HZ400" s="330"/>
      <c r="IA400" s="330"/>
      <c r="IB400" s="330"/>
      <c r="IC400" s="330"/>
      <c r="ID400" s="330"/>
      <c r="IE400" s="330"/>
      <c r="IF400" s="330"/>
      <c r="IG400" s="330"/>
      <c r="IH400" s="330"/>
      <c r="II400" s="330"/>
      <c r="IJ400" s="330"/>
      <c r="IK400" s="330"/>
      <c r="IL400" s="330"/>
      <c r="IM400" s="330"/>
      <c r="IN400" s="330"/>
      <c r="IO400" s="330"/>
      <c r="IP400" s="330"/>
      <c r="IQ400" s="330"/>
      <c r="IR400" s="330"/>
      <c r="IS400" s="330"/>
      <c r="IT400" s="330"/>
      <c r="IU400" s="330"/>
      <c r="IV400" s="330"/>
      <c r="IW400" s="330"/>
      <c r="IX400" s="330"/>
      <c r="IY400" s="330"/>
      <c r="IZ400" s="330"/>
      <c r="JA400" s="330"/>
      <c r="JB400" s="330"/>
      <c r="JC400" s="330"/>
      <c r="JD400" s="330"/>
      <c r="JE400" s="330"/>
      <c r="JF400" s="330"/>
    </row>
    <row r="401" spans="2:266">
      <c r="B401" s="339" t="s">
        <v>19342</v>
      </c>
      <c r="C401" s="338" t="s">
        <v>19341</v>
      </c>
      <c r="D401" s="337" t="s">
        <v>19363</v>
      </c>
      <c r="E401" s="337" t="s">
        <v>19336</v>
      </c>
      <c r="F401" s="337" t="s">
        <v>19169</v>
      </c>
      <c r="G401" s="337" t="s">
        <v>19150</v>
      </c>
      <c r="H401" s="336" t="s">
        <v>19149</v>
      </c>
      <c r="I401" s="331">
        <v>0</v>
      </c>
      <c r="J401" s="331"/>
      <c r="K401" s="331"/>
      <c r="L401" s="331">
        <v>0</v>
      </c>
      <c r="M401" s="331">
        <v>0</v>
      </c>
      <c r="N401" s="331">
        <v>0</v>
      </c>
      <c r="O401" s="331">
        <v>0</v>
      </c>
      <c r="P401" s="331">
        <v>0</v>
      </c>
      <c r="Q401" s="331">
        <v>0</v>
      </c>
      <c r="R401" s="331">
        <v>0</v>
      </c>
      <c r="S401" s="331">
        <v>0</v>
      </c>
      <c r="T401" s="331">
        <v>0</v>
      </c>
      <c r="U401" s="331">
        <v>0</v>
      </c>
      <c r="V401" s="331">
        <v>0</v>
      </c>
      <c r="W401" s="331">
        <v>0</v>
      </c>
      <c r="X401" s="331">
        <v>0</v>
      </c>
      <c r="Y401" s="331">
        <v>0</v>
      </c>
      <c r="Z401" s="331">
        <v>-8.1</v>
      </c>
      <c r="AA401" s="331">
        <v>-183.6</v>
      </c>
      <c r="AB401" s="331">
        <v>-659.7</v>
      </c>
      <c r="AC401" s="331">
        <v>-878.85</v>
      </c>
      <c r="AD401" s="331">
        <v>-1104.3</v>
      </c>
      <c r="AE401" s="331">
        <v>-1111.6500000000001</v>
      </c>
      <c r="AF401" s="331">
        <v>-1366.31</v>
      </c>
      <c r="AG401" s="331">
        <v>-1756.58</v>
      </c>
      <c r="AH401" s="331">
        <v>-1562.88</v>
      </c>
      <c r="AI401" s="331">
        <v>-1865.16</v>
      </c>
      <c r="AJ401" s="331">
        <v>-2356.2399999999998</v>
      </c>
      <c r="AK401" s="331">
        <v>-2840.94</v>
      </c>
      <c r="AL401" s="331">
        <v>-2883.91</v>
      </c>
      <c r="AM401" s="331">
        <v>-3225.79</v>
      </c>
      <c r="AN401" s="331">
        <v>-3479.4</v>
      </c>
      <c r="AO401" s="331">
        <v>-4191.3100000000004</v>
      </c>
      <c r="AP401" s="331">
        <v>-4744.8500000000004</v>
      </c>
      <c r="AQ401" s="331">
        <v>-3315.58</v>
      </c>
      <c r="AR401" s="331">
        <v>-3611.18</v>
      </c>
      <c r="AS401" s="331">
        <v>-3854.75</v>
      </c>
      <c r="AT401" s="331">
        <v>-4282.21</v>
      </c>
      <c r="AU401" s="331">
        <v>-4348.57</v>
      </c>
      <c r="AV401" s="331">
        <v>-4304.03</v>
      </c>
      <c r="AW401" s="331">
        <v>-4291.83</v>
      </c>
      <c r="AX401" s="331">
        <v>-4415.72</v>
      </c>
      <c r="AY401" s="331">
        <v>-4536.26</v>
      </c>
      <c r="AZ401" s="331">
        <v>-5096</v>
      </c>
      <c r="BA401" s="331">
        <v>-5263.35</v>
      </c>
      <c r="BB401" s="331">
        <v>-6241.36</v>
      </c>
      <c r="BC401" s="331">
        <v>-6307.84</v>
      </c>
      <c r="BD401" s="330"/>
      <c r="BE401" s="330"/>
      <c r="BF401" s="330"/>
      <c r="BG401" s="330"/>
      <c r="BH401" s="374"/>
      <c r="BI401" s="330"/>
      <c r="BJ401" s="330"/>
      <c r="BK401" s="330"/>
      <c r="BL401" s="330"/>
      <c r="BM401" s="330"/>
      <c r="BN401" s="330"/>
      <c r="BO401" s="330"/>
      <c r="BP401" s="330"/>
      <c r="BQ401" s="330"/>
      <c r="BR401" s="330"/>
      <c r="BS401" s="330"/>
      <c r="BT401" s="330"/>
      <c r="BU401" s="330"/>
      <c r="BV401" s="330"/>
      <c r="BW401" s="330"/>
      <c r="BX401" s="330"/>
      <c r="BY401" s="330"/>
      <c r="BZ401" s="330"/>
      <c r="CA401" s="330"/>
      <c r="CB401" s="330"/>
      <c r="CC401" s="330"/>
      <c r="CD401" s="330"/>
      <c r="CE401" s="330"/>
      <c r="CF401" s="330"/>
      <c r="CG401" s="330"/>
      <c r="CH401" s="330"/>
      <c r="CI401" s="330"/>
      <c r="CJ401" s="330"/>
      <c r="CK401" s="330"/>
      <c r="CL401" s="330"/>
      <c r="CM401" s="330"/>
      <c r="CN401" s="330"/>
      <c r="CO401" s="330"/>
      <c r="CP401" s="330"/>
      <c r="CQ401" s="330"/>
      <c r="CR401" s="330"/>
      <c r="CS401" s="330"/>
      <c r="CT401" s="330"/>
      <c r="CU401" s="330"/>
      <c r="CV401" s="330"/>
      <c r="CW401" s="330"/>
      <c r="CX401" s="330"/>
      <c r="CY401" s="330"/>
      <c r="CZ401" s="330"/>
      <c r="DA401" s="330"/>
      <c r="DB401" s="330"/>
      <c r="DC401" s="330"/>
      <c r="DD401" s="330"/>
      <c r="DE401" s="330"/>
      <c r="DF401" s="330"/>
      <c r="DG401" s="330"/>
      <c r="DH401" s="330"/>
      <c r="DI401" s="330"/>
      <c r="DJ401" s="330"/>
      <c r="DK401" s="330"/>
      <c r="DL401" s="330"/>
      <c r="DM401" s="330"/>
      <c r="DN401" s="330"/>
      <c r="DO401" s="330"/>
      <c r="DP401" s="330"/>
      <c r="DQ401" s="330"/>
      <c r="DR401" s="330"/>
      <c r="DS401" s="330"/>
      <c r="DT401" s="330"/>
      <c r="DU401" s="330"/>
      <c r="DV401" s="330"/>
      <c r="DW401" s="330"/>
      <c r="DX401" s="330"/>
      <c r="DY401" s="330"/>
      <c r="DZ401" s="330"/>
      <c r="EA401" s="330"/>
      <c r="EB401" s="330"/>
      <c r="EC401" s="330"/>
      <c r="ED401" s="330"/>
      <c r="EE401" s="330"/>
      <c r="EF401" s="330"/>
      <c r="EG401" s="330"/>
      <c r="EH401" s="330"/>
      <c r="EI401" s="330"/>
      <c r="EJ401" s="330"/>
      <c r="EK401" s="330"/>
      <c r="EL401" s="330"/>
      <c r="EM401" s="330"/>
      <c r="EN401" s="330"/>
      <c r="EO401" s="330"/>
      <c r="EP401" s="330"/>
      <c r="EQ401" s="330"/>
      <c r="ER401" s="330"/>
      <c r="ES401" s="330"/>
      <c r="ET401" s="330"/>
      <c r="EU401" s="330"/>
      <c r="EV401" s="330"/>
      <c r="EW401" s="330"/>
      <c r="EX401" s="330"/>
      <c r="EY401" s="330"/>
      <c r="EZ401" s="330"/>
      <c r="FA401" s="330"/>
      <c r="FB401" s="330"/>
      <c r="FC401" s="330"/>
      <c r="FD401" s="330"/>
      <c r="FE401" s="330"/>
      <c r="FF401" s="330"/>
      <c r="FG401" s="330"/>
      <c r="FH401" s="330"/>
      <c r="FI401" s="330"/>
      <c r="FJ401" s="330"/>
      <c r="FK401" s="330"/>
      <c r="FL401" s="330"/>
      <c r="FM401" s="330"/>
      <c r="FN401" s="330"/>
      <c r="FO401" s="330"/>
      <c r="FP401" s="330"/>
      <c r="FQ401" s="330"/>
      <c r="FR401" s="330"/>
      <c r="FS401" s="330"/>
      <c r="FT401" s="330"/>
      <c r="FU401" s="330"/>
      <c r="FV401" s="330"/>
      <c r="FW401" s="330"/>
      <c r="FX401" s="330"/>
      <c r="FY401" s="330"/>
      <c r="FZ401" s="330"/>
      <c r="GA401" s="330"/>
      <c r="GB401" s="330"/>
      <c r="GC401" s="330"/>
      <c r="GD401" s="330"/>
      <c r="GE401" s="330"/>
      <c r="GF401" s="330"/>
      <c r="GG401" s="330"/>
      <c r="GH401" s="330"/>
      <c r="GI401" s="330"/>
      <c r="GJ401" s="330"/>
      <c r="GK401" s="330"/>
      <c r="GL401" s="330"/>
      <c r="GM401" s="330"/>
      <c r="GN401" s="330"/>
      <c r="GO401" s="330"/>
      <c r="GP401" s="330"/>
      <c r="GQ401" s="330"/>
      <c r="GR401" s="330"/>
      <c r="GS401" s="330"/>
      <c r="GT401" s="330"/>
      <c r="GU401" s="330"/>
      <c r="GV401" s="330"/>
      <c r="GW401" s="330"/>
      <c r="GX401" s="330"/>
      <c r="GY401" s="330"/>
      <c r="GZ401" s="330"/>
      <c r="HA401" s="330"/>
      <c r="HB401" s="330"/>
      <c r="HC401" s="330"/>
      <c r="HD401" s="330"/>
      <c r="HE401" s="330"/>
      <c r="HF401" s="330"/>
      <c r="HG401" s="330"/>
      <c r="HH401" s="330"/>
      <c r="HI401" s="330"/>
      <c r="HJ401" s="330"/>
      <c r="HK401" s="330"/>
      <c r="HL401" s="330"/>
      <c r="HM401" s="330"/>
      <c r="HN401" s="330"/>
      <c r="HO401" s="330"/>
      <c r="HP401" s="330"/>
      <c r="HQ401" s="330"/>
      <c r="HR401" s="330"/>
      <c r="HS401" s="330"/>
      <c r="HT401" s="330"/>
      <c r="HU401" s="330"/>
      <c r="HV401" s="330"/>
      <c r="HW401" s="330"/>
      <c r="HX401" s="330"/>
      <c r="HY401" s="330"/>
      <c r="HZ401" s="330"/>
      <c r="IA401" s="330"/>
      <c r="IB401" s="330"/>
      <c r="IC401" s="330"/>
      <c r="ID401" s="330"/>
      <c r="IE401" s="330"/>
      <c r="IF401" s="330"/>
      <c r="IG401" s="330"/>
      <c r="IH401" s="330"/>
      <c r="II401" s="330"/>
      <c r="IJ401" s="330"/>
      <c r="IK401" s="330"/>
      <c r="IL401" s="330"/>
      <c r="IM401" s="330"/>
      <c r="IN401" s="330"/>
      <c r="IO401" s="330"/>
      <c r="IP401" s="330"/>
      <c r="IQ401" s="330"/>
      <c r="IR401" s="330"/>
      <c r="IS401" s="330"/>
      <c r="IT401" s="330"/>
      <c r="IU401" s="330"/>
      <c r="IV401" s="330"/>
      <c r="IW401" s="330"/>
      <c r="IX401" s="330"/>
      <c r="IY401" s="330"/>
      <c r="IZ401" s="330"/>
      <c r="JA401" s="330"/>
      <c r="JB401" s="330"/>
      <c r="JC401" s="330"/>
      <c r="JD401" s="330"/>
      <c r="JE401" s="330"/>
      <c r="JF401" s="330"/>
    </row>
    <row r="402" spans="2:266">
      <c r="B402" s="339" t="s">
        <v>19340</v>
      </c>
      <c r="C402" s="338" t="s">
        <v>19339</v>
      </c>
      <c r="D402" s="337" t="s">
        <v>19363</v>
      </c>
      <c r="E402" s="337" t="s">
        <v>19336</v>
      </c>
      <c r="F402" s="337" t="s">
        <v>19166</v>
      </c>
      <c r="G402" s="337" t="s">
        <v>19150</v>
      </c>
      <c r="H402" s="336" t="s">
        <v>19149</v>
      </c>
      <c r="I402" s="331">
        <v>0</v>
      </c>
      <c r="J402" s="331"/>
      <c r="K402" s="331"/>
      <c r="L402" s="331">
        <v>0</v>
      </c>
      <c r="M402" s="331">
        <v>0</v>
      </c>
      <c r="N402" s="331">
        <v>0</v>
      </c>
      <c r="O402" s="331">
        <v>0</v>
      </c>
      <c r="P402" s="331">
        <v>0</v>
      </c>
      <c r="Q402" s="331">
        <v>0</v>
      </c>
      <c r="R402" s="331">
        <v>0</v>
      </c>
      <c r="S402" s="331">
        <v>0</v>
      </c>
      <c r="T402" s="331">
        <v>0</v>
      </c>
      <c r="U402" s="331">
        <v>0</v>
      </c>
      <c r="V402" s="331">
        <v>0</v>
      </c>
      <c r="W402" s="331">
        <v>0</v>
      </c>
      <c r="X402" s="331">
        <v>0</v>
      </c>
      <c r="Y402" s="331">
        <v>0</v>
      </c>
      <c r="Z402" s="331">
        <v>-9.9</v>
      </c>
      <c r="AA402" s="331">
        <v>-224.4</v>
      </c>
      <c r="AB402" s="331">
        <v>-806.3</v>
      </c>
      <c r="AC402" s="331">
        <v>-1074.1500000000001</v>
      </c>
      <c r="AD402" s="331">
        <v>-1349.7</v>
      </c>
      <c r="AE402" s="331">
        <v>-1358.68</v>
      </c>
      <c r="AF402" s="331">
        <v>-1669.94</v>
      </c>
      <c r="AG402" s="331">
        <v>-2146.94</v>
      </c>
      <c r="AH402" s="331">
        <v>-1910.19</v>
      </c>
      <c r="AI402" s="331">
        <v>-2279.64</v>
      </c>
      <c r="AJ402" s="331">
        <v>-2879.85</v>
      </c>
      <c r="AK402" s="331">
        <v>-3472.26</v>
      </c>
      <c r="AL402" s="331">
        <v>-3524.78</v>
      </c>
      <c r="AM402" s="331">
        <v>-3942.63</v>
      </c>
      <c r="AN402" s="331">
        <v>-4252.6000000000004</v>
      </c>
      <c r="AO402" s="331">
        <v>-5122.72</v>
      </c>
      <c r="AP402" s="331">
        <v>-5799.26</v>
      </c>
      <c r="AQ402" s="331">
        <v>-4052.38</v>
      </c>
      <c r="AR402" s="331">
        <v>-4413.66</v>
      </c>
      <c r="AS402" s="331">
        <v>-4711.3599999999997</v>
      </c>
      <c r="AT402" s="331">
        <v>-5233.82</v>
      </c>
      <c r="AU402" s="331">
        <v>-5314.92</v>
      </c>
      <c r="AV402" s="331">
        <v>-5260.48</v>
      </c>
      <c r="AW402" s="331">
        <v>-5245.58</v>
      </c>
      <c r="AX402" s="331">
        <v>-5396.99</v>
      </c>
      <c r="AY402" s="331">
        <v>-5544.32</v>
      </c>
      <c r="AZ402" s="331">
        <v>-6228.45</v>
      </c>
      <c r="BA402" s="331">
        <v>-6432.99</v>
      </c>
      <c r="BB402" s="331">
        <v>-7628.33</v>
      </c>
      <c r="BC402" s="331">
        <v>-7709.58</v>
      </c>
      <c r="BD402" s="330"/>
      <c r="BE402" s="330"/>
      <c r="BF402" s="330"/>
      <c r="BG402" s="330"/>
      <c r="BH402" s="374"/>
      <c r="BI402" s="330"/>
      <c r="BJ402" s="330"/>
      <c r="BK402" s="330"/>
      <c r="BL402" s="330"/>
      <c r="BM402" s="330"/>
      <c r="BN402" s="330"/>
      <c r="BO402" s="330"/>
      <c r="BP402" s="330"/>
      <c r="BQ402" s="330"/>
      <c r="BR402" s="330"/>
      <c r="BS402" s="330"/>
      <c r="BT402" s="330"/>
      <c r="BU402" s="330"/>
      <c r="BV402" s="330"/>
      <c r="BW402" s="330"/>
      <c r="BX402" s="330"/>
      <c r="BY402" s="330"/>
      <c r="BZ402" s="330"/>
      <c r="CA402" s="330"/>
      <c r="CB402" s="330"/>
      <c r="CC402" s="330"/>
      <c r="CD402" s="330"/>
      <c r="CE402" s="330"/>
      <c r="CF402" s="330"/>
      <c r="CG402" s="330"/>
      <c r="CH402" s="330"/>
      <c r="CI402" s="330"/>
      <c r="CJ402" s="330"/>
      <c r="CK402" s="330"/>
      <c r="CL402" s="330"/>
      <c r="CM402" s="330"/>
      <c r="CN402" s="330"/>
      <c r="CO402" s="330"/>
      <c r="CP402" s="330"/>
      <c r="CQ402" s="330"/>
      <c r="CR402" s="330"/>
      <c r="CS402" s="330"/>
      <c r="CT402" s="330"/>
      <c r="CU402" s="330"/>
      <c r="CV402" s="330"/>
      <c r="CW402" s="330"/>
      <c r="CX402" s="330"/>
      <c r="CY402" s="330"/>
      <c r="CZ402" s="330"/>
      <c r="DA402" s="330"/>
      <c r="DB402" s="330"/>
      <c r="DC402" s="330"/>
      <c r="DD402" s="330"/>
      <c r="DE402" s="330"/>
      <c r="DF402" s="330"/>
      <c r="DG402" s="330"/>
      <c r="DH402" s="330"/>
      <c r="DI402" s="330"/>
      <c r="DJ402" s="330"/>
      <c r="DK402" s="330"/>
      <c r="DL402" s="330"/>
      <c r="DM402" s="330"/>
      <c r="DN402" s="330"/>
      <c r="DO402" s="330"/>
      <c r="DP402" s="330"/>
      <c r="DQ402" s="330"/>
      <c r="DR402" s="330"/>
      <c r="DS402" s="330"/>
      <c r="DT402" s="330"/>
      <c r="DU402" s="330"/>
      <c r="DV402" s="330"/>
      <c r="DW402" s="330"/>
      <c r="DX402" s="330"/>
      <c r="DY402" s="330"/>
      <c r="DZ402" s="330"/>
      <c r="EA402" s="330"/>
      <c r="EB402" s="330"/>
      <c r="EC402" s="330"/>
      <c r="ED402" s="330"/>
      <c r="EE402" s="330"/>
      <c r="EF402" s="330"/>
      <c r="EG402" s="330"/>
      <c r="EH402" s="330"/>
      <c r="EI402" s="330"/>
      <c r="EJ402" s="330"/>
      <c r="EK402" s="330"/>
      <c r="EL402" s="330"/>
      <c r="EM402" s="330"/>
      <c r="EN402" s="330"/>
      <c r="EO402" s="330"/>
      <c r="EP402" s="330"/>
      <c r="EQ402" s="330"/>
      <c r="ER402" s="330"/>
      <c r="ES402" s="330"/>
      <c r="ET402" s="330"/>
      <c r="EU402" s="330"/>
      <c r="EV402" s="330"/>
      <c r="EW402" s="330"/>
      <c r="EX402" s="330"/>
      <c r="EY402" s="330"/>
      <c r="EZ402" s="330"/>
      <c r="FA402" s="330"/>
      <c r="FB402" s="330"/>
      <c r="FC402" s="330"/>
      <c r="FD402" s="330"/>
      <c r="FE402" s="330"/>
      <c r="FF402" s="330"/>
      <c r="FG402" s="330"/>
      <c r="FH402" s="330"/>
      <c r="FI402" s="330"/>
      <c r="FJ402" s="330"/>
      <c r="FK402" s="330"/>
      <c r="FL402" s="330"/>
      <c r="FM402" s="330"/>
      <c r="FN402" s="330"/>
      <c r="FO402" s="330"/>
      <c r="FP402" s="330"/>
      <c r="FQ402" s="330"/>
      <c r="FR402" s="330"/>
      <c r="FS402" s="330"/>
      <c r="FT402" s="330"/>
      <c r="FU402" s="330"/>
      <c r="FV402" s="330"/>
      <c r="FW402" s="330"/>
      <c r="FX402" s="330"/>
      <c r="FY402" s="330"/>
      <c r="FZ402" s="330"/>
      <c r="GA402" s="330"/>
      <c r="GB402" s="330"/>
      <c r="GC402" s="330"/>
      <c r="GD402" s="330"/>
      <c r="GE402" s="330"/>
      <c r="GF402" s="330"/>
      <c r="GG402" s="330"/>
      <c r="GH402" s="330"/>
      <c r="GI402" s="330"/>
      <c r="GJ402" s="330"/>
      <c r="GK402" s="330"/>
      <c r="GL402" s="330"/>
      <c r="GM402" s="330"/>
      <c r="GN402" s="330"/>
      <c r="GO402" s="330"/>
      <c r="GP402" s="330"/>
      <c r="GQ402" s="330"/>
      <c r="GR402" s="330"/>
      <c r="GS402" s="330"/>
      <c r="GT402" s="330"/>
      <c r="GU402" s="330"/>
      <c r="GV402" s="330"/>
      <c r="GW402" s="330"/>
      <c r="GX402" s="330"/>
      <c r="GY402" s="330"/>
      <c r="GZ402" s="330"/>
      <c r="HA402" s="330"/>
      <c r="HB402" s="330"/>
      <c r="HC402" s="330"/>
      <c r="HD402" s="330"/>
      <c r="HE402" s="330"/>
      <c r="HF402" s="330"/>
      <c r="HG402" s="330"/>
      <c r="HH402" s="330"/>
      <c r="HI402" s="330"/>
      <c r="HJ402" s="330"/>
      <c r="HK402" s="330"/>
      <c r="HL402" s="330"/>
      <c r="HM402" s="330"/>
      <c r="HN402" s="330"/>
      <c r="HO402" s="330"/>
      <c r="HP402" s="330"/>
      <c r="HQ402" s="330"/>
      <c r="HR402" s="330"/>
      <c r="HS402" s="330"/>
      <c r="HT402" s="330"/>
      <c r="HU402" s="330"/>
      <c r="HV402" s="330"/>
      <c r="HW402" s="330"/>
      <c r="HX402" s="330"/>
      <c r="HY402" s="330"/>
      <c r="HZ402" s="330"/>
      <c r="IA402" s="330"/>
      <c r="IB402" s="330"/>
      <c r="IC402" s="330"/>
      <c r="ID402" s="330"/>
      <c r="IE402" s="330"/>
      <c r="IF402" s="330"/>
      <c r="IG402" s="330"/>
      <c r="IH402" s="330"/>
      <c r="II402" s="330"/>
      <c r="IJ402" s="330"/>
      <c r="IK402" s="330"/>
      <c r="IL402" s="330"/>
      <c r="IM402" s="330"/>
      <c r="IN402" s="330"/>
      <c r="IO402" s="330"/>
      <c r="IP402" s="330"/>
      <c r="IQ402" s="330"/>
      <c r="IR402" s="330"/>
      <c r="IS402" s="330"/>
      <c r="IT402" s="330"/>
      <c r="IU402" s="330"/>
      <c r="IV402" s="330"/>
      <c r="IW402" s="330"/>
      <c r="IX402" s="330"/>
      <c r="IY402" s="330"/>
      <c r="IZ402" s="330"/>
      <c r="JA402" s="330"/>
      <c r="JB402" s="330"/>
      <c r="JC402" s="330"/>
      <c r="JD402" s="330"/>
      <c r="JE402" s="330"/>
      <c r="JF402" s="330"/>
    </row>
    <row r="403" spans="2:266">
      <c r="B403" s="362" t="s">
        <v>19367</v>
      </c>
      <c r="C403" s="338" t="s">
        <v>19366</v>
      </c>
      <c r="D403" s="360"/>
      <c r="E403" s="360"/>
      <c r="F403" s="360"/>
      <c r="G403" s="360"/>
      <c r="H403" s="336"/>
      <c r="I403" s="331" t="s">
        <v>843</v>
      </c>
      <c r="J403" s="331"/>
      <c r="K403" s="331"/>
      <c r="L403" s="331" t="s">
        <v>843</v>
      </c>
      <c r="M403" s="331" t="s">
        <v>843</v>
      </c>
      <c r="N403" s="331" t="s">
        <v>843</v>
      </c>
      <c r="O403" s="331" t="s">
        <v>843</v>
      </c>
      <c r="P403" s="331" t="s">
        <v>843</v>
      </c>
      <c r="Q403" s="331" t="s">
        <v>843</v>
      </c>
      <c r="R403" s="331" t="s">
        <v>843</v>
      </c>
      <c r="S403" s="331" t="s">
        <v>843</v>
      </c>
      <c r="T403" s="331" t="s">
        <v>843</v>
      </c>
      <c r="U403" s="331" t="s">
        <v>843</v>
      </c>
      <c r="V403" s="331" t="s">
        <v>843</v>
      </c>
      <c r="W403" s="331" t="s">
        <v>843</v>
      </c>
      <c r="X403" s="331" t="s">
        <v>843</v>
      </c>
      <c r="Y403" s="331" t="s">
        <v>843</v>
      </c>
      <c r="Z403" s="331" t="s">
        <v>843</v>
      </c>
      <c r="AA403" s="331" t="s">
        <v>843</v>
      </c>
      <c r="AB403" s="331" t="s">
        <v>843</v>
      </c>
      <c r="AC403" s="331" t="s">
        <v>843</v>
      </c>
      <c r="AD403" s="331" t="s">
        <v>843</v>
      </c>
      <c r="AE403" s="331" t="s">
        <v>843</v>
      </c>
      <c r="AF403" s="331" t="s">
        <v>843</v>
      </c>
      <c r="AG403" s="331" t="s">
        <v>843</v>
      </c>
      <c r="AH403" s="331" t="s">
        <v>843</v>
      </c>
      <c r="AI403" s="331" t="s">
        <v>843</v>
      </c>
      <c r="AJ403" s="331" t="s">
        <v>843</v>
      </c>
      <c r="AK403" s="331" t="s">
        <v>843</v>
      </c>
      <c r="AL403" s="331" t="s">
        <v>843</v>
      </c>
      <c r="AM403" s="331" t="s">
        <v>843</v>
      </c>
      <c r="AN403" s="331" t="s">
        <v>843</v>
      </c>
      <c r="AO403" s="331" t="s">
        <v>843</v>
      </c>
      <c r="AP403" s="331" t="s">
        <v>843</v>
      </c>
      <c r="AQ403" s="331" t="s">
        <v>843</v>
      </c>
      <c r="AR403" s="331" t="s">
        <v>843</v>
      </c>
      <c r="AS403" s="331" t="s">
        <v>843</v>
      </c>
      <c r="AT403" s="331" t="s">
        <v>843</v>
      </c>
      <c r="AU403" s="331" t="s">
        <v>843</v>
      </c>
      <c r="AV403" s="331" t="s">
        <v>843</v>
      </c>
      <c r="AW403" s="331" t="s">
        <v>843</v>
      </c>
      <c r="AX403" s="331" t="s">
        <v>843</v>
      </c>
      <c r="AY403" s="331" t="s">
        <v>843</v>
      </c>
      <c r="AZ403" s="331" t="s">
        <v>843</v>
      </c>
      <c r="BA403" s="331" t="s">
        <v>843</v>
      </c>
      <c r="BB403" s="331" t="s">
        <v>843</v>
      </c>
      <c r="BC403" s="331" t="s">
        <v>843</v>
      </c>
      <c r="BD403" s="330"/>
      <c r="BE403" s="330"/>
      <c r="BF403" s="330"/>
      <c r="BG403" s="330"/>
      <c r="BH403" s="335"/>
      <c r="BI403" s="330"/>
      <c r="BJ403" s="330"/>
      <c r="BK403" s="330"/>
      <c r="BL403" s="330"/>
      <c r="BM403" s="330"/>
      <c r="BN403" s="330"/>
      <c r="BO403" s="330"/>
      <c r="BP403" s="330"/>
      <c r="BQ403" s="330"/>
      <c r="BR403" s="330"/>
      <c r="BS403" s="330"/>
      <c r="BT403" s="330"/>
      <c r="BU403" s="330"/>
      <c r="BV403" s="330"/>
      <c r="BW403" s="330"/>
      <c r="BX403" s="330"/>
      <c r="BY403" s="330"/>
      <c r="BZ403" s="330"/>
      <c r="CA403" s="330"/>
      <c r="CB403" s="330"/>
      <c r="CC403" s="330"/>
      <c r="CD403" s="330"/>
      <c r="CE403" s="330"/>
      <c r="CF403" s="330"/>
      <c r="CG403" s="330"/>
      <c r="CH403" s="330"/>
      <c r="CI403" s="330"/>
      <c r="CJ403" s="330"/>
      <c r="CK403" s="330"/>
      <c r="CL403" s="330"/>
      <c r="CM403" s="330"/>
      <c r="CN403" s="330"/>
      <c r="CO403" s="330"/>
      <c r="CP403" s="330"/>
      <c r="CQ403" s="330"/>
      <c r="CR403" s="330"/>
      <c r="CS403" s="330"/>
      <c r="CT403" s="330"/>
      <c r="CU403" s="330"/>
      <c r="CV403" s="330"/>
      <c r="CW403" s="330"/>
      <c r="CX403" s="330"/>
      <c r="CY403" s="330"/>
      <c r="CZ403" s="330"/>
      <c r="DA403" s="330"/>
      <c r="DB403" s="330"/>
      <c r="DC403" s="330"/>
      <c r="DD403" s="330"/>
      <c r="DE403" s="330"/>
      <c r="DF403" s="330"/>
      <c r="DG403" s="330"/>
      <c r="DH403" s="330"/>
      <c r="DI403" s="330"/>
      <c r="DJ403" s="330"/>
      <c r="DK403" s="330"/>
      <c r="DL403" s="330"/>
      <c r="DM403" s="330"/>
      <c r="DN403" s="330"/>
      <c r="DO403" s="330"/>
      <c r="DP403" s="330"/>
      <c r="DQ403" s="330"/>
      <c r="DR403" s="330"/>
      <c r="DS403" s="330"/>
      <c r="DT403" s="330"/>
      <c r="DU403" s="330"/>
      <c r="DV403" s="330"/>
      <c r="DW403" s="330"/>
      <c r="DX403" s="330"/>
      <c r="DY403" s="330"/>
      <c r="DZ403" s="330"/>
      <c r="EA403" s="330"/>
      <c r="EB403" s="330"/>
      <c r="EC403" s="330"/>
      <c r="ED403" s="330"/>
      <c r="EE403" s="330"/>
      <c r="EF403" s="330"/>
      <c r="EG403" s="330"/>
      <c r="EH403" s="330"/>
      <c r="EI403" s="330"/>
      <c r="EJ403" s="330"/>
      <c r="EK403" s="330"/>
      <c r="EL403" s="330"/>
      <c r="EM403" s="330"/>
      <c r="EN403" s="330"/>
      <c r="EO403" s="330"/>
      <c r="EP403" s="330"/>
      <c r="EQ403" s="330"/>
      <c r="ER403" s="330"/>
      <c r="ES403" s="330"/>
      <c r="ET403" s="330"/>
      <c r="EU403" s="330"/>
      <c r="EV403" s="330"/>
      <c r="EW403" s="330"/>
      <c r="EX403" s="330"/>
      <c r="EY403" s="330"/>
      <c r="EZ403" s="330"/>
      <c r="FA403" s="330"/>
      <c r="FB403" s="330"/>
      <c r="FC403" s="330"/>
      <c r="FD403" s="330"/>
      <c r="FE403" s="330"/>
      <c r="FF403" s="330"/>
      <c r="FG403" s="330"/>
      <c r="FH403" s="330"/>
      <c r="FI403" s="330"/>
      <c r="FJ403" s="330"/>
      <c r="FK403" s="330"/>
      <c r="FL403" s="330"/>
      <c r="FM403" s="330"/>
      <c r="FN403" s="330"/>
      <c r="FO403" s="330"/>
      <c r="FP403" s="330"/>
      <c r="FQ403" s="330"/>
      <c r="FR403" s="330"/>
      <c r="FS403" s="330"/>
      <c r="FT403" s="330"/>
      <c r="FU403" s="330"/>
      <c r="FV403" s="330"/>
      <c r="FW403" s="330"/>
      <c r="FX403" s="330"/>
      <c r="FY403" s="330"/>
      <c r="FZ403" s="330"/>
      <c r="GA403" s="330"/>
      <c r="GB403" s="330"/>
      <c r="GC403" s="330"/>
      <c r="GD403" s="330"/>
      <c r="GE403" s="330"/>
      <c r="GF403" s="330"/>
      <c r="GG403" s="330"/>
      <c r="GH403" s="330"/>
      <c r="GI403" s="330"/>
      <c r="GJ403" s="330"/>
      <c r="GK403" s="330"/>
      <c r="GL403" s="330"/>
      <c r="GM403" s="330"/>
      <c r="GN403" s="330"/>
      <c r="GO403" s="330"/>
      <c r="GP403" s="330"/>
      <c r="GQ403" s="330"/>
      <c r="GR403" s="330"/>
      <c r="GS403" s="330"/>
      <c r="GT403" s="330"/>
      <c r="GU403" s="330"/>
      <c r="GV403" s="330"/>
      <c r="GW403" s="330"/>
      <c r="GX403" s="330"/>
      <c r="GY403" s="330"/>
      <c r="GZ403" s="330"/>
      <c r="HA403" s="330"/>
      <c r="HB403" s="330"/>
      <c r="HC403" s="330"/>
      <c r="HD403" s="330"/>
      <c r="HE403" s="330"/>
      <c r="HF403" s="330"/>
      <c r="HG403" s="330"/>
      <c r="HH403" s="330"/>
      <c r="HI403" s="330"/>
      <c r="HJ403" s="330"/>
      <c r="HK403" s="330"/>
      <c r="HL403" s="330"/>
      <c r="HM403" s="330"/>
      <c r="HN403" s="330"/>
      <c r="HO403" s="330"/>
      <c r="HP403" s="330"/>
      <c r="HQ403" s="330"/>
      <c r="HR403" s="330"/>
      <c r="HS403" s="330"/>
      <c r="HT403" s="330"/>
      <c r="HU403" s="330"/>
      <c r="HV403" s="330"/>
      <c r="HW403" s="330"/>
      <c r="HX403" s="330"/>
      <c r="HY403" s="330"/>
      <c r="HZ403" s="330"/>
      <c r="IA403" s="330"/>
      <c r="IB403" s="330"/>
      <c r="IC403" s="330"/>
      <c r="ID403" s="330"/>
      <c r="IE403" s="330"/>
      <c r="IF403" s="330"/>
      <c r="IG403" s="330"/>
      <c r="IH403" s="330"/>
      <c r="II403" s="330"/>
      <c r="IJ403" s="330"/>
      <c r="IK403" s="330"/>
      <c r="IL403" s="330"/>
      <c r="IM403" s="330"/>
      <c r="IN403" s="330"/>
      <c r="IO403" s="330"/>
      <c r="IP403" s="330"/>
      <c r="IQ403" s="330"/>
      <c r="IR403" s="330"/>
      <c r="IS403" s="330"/>
      <c r="IT403" s="330"/>
      <c r="IU403" s="330"/>
      <c r="IV403" s="330"/>
      <c r="IW403" s="330"/>
      <c r="IX403" s="330"/>
      <c r="IY403" s="330"/>
      <c r="IZ403" s="330"/>
      <c r="JA403" s="330"/>
      <c r="JB403" s="330"/>
      <c r="JC403" s="330"/>
      <c r="JD403" s="330"/>
      <c r="JE403" s="330"/>
      <c r="JF403" s="330"/>
    </row>
    <row r="404" spans="2:266">
      <c r="B404" s="339" t="s">
        <v>19296</v>
      </c>
      <c r="C404" s="338" t="s">
        <v>19365</v>
      </c>
      <c r="D404" s="337" t="s">
        <v>19363</v>
      </c>
      <c r="E404" s="337" t="s">
        <v>19303</v>
      </c>
      <c r="F404" s="337" t="s">
        <v>19081</v>
      </c>
      <c r="G404" s="337" t="s">
        <v>19150</v>
      </c>
      <c r="H404" s="336" t="s">
        <v>19149</v>
      </c>
      <c r="I404" s="331">
        <v>1201.25</v>
      </c>
      <c r="J404" s="331"/>
      <c r="K404" s="331"/>
      <c r="L404" s="331">
        <v>1201</v>
      </c>
      <c r="M404" s="331">
        <v>1241</v>
      </c>
      <c r="N404" s="331">
        <v>1278</v>
      </c>
      <c r="O404" s="331">
        <v>1316</v>
      </c>
      <c r="P404" s="331">
        <v>1219</v>
      </c>
      <c r="Q404" s="331">
        <v>1118</v>
      </c>
      <c r="R404" s="331">
        <v>1148</v>
      </c>
      <c r="S404" s="331">
        <v>1174</v>
      </c>
      <c r="T404" s="331">
        <v>1202</v>
      </c>
      <c r="U404" s="331">
        <v>1239</v>
      </c>
      <c r="V404" s="331">
        <v>1275</v>
      </c>
      <c r="W404" s="331">
        <v>1324</v>
      </c>
      <c r="X404" s="331">
        <v>1375</v>
      </c>
      <c r="Y404" s="331">
        <v>1650</v>
      </c>
      <c r="Z404" s="331">
        <v>1852</v>
      </c>
      <c r="AA404" s="331">
        <v>2099</v>
      </c>
      <c r="AB404" s="331">
        <v>2260</v>
      </c>
      <c r="AC404" s="331">
        <v>2673</v>
      </c>
      <c r="AD404" s="331">
        <v>2898</v>
      </c>
      <c r="AE404" s="331">
        <v>3524.83</v>
      </c>
      <c r="AF404" s="331">
        <v>4418.9399999999996</v>
      </c>
      <c r="AG404" s="331">
        <v>6116.86</v>
      </c>
      <c r="AH404" s="331">
        <v>6891.49</v>
      </c>
      <c r="AI404" s="331">
        <v>8029.81</v>
      </c>
      <c r="AJ404" s="331">
        <v>9699.4599999999991</v>
      </c>
      <c r="AK404" s="331">
        <v>10158.49</v>
      </c>
      <c r="AL404" s="331">
        <v>9549.16</v>
      </c>
      <c r="AM404" s="331">
        <v>9584.66</v>
      </c>
      <c r="AN404" s="331">
        <v>9926.4</v>
      </c>
      <c r="AO404" s="331">
        <v>9834.2900000000009</v>
      </c>
      <c r="AP404" s="331">
        <v>10328.49</v>
      </c>
      <c r="AQ404" s="331">
        <v>9265.99</v>
      </c>
      <c r="AR404" s="331">
        <v>8477.32</v>
      </c>
      <c r="AS404" s="331">
        <v>8254.2900000000009</v>
      </c>
      <c r="AT404" s="331">
        <v>7549.34</v>
      </c>
      <c r="AU404" s="331">
        <v>8197.1200000000008</v>
      </c>
      <c r="AV404" s="331">
        <v>7721.87</v>
      </c>
      <c r="AW404" s="331">
        <v>6987.46</v>
      </c>
      <c r="AX404" s="331">
        <v>6873.23</v>
      </c>
      <c r="AY404" s="331">
        <v>7221.11</v>
      </c>
      <c r="AZ404" s="331">
        <v>7855.22</v>
      </c>
      <c r="BA404" s="331">
        <v>7309.37</v>
      </c>
      <c r="BB404" s="331">
        <v>7511.03</v>
      </c>
      <c r="BC404" s="331">
        <v>7727.11</v>
      </c>
      <c r="BD404" s="330"/>
      <c r="BE404" s="330"/>
      <c r="BF404" s="330"/>
      <c r="BG404" s="330"/>
      <c r="BH404" s="335"/>
      <c r="BI404" s="330"/>
      <c r="BJ404" s="330"/>
      <c r="BK404" s="330"/>
      <c r="BL404" s="330"/>
      <c r="BM404" s="330"/>
      <c r="BN404" s="330"/>
      <c r="BO404" s="330"/>
      <c r="BP404" s="330"/>
      <c r="BQ404" s="330"/>
      <c r="BR404" s="330"/>
      <c r="BS404" s="330"/>
      <c r="BT404" s="330"/>
      <c r="BU404" s="330"/>
      <c r="BV404" s="330"/>
      <c r="BW404" s="330"/>
      <c r="BX404" s="330"/>
      <c r="BY404" s="330"/>
      <c r="BZ404" s="330"/>
      <c r="CA404" s="330"/>
      <c r="CB404" s="330"/>
      <c r="CC404" s="330"/>
      <c r="CD404" s="330"/>
      <c r="CE404" s="330"/>
      <c r="CF404" s="330"/>
      <c r="CG404" s="330"/>
      <c r="CH404" s="330"/>
      <c r="CI404" s="330"/>
      <c r="CJ404" s="330"/>
      <c r="CK404" s="330"/>
      <c r="CL404" s="330"/>
      <c r="CM404" s="330"/>
      <c r="CN404" s="330"/>
      <c r="CO404" s="330"/>
      <c r="CP404" s="330"/>
      <c r="CQ404" s="330"/>
      <c r="CR404" s="330"/>
      <c r="CS404" s="330"/>
      <c r="CT404" s="330"/>
      <c r="CU404" s="330"/>
      <c r="CV404" s="330"/>
      <c r="CW404" s="330"/>
      <c r="CX404" s="330"/>
      <c r="CY404" s="330"/>
      <c r="CZ404" s="330"/>
      <c r="DA404" s="330"/>
      <c r="DB404" s="330"/>
      <c r="DC404" s="330"/>
      <c r="DD404" s="330"/>
      <c r="DE404" s="330"/>
      <c r="DF404" s="330"/>
      <c r="DG404" s="330"/>
      <c r="DH404" s="330"/>
      <c r="DI404" s="330"/>
      <c r="DJ404" s="330"/>
      <c r="DK404" s="330"/>
      <c r="DL404" s="330"/>
      <c r="DM404" s="330"/>
      <c r="DN404" s="330"/>
      <c r="DO404" s="330"/>
      <c r="DP404" s="330"/>
      <c r="DQ404" s="330"/>
      <c r="DR404" s="330"/>
      <c r="DS404" s="330"/>
      <c r="DT404" s="330"/>
      <c r="DU404" s="330"/>
      <c r="DV404" s="330"/>
      <c r="DW404" s="330"/>
      <c r="DX404" s="330"/>
      <c r="DY404" s="330"/>
      <c r="DZ404" s="330"/>
      <c r="EA404" s="330"/>
      <c r="EB404" s="330"/>
      <c r="EC404" s="330"/>
      <c r="ED404" s="330"/>
      <c r="EE404" s="330"/>
      <c r="EF404" s="330"/>
      <c r="EG404" s="330"/>
      <c r="EH404" s="330"/>
      <c r="EI404" s="330"/>
      <c r="EJ404" s="330"/>
      <c r="EK404" s="330"/>
      <c r="EL404" s="330"/>
      <c r="EM404" s="330"/>
      <c r="EN404" s="330"/>
      <c r="EO404" s="330"/>
      <c r="EP404" s="330"/>
      <c r="EQ404" s="330"/>
      <c r="ER404" s="330"/>
      <c r="ES404" s="330"/>
      <c r="ET404" s="330"/>
      <c r="EU404" s="330"/>
      <c r="EV404" s="330"/>
      <c r="EW404" s="330"/>
      <c r="EX404" s="330"/>
      <c r="EY404" s="330"/>
      <c r="EZ404" s="330"/>
      <c r="FA404" s="330"/>
      <c r="FB404" s="330"/>
      <c r="FC404" s="330"/>
      <c r="FD404" s="330"/>
      <c r="FE404" s="330"/>
      <c r="FF404" s="330"/>
      <c r="FG404" s="330"/>
      <c r="FH404" s="330"/>
      <c r="FI404" s="330"/>
      <c r="FJ404" s="330"/>
      <c r="FK404" s="330"/>
      <c r="FL404" s="330"/>
      <c r="FM404" s="330"/>
      <c r="FN404" s="330"/>
      <c r="FO404" s="330"/>
      <c r="FP404" s="330"/>
      <c r="FQ404" s="330"/>
      <c r="FR404" s="330"/>
      <c r="FS404" s="330"/>
      <c r="FT404" s="330"/>
      <c r="FU404" s="330"/>
      <c r="FV404" s="330"/>
      <c r="FW404" s="330"/>
      <c r="FX404" s="330"/>
      <c r="FY404" s="330"/>
      <c r="FZ404" s="330"/>
      <c r="GA404" s="330"/>
      <c r="GB404" s="330"/>
      <c r="GC404" s="330"/>
      <c r="GD404" s="330"/>
      <c r="GE404" s="330"/>
      <c r="GF404" s="330"/>
      <c r="GG404" s="330"/>
      <c r="GH404" s="330"/>
      <c r="GI404" s="330"/>
      <c r="GJ404" s="330"/>
      <c r="GK404" s="330"/>
      <c r="GL404" s="330"/>
      <c r="GM404" s="330"/>
      <c r="GN404" s="330"/>
      <c r="GO404" s="330"/>
      <c r="GP404" s="330"/>
      <c r="GQ404" s="330"/>
      <c r="GR404" s="330"/>
      <c r="GS404" s="330"/>
      <c r="GT404" s="330"/>
      <c r="GU404" s="330"/>
      <c r="GV404" s="330"/>
      <c r="GW404" s="330"/>
      <c r="GX404" s="330"/>
      <c r="GY404" s="330"/>
      <c r="GZ404" s="330"/>
      <c r="HA404" s="330"/>
      <c r="HB404" s="330"/>
      <c r="HC404" s="330"/>
      <c r="HD404" s="330"/>
      <c r="HE404" s="330"/>
      <c r="HF404" s="330"/>
      <c r="HG404" s="330"/>
      <c r="HH404" s="330"/>
      <c r="HI404" s="330"/>
      <c r="HJ404" s="330"/>
      <c r="HK404" s="330"/>
      <c r="HL404" s="330"/>
      <c r="HM404" s="330"/>
      <c r="HN404" s="330"/>
      <c r="HO404" s="330"/>
      <c r="HP404" s="330"/>
      <c r="HQ404" s="330"/>
      <c r="HR404" s="330"/>
      <c r="HS404" s="330"/>
      <c r="HT404" s="330"/>
      <c r="HU404" s="330"/>
      <c r="HV404" s="330"/>
      <c r="HW404" s="330"/>
      <c r="HX404" s="330"/>
      <c r="HY404" s="330"/>
      <c r="HZ404" s="330"/>
      <c r="IA404" s="330"/>
      <c r="IB404" s="330"/>
      <c r="IC404" s="330"/>
      <c r="ID404" s="330"/>
      <c r="IE404" s="330"/>
      <c r="IF404" s="330"/>
      <c r="IG404" s="330"/>
      <c r="IH404" s="330"/>
      <c r="II404" s="330"/>
      <c r="IJ404" s="330"/>
      <c r="IK404" s="330"/>
      <c r="IL404" s="330"/>
      <c r="IM404" s="330"/>
      <c r="IN404" s="330"/>
      <c r="IO404" s="330"/>
      <c r="IP404" s="330"/>
      <c r="IQ404" s="330"/>
      <c r="IR404" s="330"/>
      <c r="IS404" s="330"/>
      <c r="IT404" s="330"/>
      <c r="IU404" s="330"/>
      <c r="IV404" s="330"/>
      <c r="IW404" s="330"/>
      <c r="IX404" s="330"/>
      <c r="IY404" s="330"/>
      <c r="IZ404" s="330"/>
      <c r="JA404" s="330"/>
      <c r="JB404" s="330"/>
      <c r="JC404" s="330"/>
      <c r="JD404" s="330"/>
      <c r="JE404" s="330"/>
      <c r="JF404" s="330"/>
    </row>
    <row r="405" spans="2:266">
      <c r="B405" s="339" t="s">
        <v>19294</v>
      </c>
      <c r="C405" s="338" t="s">
        <v>19364</v>
      </c>
      <c r="D405" s="337" t="s">
        <v>19363</v>
      </c>
      <c r="E405" s="337" t="s">
        <v>19332</v>
      </c>
      <c r="F405" s="337" t="s">
        <v>19076</v>
      </c>
      <c r="G405" s="337" t="s">
        <v>19150</v>
      </c>
      <c r="H405" s="336" t="s">
        <v>19149</v>
      </c>
      <c r="I405" s="331">
        <v>19.04</v>
      </c>
      <c r="J405" s="331"/>
      <c r="K405" s="331"/>
      <c r="L405" s="331">
        <v>56</v>
      </c>
      <c r="M405" s="331">
        <v>74</v>
      </c>
      <c r="N405" s="331">
        <v>92</v>
      </c>
      <c r="O405" s="331">
        <v>112</v>
      </c>
      <c r="P405" s="331">
        <v>112</v>
      </c>
      <c r="Q405" s="331">
        <v>130</v>
      </c>
      <c r="R405" s="331">
        <v>150</v>
      </c>
      <c r="S405" s="331">
        <v>170</v>
      </c>
      <c r="T405" s="331">
        <v>200</v>
      </c>
      <c r="U405" s="331">
        <v>225</v>
      </c>
      <c r="V405" s="331">
        <v>250</v>
      </c>
      <c r="W405" s="331">
        <v>275</v>
      </c>
      <c r="X405" s="331">
        <v>300</v>
      </c>
      <c r="Y405" s="331">
        <v>350</v>
      </c>
      <c r="Z405" s="331">
        <v>395</v>
      </c>
      <c r="AA405" s="331">
        <v>694</v>
      </c>
      <c r="AB405" s="331">
        <v>1944</v>
      </c>
      <c r="AC405" s="331">
        <v>2523</v>
      </c>
      <c r="AD405" s="331">
        <v>3116</v>
      </c>
      <c r="AE405" s="331">
        <v>3620.17</v>
      </c>
      <c r="AF405" s="331">
        <v>3856.66</v>
      </c>
      <c r="AG405" s="331">
        <v>5122.16</v>
      </c>
      <c r="AH405" s="331">
        <v>4774.45</v>
      </c>
      <c r="AI405" s="331">
        <v>5880.5</v>
      </c>
      <c r="AJ405" s="331">
        <v>7049.16</v>
      </c>
      <c r="AK405" s="331">
        <v>8374.59</v>
      </c>
      <c r="AL405" s="331">
        <v>8482.32</v>
      </c>
      <c r="AM405" s="331">
        <v>9462.65</v>
      </c>
      <c r="AN405" s="331">
        <v>10543.03</v>
      </c>
      <c r="AO405" s="331">
        <v>12212</v>
      </c>
      <c r="AP405" s="331">
        <v>14884.2</v>
      </c>
      <c r="AQ405" s="331">
        <v>15325.13</v>
      </c>
      <c r="AR405" s="331">
        <v>16049.9</v>
      </c>
      <c r="AS405" s="331">
        <v>17015.54</v>
      </c>
      <c r="AT405" s="331">
        <v>17154.37</v>
      </c>
      <c r="AU405" s="331">
        <v>17625.04</v>
      </c>
      <c r="AV405" s="331">
        <v>17916.7</v>
      </c>
      <c r="AW405" s="331">
        <v>18114.34</v>
      </c>
      <c r="AX405" s="331">
        <v>17727.38</v>
      </c>
      <c r="AY405" s="331">
        <v>19162.7</v>
      </c>
      <c r="AZ405" s="331">
        <v>21589.19</v>
      </c>
      <c r="BA405" s="331">
        <v>21463.68</v>
      </c>
      <c r="BB405" s="331">
        <v>22750.79</v>
      </c>
      <c r="BC405" s="331">
        <v>23609.65</v>
      </c>
      <c r="BD405" s="330"/>
      <c r="BE405" s="330"/>
      <c r="BF405" s="330"/>
      <c r="BG405" s="330"/>
      <c r="BH405" s="335"/>
      <c r="BI405" s="330"/>
      <c r="BJ405" s="330"/>
      <c r="BK405" s="330"/>
      <c r="BL405" s="330"/>
      <c r="BM405" s="330"/>
      <c r="BN405" s="330"/>
      <c r="BO405" s="330"/>
      <c r="BP405" s="330"/>
      <c r="BQ405" s="330"/>
      <c r="BR405" s="330"/>
      <c r="BS405" s="330"/>
      <c r="BT405" s="330"/>
      <c r="BU405" s="330"/>
      <c r="BV405" s="330"/>
      <c r="BW405" s="330"/>
      <c r="BX405" s="330"/>
      <c r="BY405" s="330"/>
      <c r="BZ405" s="330"/>
      <c r="CA405" s="330"/>
      <c r="CB405" s="330"/>
      <c r="CC405" s="330"/>
      <c r="CD405" s="330"/>
      <c r="CE405" s="330"/>
      <c r="CF405" s="330"/>
      <c r="CG405" s="330"/>
      <c r="CH405" s="330"/>
      <c r="CI405" s="330"/>
      <c r="CJ405" s="330"/>
      <c r="CK405" s="330"/>
      <c r="CL405" s="330"/>
      <c r="CM405" s="330"/>
      <c r="CN405" s="330"/>
      <c r="CO405" s="330"/>
      <c r="CP405" s="330"/>
      <c r="CQ405" s="330"/>
      <c r="CR405" s="330"/>
      <c r="CS405" s="330"/>
      <c r="CT405" s="330"/>
      <c r="CU405" s="330"/>
      <c r="CV405" s="330"/>
      <c r="CW405" s="330"/>
      <c r="CX405" s="330"/>
      <c r="CY405" s="330"/>
      <c r="CZ405" s="330"/>
      <c r="DA405" s="330"/>
      <c r="DB405" s="330"/>
      <c r="DC405" s="330"/>
      <c r="DD405" s="330"/>
      <c r="DE405" s="330"/>
      <c r="DF405" s="330"/>
      <c r="DG405" s="330"/>
      <c r="DH405" s="330"/>
      <c r="DI405" s="330"/>
      <c r="DJ405" s="330"/>
      <c r="DK405" s="330"/>
      <c r="DL405" s="330"/>
      <c r="DM405" s="330"/>
      <c r="DN405" s="330"/>
      <c r="DO405" s="330"/>
      <c r="DP405" s="330"/>
      <c r="DQ405" s="330"/>
      <c r="DR405" s="330"/>
      <c r="DS405" s="330"/>
      <c r="DT405" s="330"/>
      <c r="DU405" s="330"/>
      <c r="DV405" s="330"/>
      <c r="DW405" s="330"/>
      <c r="DX405" s="330"/>
      <c r="DY405" s="330"/>
      <c r="DZ405" s="330"/>
      <c r="EA405" s="330"/>
      <c r="EB405" s="330"/>
      <c r="EC405" s="330"/>
      <c r="ED405" s="330"/>
      <c r="EE405" s="330"/>
      <c r="EF405" s="330"/>
      <c r="EG405" s="330"/>
      <c r="EH405" s="330"/>
      <c r="EI405" s="330"/>
      <c r="EJ405" s="330"/>
      <c r="EK405" s="330"/>
      <c r="EL405" s="330"/>
      <c r="EM405" s="330"/>
      <c r="EN405" s="330"/>
      <c r="EO405" s="330"/>
      <c r="EP405" s="330"/>
      <c r="EQ405" s="330"/>
      <c r="ER405" s="330"/>
      <c r="ES405" s="330"/>
      <c r="ET405" s="330"/>
      <c r="EU405" s="330"/>
      <c r="EV405" s="330"/>
      <c r="EW405" s="330"/>
      <c r="EX405" s="330"/>
      <c r="EY405" s="330"/>
      <c r="EZ405" s="330"/>
      <c r="FA405" s="330"/>
      <c r="FB405" s="330"/>
      <c r="FC405" s="330"/>
      <c r="FD405" s="330"/>
      <c r="FE405" s="330"/>
      <c r="FF405" s="330"/>
      <c r="FG405" s="330"/>
      <c r="FH405" s="330"/>
      <c r="FI405" s="330"/>
      <c r="FJ405" s="330"/>
      <c r="FK405" s="330"/>
      <c r="FL405" s="330"/>
      <c r="FM405" s="330"/>
      <c r="FN405" s="330"/>
      <c r="FO405" s="330"/>
      <c r="FP405" s="330"/>
      <c r="FQ405" s="330"/>
      <c r="FR405" s="330"/>
      <c r="FS405" s="330"/>
      <c r="FT405" s="330"/>
      <c r="FU405" s="330"/>
      <c r="FV405" s="330"/>
      <c r="FW405" s="330"/>
      <c r="FX405" s="330"/>
      <c r="FY405" s="330"/>
      <c r="FZ405" s="330"/>
      <c r="GA405" s="330"/>
      <c r="GB405" s="330"/>
      <c r="GC405" s="330"/>
      <c r="GD405" s="330"/>
      <c r="GE405" s="330"/>
      <c r="GF405" s="330"/>
      <c r="GG405" s="330"/>
      <c r="GH405" s="330"/>
      <c r="GI405" s="330"/>
      <c r="GJ405" s="330"/>
      <c r="GK405" s="330"/>
      <c r="GL405" s="330"/>
      <c r="GM405" s="330"/>
      <c r="GN405" s="330"/>
      <c r="GO405" s="330"/>
      <c r="GP405" s="330"/>
      <c r="GQ405" s="330"/>
      <c r="GR405" s="330"/>
      <c r="GS405" s="330"/>
      <c r="GT405" s="330"/>
      <c r="GU405" s="330"/>
      <c r="GV405" s="330"/>
      <c r="GW405" s="330"/>
      <c r="GX405" s="330"/>
      <c r="GY405" s="330"/>
      <c r="GZ405" s="330"/>
      <c r="HA405" s="330"/>
      <c r="HB405" s="330"/>
      <c r="HC405" s="330"/>
      <c r="HD405" s="330"/>
      <c r="HE405" s="330"/>
      <c r="HF405" s="330"/>
      <c r="HG405" s="330"/>
      <c r="HH405" s="330"/>
      <c r="HI405" s="330"/>
      <c r="HJ405" s="330"/>
      <c r="HK405" s="330"/>
      <c r="HL405" s="330"/>
      <c r="HM405" s="330"/>
      <c r="HN405" s="330"/>
      <c r="HO405" s="330"/>
      <c r="HP405" s="330"/>
      <c r="HQ405" s="330"/>
      <c r="HR405" s="330"/>
      <c r="HS405" s="330"/>
      <c r="HT405" s="330"/>
      <c r="HU405" s="330"/>
      <c r="HV405" s="330"/>
      <c r="HW405" s="330"/>
      <c r="HX405" s="330"/>
      <c r="HY405" s="330"/>
      <c r="HZ405" s="330"/>
      <c r="IA405" s="330"/>
      <c r="IB405" s="330"/>
      <c r="IC405" s="330"/>
      <c r="ID405" s="330"/>
      <c r="IE405" s="330"/>
      <c r="IF405" s="330"/>
      <c r="IG405" s="330"/>
      <c r="IH405" s="330"/>
      <c r="II405" s="330"/>
      <c r="IJ405" s="330"/>
      <c r="IK405" s="330"/>
      <c r="IL405" s="330"/>
      <c r="IM405" s="330"/>
      <c r="IN405" s="330"/>
      <c r="IO405" s="330"/>
      <c r="IP405" s="330"/>
      <c r="IQ405" s="330"/>
      <c r="IR405" s="330"/>
      <c r="IS405" s="330"/>
      <c r="IT405" s="330"/>
      <c r="IU405" s="330"/>
      <c r="IV405" s="330"/>
      <c r="IW405" s="330"/>
      <c r="IX405" s="330"/>
      <c r="IY405" s="330"/>
      <c r="IZ405" s="330"/>
      <c r="JA405" s="330"/>
      <c r="JB405" s="330"/>
      <c r="JC405" s="330"/>
      <c r="JD405" s="330"/>
      <c r="JE405" s="330"/>
      <c r="JF405" s="330"/>
    </row>
    <row r="406" spans="2:266">
      <c r="B406" s="346" t="s">
        <v>19362</v>
      </c>
      <c r="C406" s="345" t="s">
        <v>19361</v>
      </c>
      <c r="D406" s="360"/>
      <c r="E406" s="360"/>
      <c r="F406" s="360"/>
      <c r="G406" s="360"/>
      <c r="H406" s="336"/>
      <c r="I406" s="331" t="s">
        <v>843</v>
      </c>
      <c r="J406" s="331"/>
      <c r="K406" s="331"/>
      <c r="L406" s="331" t="s">
        <v>843</v>
      </c>
      <c r="M406" s="331" t="s">
        <v>843</v>
      </c>
      <c r="N406" s="331" t="s">
        <v>843</v>
      </c>
      <c r="O406" s="331" t="s">
        <v>843</v>
      </c>
      <c r="P406" s="331" t="s">
        <v>843</v>
      </c>
      <c r="Q406" s="331" t="s">
        <v>843</v>
      </c>
      <c r="R406" s="331" t="s">
        <v>843</v>
      </c>
      <c r="S406" s="331" t="s">
        <v>843</v>
      </c>
      <c r="T406" s="331" t="s">
        <v>843</v>
      </c>
      <c r="U406" s="331" t="s">
        <v>843</v>
      </c>
      <c r="V406" s="331" t="s">
        <v>843</v>
      </c>
      <c r="W406" s="331" t="s">
        <v>843</v>
      </c>
      <c r="X406" s="331" t="s">
        <v>843</v>
      </c>
      <c r="Y406" s="331" t="s">
        <v>843</v>
      </c>
      <c r="Z406" s="331" t="s">
        <v>843</v>
      </c>
      <c r="AA406" s="331" t="s">
        <v>843</v>
      </c>
      <c r="AB406" s="331" t="s">
        <v>843</v>
      </c>
      <c r="AC406" s="331" t="s">
        <v>843</v>
      </c>
      <c r="AD406" s="331" t="s">
        <v>843</v>
      </c>
      <c r="AE406" s="331" t="s">
        <v>843</v>
      </c>
      <c r="AF406" s="331" t="s">
        <v>843</v>
      </c>
      <c r="AG406" s="331" t="s">
        <v>843</v>
      </c>
      <c r="AH406" s="331" t="s">
        <v>843</v>
      </c>
      <c r="AI406" s="331" t="s">
        <v>843</v>
      </c>
      <c r="AJ406" s="331" t="s">
        <v>843</v>
      </c>
      <c r="AK406" s="331" t="s">
        <v>843</v>
      </c>
      <c r="AL406" s="331" t="s">
        <v>843</v>
      </c>
      <c r="AM406" s="331" t="s">
        <v>843</v>
      </c>
      <c r="AN406" s="331" t="s">
        <v>843</v>
      </c>
      <c r="AO406" s="331" t="s">
        <v>843</v>
      </c>
      <c r="AP406" s="331" t="s">
        <v>843</v>
      </c>
      <c r="AQ406" s="331" t="s">
        <v>843</v>
      </c>
      <c r="AR406" s="331" t="s">
        <v>843</v>
      </c>
      <c r="AS406" s="331" t="s">
        <v>843</v>
      </c>
      <c r="AT406" s="331" t="s">
        <v>843</v>
      </c>
      <c r="AU406" s="331" t="s">
        <v>843</v>
      </c>
      <c r="AV406" s="331" t="s">
        <v>843</v>
      </c>
      <c r="AW406" s="331" t="s">
        <v>843</v>
      </c>
      <c r="AX406" s="331" t="s">
        <v>843</v>
      </c>
      <c r="AY406" s="331" t="s">
        <v>843</v>
      </c>
      <c r="AZ406" s="331" t="s">
        <v>843</v>
      </c>
      <c r="BA406" s="331" t="s">
        <v>843</v>
      </c>
      <c r="BB406" s="331" t="s">
        <v>843</v>
      </c>
      <c r="BC406" s="331" t="s">
        <v>843</v>
      </c>
      <c r="BD406" s="330"/>
      <c r="BE406" s="330"/>
      <c r="BF406" s="330"/>
      <c r="BG406" s="330"/>
      <c r="BH406" s="342"/>
      <c r="BI406" s="330"/>
      <c r="BJ406" s="330"/>
      <c r="BK406" s="330"/>
      <c r="BL406" s="330"/>
      <c r="BM406" s="330"/>
      <c r="BN406" s="330"/>
      <c r="BO406" s="330"/>
      <c r="BP406" s="330"/>
      <c r="BQ406" s="330"/>
      <c r="BR406" s="330"/>
      <c r="BS406" s="330"/>
      <c r="BT406" s="330"/>
      <c r="BU406" s="330"/>
      <c r="BV406" s="330"/>
      <c r="BW406" s="330"/>
      <c r="BX406" s="330"/>
      <c r="BY406" s="330"/>
      <c r="BZ406" s="330"/>
      <c r="CA406" s="330"/>
      <c r="CB406" s="330"/>
      <c r="CC406" s="330"/>
      <c r="CD406" s="330"/>
      <c r="CE406" s="330"/>
      <c r="CF406" s="330"/>
      <c r="CG406" s="330"/>
      <c r="CH406" s="330"/>
      <c r="CI406" s="330"/>
      <c r="CJ406" s="330"/>
      <c r="CK406" s="330"/>
      <c r="CL406" s="330"/>
      <c r="CM406" s="330"/>
      <c r="CN406" s="330"/>
      <c r="CO406" s="330"/>
      <c r="CP406" s="330"/>
      <c r="CQ406" s="330"/>
      <c r="CR406" s="330"/>
      <c r="CS406" s="330"/>
      <c r="CT406" s="330"/>
      <c r="CU406" s="330"/>
      <c r="CV406" s="330"/>
      <c r="CW406" s="330"/>
      <c r="CX406" s="330"/>
      <c r="CY406" s="330"/>
      <c r="CZ406" s="330"/>
      <c r="DA406" s="330"/>
      <c r="DB406" s="330"/>
      <c r="DC406" s="330"/>
      <c r="DD406" s="330"/>
      <c r="DE406" s="330"/>
      <c r="DF406" s="330"/>
      <c r="DG406" s="330"/>
      <c r="DH406" s="330"/>
      <c r="DI406" s="330"/>
      <c r="DJ406" s="330"/>
      <c r="DK406" s="330"/>
      <c r="DL406" s="330"/>
      <c r="DM406" s="330"/>
      <c r="DN406" s="330"/>
      <c r="DO406" s="330"/>
      <c r="DP406" s="330"/>
      <c r="DQ406" s="330"/>
      <c r="DR406" s="330"/>
      <c r="DS406" s="330"/>
      <c r="DT406" s="330"/>
      <c r="DU406" s="330"/>
      <c r="DV406" s="330"/>
      <c r="DW406" s="330"/>
      <c r="DX406" s="330"/>
      <c r="DY406" s="330"/>
      <c r="DZ406" s="330"/>
      <c r="EA406" s="330"/>
      <c r="EB406" s="330"/>
      <c r="EC406" s="330"/>
      <c r="ED406" s="330"/>
      <c r="EE406" s="330"/>
      <c r="EF406" s="330"/>
      <c r="EG406" s="330"/>
      <c r="EH406" s="330"/>
      <c r="EI406" s="330"/>
      <c r="EJ406" s="330"/>
      <c r="EK406" s="330"/>
      <c r="EL406" s="330"/>
      <c r="EM406" s="330"/>
      <c r="EN406" s="330"/>
      <c r="EO406" s="330"/>
      <c r="EP406" s="330"/>
      <c r="EQ406" s="330"/>
      <c r="ER406" s="330"/>
      <c r="ES406" s="330"/>
      <c r="ET406" s="330"/>
      <c r="EU406" s="330"/>
      <c r="EV406" s="330"/>
      <c r="EW406" s="330"/>
      <c r="EX406" s="330"/>
      <c r="EY406" s="330"/>
      <c r="EZ406" s="330"/>
      <c r="FA406" s="330"/>
      <c r="FB406" s="330"/>
      <c r="FC406" s="330"/>
      <c r="FD406" s="330"/>
      <c r="FE406" s="330"/>
      <c r="FF406" s="330"/>
      <c r="FG406" s="330"/>
      <c r="FH406" s="330"/>
      <c r="FI406" s="330"/>
      <c r="FJ406" s="330"/>
      <c r="FK406" s="330"/>
      <c r="FL406" s="330"/>
      <c r="FM406" s="330"/>
      <c r="FN406" s="330"/>
      <c r="FO406" s="330"/>
      <c r="FP406" s="330"/>
      <c r="FQ406" s="330"/>
      <c r="FR406" s="330"/>
      <c r="FS406" s="330"/>
      <c r="FT406" s="330"/>
      <c r="FU406" s="330"/>
      <c r="FV406" s="330"/>
      <c r="FW406" s="330"/>
      <c r="FX406" s="330"/>
      <c r="FY406" s="330"/>
      <c r="FZ406" s="330"/>
      <c r="GA406" s="330"/>
      <c r="GB406" s="330"/>
      <c r="GC406" s="330"/>
      <c r="GD406" s="330"/>
      <c r="GE406" s="330"/>
      <c r="GF406" s="330"/>
      <c r="GG406" s="330"/>
      <c r="GH406" s="330"/>
      <c r="GI406" s="330"/>
      <c r="GJ406" s="330"/>
      <c r="GK406" s="330"/>
      <c r="GL406" s="330"/>
      <c r="GM406" s="330"/>
      <c r="GN406" s="330"/>
      <c r="GO406" s="330"/>
      <c r="GP406" s="330"/>
      <c r="GQ406" s="330"/>
      <c r="GR406" s="330"/>
      <c r="GS406" s="330"/>
      <c r="GT406" s="330"/>
      <c r="GU406" s="330"/>
      <c r="GV406" s="330"/>
      <c r="GW406" s="330"/>
      <c r="GX406" s="330"/>
      <c r="GY406" s="330"/>
      <c r="GZ406" s="330"/>
      <c r="HA406" s="330"/>
      <c r="HB406" s="330"/>
      <c r="HC406" s="330"/>
      <c r="HD406" s="330"/>
      <c r="HE406" s="330"/>
      <c r="HF406" s="330"/>
      <c r="HG406" s="330"/>
      <c r="HH406" s="330"/>
      <c r="HI406" s="330"/>
      <c r="HJ406" s="330"/>
      <c r="HK406" s="330"/>
      <c r="HL406" s="330"/>
      <c r="HM406" s="330"/>
      <c r="HN406" s="330"/>
      <c r="HO406" s="330"/>
      <c r="HP406" s="330"/>
      <c r="HQ406" s="330"/>
      <c r="HR406" s="330"/>
      <c r="HS406" s="330"/>
      <c r="HT406" s="330"/>
      <c r="HU406" s="330"/>
      <c r="HV406" s="330"/>
      <c r="HW406" s="330"/>
      <c r="HX406" s="330"/>
      <c r="HY406" s="330"/>
      <c r="HZ406" s="330"/>
      <c r="IA406" s="330"/>
      <c r="IB406" s="330"/>
      <c r="IC406" s="330"/>
      <c r="ID406" s="330"/>
      <c r="IE406" s="330"/>
      <c r="IF406" s="330"/>
      <c r="IG406" s="330"/>
      <c r="IH406" s="330"/>
      <c r="II406" s="330"/>
      <c r="IJ406" s="330"/>
      <c r="IK406" s="330"/>
      <c r="IL406" s="330"/>
      <c r="IM406" s="330"/>
      <c r="IN406" s="330"/>
      <c r="IO406" s="330"/>
      <c r="IP406" s="330"/>
      <c r="IQ406" s="330"/>
      <c r="IR406" s="330"/>
      <c r="IS406" s="330"/>
      <c r="IT406" s="330"/>
      <c r="IU406" s="330"/>
      <c r="IV406" s="330"/>
      <c r="IW406" s="330"/>
      <c r="IX406" s="330"/>
      <c r="IY406" s="330"/>
      <c r="IZ406" s="330"/>
      <c r="JA406" s="330"/>
      <c r="JB406" s="330"/>
      <c r="JC406" s="330"/>
      <c r="JD406" s="330"/>
      <c r="JE406" s="330"/>
      <c r="JF406" s="330"/>
    </row>
    <row r="407" spans="2:266">
      <c r="B407" s="362" t="s">
        <v>19360</v>
      </c>
      <c r="C407" s="338" t="s">
        <v>19359</v>
      </c>
      <c r="D407" s="360"/>
      <c r="E407" s="360"/>
      <c r="F407" s="360"/>
      <c r="G407" s="360"/>
      <c r="H407" s="336"/>
      <c r="I407" s="331" t="s">
        <v>843</v>
      </c>
      <c r="J407" s="331"/>
      <c r="K407" s="331"/>
      <c r="L407" s="331" t="s">
        <v>843</v>
      </c>
      <c r="M407" s="331" t="s">
        <v>843</v>
      </c>
      <c r="N407" s="331" t="s">
        <v>843</v>
      </c>
      <c r="O407" s="331" t="s">
        <v>843</v>
      </c>
      <c r="P407" s="331" t="s">
        <v>843</v>
      </c>
      <c r="Q407" s="331" t="s">
        <v>843</v>
      </c>
      <c r="R407" s="331" t="s">
        <v>843</v>
      </c>
      <c r="S407" s="331" t="s">
        <v>843</v>
      </c>
      <c r="T407" s="331" t="s">
        <v>843</v>
      </c>
      <c r="U407" s="331" t="s">
        <v>843</v>
      </c>
      <c r="V407" s="331" t="s">
        <v>843</v>
      </c>
      <c r="W407" s="331" t="s">
        <v>843</v>
      </c>
      <c r="X407" s="331" t="s">
        <v>843</v>
      </c>
      <c r="Y407" s="331" t="s">
        <v>843</v>
      </c>
      <c r="Z407" s="331" t="s">
        <v>843</v>
      </c>
      <c r="AA407" s="331" t="s">
        <v>843</v>
      </c>
      <c r="AB407" s="331" t="s">
        <v>843</v>
      </c>
      <c r="AC407" s="331" t="s">
        <v>843</v>
      </c>
      <c r="AD407" s="331" t="s">
        <v>843</v>
      </c>
      <c r="AE407" s="331" t="s">
        <v>843</v>
      </c>
      <c r="AF407" s="331" t="s">
        <v>843</v>
      </c>
      <c r="AG407" s="331" t="s">
        <v>843</v>
      </c>
      <c r="AH407" s="331" t="s">
        <v>843</v>
      </c>
      <c r="AI407" s="331" t="s">
        <v>843</v>
      </c>
      <c r="AJ407" s="331" t="s">
        <v>843</v>
      </c>
      <c r="AK407" s="331" t="s">
        <v>843</v>
      </c>
      <c r="AL407" s="331" t="s">
        <v>843</v>
      </c>
      <c r="AM407" s="331" t="s">
        <v>843</v>
      </c>
      <c r="AN407" s="331" t="s">
        <v>843</v>
      </c>
      <c r="AO407" s="331" t="s">
        <v>843</v>
      </c>
      <c r="AP407" s="331" t="s">
        <v>843</v>
      </c>
      <c r="AQ407" s="331" t="s">
        <v>843</v>
      </c>
      <c r="AR407" s="331" t="s">
        <v>843</v>
      </c>
      <c r="AS407" s="331" t="s">
        <v>843</v>
      </c>
      <c r="AT407" s="331" t="s">
        <v>843</v>
      </c>
      <c r="AU407" s="331" t="s">
        <v>843</v>
      </c>
      <c r="AV407" s="331" t="s">
        <v>843</v>
      </c>
      <c r="AW407" s="331" t="s">
        <v>843</v>
      </c>
      <c r="AX407" s="331" t="s">
        <v>843</v>
      </c>
      <c r="AY407" s="331" t="s">
        <v>843</v>
      </c>
      <c r="AZ407" s="331" t="s">
        <v>843</v>
      </c>
      <c r="BA407" s="331" t="s">
        <v>843</v>
      </c>
      <c r="BB407" s="331" t="s">
        <v>843</v>
      </c>
      <c r="BC407" s="331" t="s">
        <v>843</v>
      </c>
      <c r="BD407" s="330"/>
      <c r="BE407" s="330"/>
      <c r="BF407" s="355"/>
      <c r="BG407" s="355"/>
      <c r="BH407" s="335"/>
      <c r="BI407" s="355"/>
      <c r="BJ407" s="355"/>
      <c r="BK407" s="355"/>
      <c r="BL407" s="355"/>
      <c r="BM407" s="355"/>
      <c r="BN407" s="355"/>
      <c r="BO407" s="331"/>
      <c r="BP407" s="331"/>
      <c r="BQ407" s="331"/>
      <c r="BR407" s="331"/>
      <c r="BS407" s="331"/>
      <c r="BT407" s="331"/>
      <c r="BU407" s="331"/>
      <c r="BV407" s="331"/>
      <c r="BW407" s="331"/>
      <c r="BX407" s="331"/>
      <c r="BY407" s="331"/>
      <c r="BZ407" s="331"/>
      <c r="CA407" s="331"/>
      <c r="CB407" s="331"/>
      <c r="CC407" s="331"/>
      <c r="CD407" s="331"/>
      <c r="CE407" s="331"/>
      <c r="CF407" s="331"/>
      <c r="CG407" s="331"/>
      <c r="CH407" s="331"/>
      <c r="CI407" s="331"/>
      <c r="CJ407" s="331"/>
      <c r="CK407" s="331"/>
      <c r="CL407" s="331"/>
      <c r="CM407" s="331"/>
      <c r="CN407" s="331"/>
      <c r="CO407" s="331"/>
      <c r="CP407" s="331"/>
      <c r="CQ407" s="331"/>
      <c r="CR407" s="331"/>
      <c r="CS407" s="331"/>
      <c r="CT407" s="331"/>
      <c r="CU407" s="331"/>
      <c r="CV407" s="331"/>
      <c r="CW407" s="331"/>
      <c r="CX407" s="331"/>
      <c r="CY407" s="331"/>
      <c r="CZ407" s="331"/>
      <c r="DA407" s="331"/>
      <c r="DB407" s="331"/>
      <c r="DC407" s="331"/>
      <c r="DD407" s="331"/>
      <c r="DE407" s="331"/>
      <c r="DF407" s="331"/>
      <c r="DG407" s="331"/>
      <c r="DH407" s="331"/>
      <c r="DI407" s="331"/>
      <c r="DJ407" s="331"/>
      <c r="DK407" s="331"/>
      <c r="DL407" s="331"/>
      <c r="DM407" s="331"/>
      <c r="DN407" s="331"/>
      <c r="DO407" s="331"/>
      <c r="DP407" s="331"/>
      <c r="DQ407" s="331"/>
      <c r="DR407" s="331"/>
      <c r="DS407" s="331"/>
      <c r="DT407" s="331"/>
      <c r="DU407" s="331"/>
      <c r="DV407" s="331"/>
      <c r="DW407" s="331"/>
      <c r="DX407" s="331"/>
      <c r="DY407" s="331"/>
      <c r="DZ407" s="331"/>
      <c r="EA407" s="331"/>
      <c r="EB407" s="331"/>
      <c r="EC407" s="331"/>
      <c r="ED407" s="331"/>
      <c r="EE407" s="331"/>
      <c r="EF407" s="331"/>
      <c r="EG407" s="331"/>
      <c r="EH407" s="331"/>
      <c r="EI407" s="331"/>
      <c r="EJ407" s="331"/>
      <c r="EK407" s="331"/>
      <c r="EL407" s="331"/>
      <c r="EM407" s="331"/>
      <c r="EN407" s="331"/>
      <c r="EO407" s="331"/>
      <c r="EP407" s="331"/>
      <c r="EQ407" s="331"/>
      <c r="ER407" s="331"/>
      <c r="ES407" s="331"/>
      <c r="ET407" s="331"/>
      <c r="EU407" s="331"/>
      <c r="EV407" s="331"/>
      <c r="EW407" s="331"/>
      <c r="EX407" s="331"/>
      <c r="EY407" s="331"/>
      <c r="EZ407" s="331"/>
      <c r="FA407" s="331"/>
      <c r="FB407" s="331"/>
      <c r="FC407" s="331"/>
      <c r="FD407" s="331"/>
      <c r="FE407" s="331"/>
      <c r="FF407" s="331"/>
      <c r="FG407" s="331"/>
      <c r="FH407" s="331"/>
      <c r="FI407" s="331"/>
      <c r="FJ407" s="331"/>
      <c r="FK407" s="331"/>
      <c r="FL407" s="331"/>
      <c r="FM407" s="331"/>
      <c r="FN407" s="331"/>
      <c r="FO407" s="331"/>
      <c r="FP407" s="331"/>
      <c r="FQ407" s="331"/>
      <c r="FR407" s="331"/>
      <c r="FS407" s="331"/>
      <c r="FT407" s="331"/>
      <c r="FU407" s="331"/>
      <c r="FV407" s="331"/>
      <c r="FW407" s="331"/>
      <c r="FX407" s="331"/>
      <c r="FY407" s="331"/>
      <c r="FZ407" s="331"/>
      <c r="GA407" s="331"/>
      <c r="GB407" s="331"/>
      <c r="GC407" s="331"/>
      <c r="GD407" s="331"/>
      <c r="GE407" s="331"/>
      <c r="GF407" s="331"/>
      <c r="GG407" s="331"/>
      <c r="GH407" s="331"/>
      <c r="GI407" s="331"/>
      <c r="GJ407" s="331"/>
      <c r="GK407" s="331"/>
      <c r="GL407" s="331"/>
      <c r="GM407" s="331"/>
      <c r="GN407" s="331"/>
      <c r="GO407" s="331"/>
      <c r="GP407" s="331"/>
      <c r="GQ407" s="331"/>
      <c r="GR407" s="331"/>
      <c r="GS407" s="331"/>
      <c r="GT407" s="331"/>
      <c r="GU407" s="331"/>
      <c r="GV407" s="331"/>
      <c r="GW407" s="331"/>
      <c r="GX407" s="331"/>
      <c r="GY407" s="331"/>
      <c r="GZ407" s="331"/>
      <c r="HA407" s="331"/>
      <c r="HB407" s="331"/>
      <c r="HC407" s="331"/>
      <c r="HD407" s="331"/>
      <c r="HE407" s="331"/>
      <c r="HF407" s="331"/>
      <c r="HG407" s="331"/>
      <c r="HH407" s="331"/>
      <c r="HI407" s="331"/>
      <c r="HJ407" s="331"/>
      <c r="HK407" s="331"/>
      <c r="HL407" s="331"/>
      <c r="HM407" s="331"/>
      <c r="HN407" s="331"/>
      <c r="HO407" s="331"/>
      <c r="HP407" s="331"/>
      <c r="HQ407" s="331"/>
      <c r="HR407" s="331"/>
      <c r="HS407" s="331"/>
      <c r="HT407" s="331"/>
      <c r="HU407" s="331"/>
      <c r="HV407" s="331"/>
      <c r="HW407" s="331"/>
      <c r="HX407" s="331"/>
      <c r="HY407" s="331"/>
      <c r="HZ407" s="331"/>
      <c r="IA407" s="331"/>
      <c r="IB407" s="331"/>
      <c r="IC407" s="331"/>
      <c r="ID407" s="331"/>
      <c r="IE407" s="331"/>
      <c r="IF407" s="331"/>
      <c r="IG407" s="331"/>
      <c r="IH407" s="331"/>
      <c r="II407" s="331"/>
      <c r="IJ407" s="331"/>
      <c r="IK407" s="331"/>
      <c r="IL407" s="331"/>
      <c r="IM407" s="331"/>
      <c r="IN407" s="331"/>
      <c r="IO407" s="331"/>
      <c r="IP407" s="331"/>
      <c r="IQ407" s="331"/>
      <c r="IR407" s="331"/>
      <c r="IS407" s="331"/>
      <c r="IT407" s="331"/>
      <c r="IU407" s="331"/>
      <c r="IV407" s="331"/>
      <c r="IW407" s="331"/>
      <c r="IX407" s="331"/>
      <c r="IY407" s="331"/>
      <c r="IZ407" s="331"/>
      <c r="JA407" s="331"/>
      <c r="JB407" s="331"/>
      <c r="JC407" s="331"/>
      <c r="JD407" s="331"/>
      <c r="JE407" s="331"/>
      <c r="JF407" s="331"/>
    </row>
    <row r="408" spans="2:266">
      <c r="B408" s="339" t="s">
        <v>19322</v>
      </c>
      <c r="C408" s="338" t="s">
        <v>19321</v>
      </c>
      <c r="D408" s="337" t="s">
        <v>19333</v>
      </c>
      <c r="E408" s="337" t="s">
        <v>19336</v>
      </c>
      <c r="F408" s="337" t="s">
        <v>19113</v>
      </c>
      <c r="G408" s="337" t="s">
        <v>19150</v>
      </c>
      <c r="H408" s="336" t="s">
        <v>19149</v>
      </c>
      <c r="I408" s="331">
        <v>0</v>
      </c>
      <c r="J408" s="331"/>
      <c r="K408" s="331"/>
      <c r="L408" s="331">
        <v>0</v>
      </c>
      <c r="M408" s="331">
        <v>0</v>
      </c>
      <c r="N408" s="331">
        <v>0</v>
      </c>
      <c r="O408" s="331">
        <v>0</v>
      </c>
      <c r="P408" s="331">
        <v>0</v>
      </c>
      <c r="Q408" s="331">
        <v>0</v>
      </c>
      <c r="R408" s="331">
        <v>0</v>
      </c>
      <c r="S408" s="331">
        <v>0</v>
      </c>
      <c r="T408" s="331">
        <v>0</v>
      </c>
      <c r="U408" s="331">
        <v>0</v>
      </c>
      <c r="V408" s="331">
        <v>0</v>
      </c>
      <c r="W408" s="331">
        <v>0</v>
      </c>
      <c r="X408" s="331">
        <v>0</v>
      </c>
      <c r="Y408" s="331">
        <v>0</v>
      </c>
      <c r="Z408" s="331">
        <v>0</v>
      </c>
      <c r="AA408" s="331">
        <v>0</v>
      </c>
      <c r="AB408" s="331">
        <v>0</v>
      </c>
      <c r="AC408" s="331">
        <v>0</v>
      </c>
      <c r="AD408" s="331">
        <v>0</v>
      </c>
      <c r="AE408" s="331">
        <v>-203.44</v>
      </c>
      <c r="AF408" s="331">
        <v>-7.22</v>
      </c>
      <c r="AG408" s="331">
        <v>-80.290000000000006</v>
      </c>
      <c r="AH408" s="331">
        <v>-60.96</v>
      </c>
      <c r="AI408" s="331">
        <v>-56.27</v>
      </c>
      <c r="AJ408" s="331">
        <v>-41.18</v>
      </c>
      <c r="AK408" s="331">
        <v>-145.12</v>
      </c>
      <c r="AL408" s="331">
        <v>-40.47</v>
      </c>
      <c r="AM408" s="331">
        <v>-42.9</v>
      </c>
      <c r="AN408" s="331">
        <v>-26.24</v>
      </c>
      <c r="AO408" s="331">
        <v>-17.62</v>
      </c>
      <c r="AP408" s="331">
        <v>-40.64</v>
      </c>
      <c r="AQ408" s="331">
        <v>-20.28</v>
      </c>
      <c r="AR408" s="331">
        <v>-23.05</v>
      </c>
      <c r="AS408" s="331">
        <v>-0.18</v>
      </c>
      <c r="AT408" s="331">
        <v>-20.22</v>
      </c>
      <c r="AU408" s="331">
        <v>-11.67</v>
      </c>
      <c r="AV408" s="331">
        <v>-13.11</v>
      </c>
      <c r="AW408" s="331">
        <v>-2.56</v>
      </c>
      <c r="AX408" s="331">
        <v>-3.41</v>
      </c>
      <c r="AY408" s="331">
        <v>-4.9000000000000004</v>
      </c>
      <c r="AZ408" s="331">
        <v>-2.79</v>
      </c>
      <c r="BA408" s="331">
        <v>-2.06</v>
      </c>
      <c r="BB408" s="331">
        <v>-1.71</v>
      </c>
      <c r="BC408" s="331">
        <v>-1.82</v>
      </c>
      <c r="BD408" s="330"/>
      <c r="BE408" s="330"/>
      <c r="BF408" s="330"/>
      <c r="BG408" s="330"/>
      <c r="BH408" s="335"/>
      <c r="BI408" s="330"/>
      <c r="BJ408" s="330"/>
      <c r="BK408" s="330"/>
      <c r="BL408" s="330"/>
      <c r="BM408" s="330"/>
      <c r="BN408" s="330"/>
      <c r="BO408" s="330"/>
      <c r="BP408" s="330"/>
      <c r="BQ408" s="330"/>
      <c r="BR408" s="330"/>
      <c r="BS408" s="330"/>
      <c r="BT408" s="330"/>
      <c r="BU408" s="330"/>
      <c r="BV408" s="330"/>
      <c r="BW408" s="330"/>
      <c r="BX408" s="330"/>
      <c r="BY408" s="330"/>
      <c r="BZ408" s="330"/>
      <c r="CA408" s="330"/>
      <c r="CB408" s="330"/>
      <c r="CC408" s="330"/>
      <c r="CD408" s="330"/>
      <c r="CE408" s="330"/>
      <c r="CF408" s="330"/>
      <c r="CG408" s="330"/>
      <c r="CH408" s="330"/>
      <c r="CI408" s="330"/>
      <c r="CJ408" s="330"/>
      <c r="CK408" s="330"/>
      <c r="CL408" s="330"/>
      <c r="CM408" s="330"/>
      <c r="CN408" s="330"/>
      <c r="CO408" s="330"/>
      <c r="CP408" s="330"/>
      <c r="CQ408" s="330"/>
      <c r="CR408" s="330"/>
      <c r="CS408" s="330"/>
      <c r="CT408" s="330"/>
      <c r="CU408" s="330"/>
      <c r="CV408" s="330"/>
      <c r="CW408" s="330"/>
      <c r="CX408" s="330"/>
      <c r="CY408" s="330"/>
      <c r="CZ408" s="330"/>
      <c r="DA408" s="330"/>
      <c r="DB408" s="330"/>
      <c r="DC408" s="330"/>
      <c r="DD408" s="330"/>
      <c r="DE408" s="330"/>
      <c r="DF408" s="330"/>
      <c r="DG408" s="330"/>
      <c r="DH408" s="330"/>
      <c r="DI408" s="330"/>
      <c r="DJ408" s="330"/>
      <c r="DK408" s="330"/>
      <c r="DL408" s="330"/>
      <c r="DM408" s="330"/>
      <c r="DN408" s="330"/>
      <c r="DO408" s="330"/>
      <c r="DP408" s="330"/>
      <c r="DQ408" s="330"/>
      <c r="DR408" s="330"/>
      <c r="DS408" s="330"/>
      <c r="DT408" s="330"/>
      <c r="DU408" s="330"/>
      <c r="DV408" s="330"/>
      <c r="DW408" s="330"/>
      <c r="DX408" s="330"/>
      <c r="DY408" s="330"/>
      <c r="DZ408" s="330"/>
      <c r="EA408" s="330"/>
      <c r="EB408" s="330"/>
      <c r="EC408" s="330"/>
      <c r="ED408" s="330"/>
      <c r="EE408" s="330"/>
      <c r="EF408" s="330"/>
      <c r="EG408" s="330"/>
      <c r="EH408" s="330"/>
      <c r="EI408" s="330"/>
      <c r="EJ408" s="330"/>
      <c r="EK408" s="330"/>
      <c r="EL408" s="330"/>
      <c r="EM408" s="330"/>
      <c r="EN408" s="330"/>
      <c r="EO408" s="330"/>
      <c r="EP408" s="330"/>
      <c r="EQ408" s="330"/>
      <c r="ER408" s="330"/>
      <c r="ES408" s="330"/>
      <c r="ET408" s="330"/>
      <c r="EU408" s="330"/>
      <c r="EV408" s="330"/>
      <c r="EW408" s="330"/>
      <c r="EX408" s="330"/>
      <c r="EY408" s="330"/>
      <c r="EZ408" s="330"/>
      <c r="FA408" s="330"/>
      <c r="FB408" s="330"/>
      <c r="FC408" s="330"/>
      <c r="FD408" s="330"/>
      <c r="FE408" s="330"/>
      <c r="FF408" s="330"/>
      <c r="FG408" s="330"/>
      <c r="FH408" s="330"/>
      <c r="FI408" s="330"/>
      <c r="FJ408" s="330"/>
      <c r="FK408" s="330"/>
      <c r="FL408" s="330"/>
      <c r="FM408" s="330"/>
      <c r="FN408" s="330"/>
      <c r="FO408" s="330"/>
      <c r="FP408" s="330"/>
      <c r="FQ408" s="330"/>
      <c r="FR408" s="330"/>
      <c r="FS408" s="330"/>
      <c r="FT408" s="330"/>
      <c r="FU408" s="330"/>
      <c r="FV408" s="330"/>
      <c r="FW408" s="330"/>
      <c r="FX408" s="330"/>
      <c r="FY408" s="330"/>
      <c r="FZ408" s="330"/>
      <c r="GA408" s="330"/>
      <c r="GB408" s="330"/>
      <c r="GC408" s="330"/>
      <c r="GD408" s="330"/>
      <c r="GE408" s="330"/>
      <c r="GF408" s="330"/>
      <c r="GG408" s="330"/>
      <c r="GH408" s="330"/>
      <c r="GI408" s="330"/>
      <c r="GJ408" s="330"/>
      <c r="GK408" s="330"/>
      <c r="GL408" s="330"/>
      <c r="GM408" s="330"/>
      <c r="GN408" s="330"/>
      <c r="GO408" s="330"/>
      <c r="GP408" s="330"/>
      <c r="GQ408" s="330"/>
      <c r="GR408" s="330"/>
      <c r="GS408" s="330"/>
      <c r="GT408" s="330"/>
      <c r="GU408" s="330"/>
      <c r="GV408" s="330"/>
      <c r="GW408" s="330"/>
      <c r="GX408" s="330"/>
      <c r="GY408" s="330"/>
      <c r="GZ408" s="330"/>
      <c r="HA408" s="330"/>
      <c r="HB408" s="330"/>
      <c r="HC408" s="330"/>
      <c r="HD408" s="330"/>
      <c r="HE408" s="330"/>
      <c r="HF408" s="330"/>
      <c r="HG408" s="330"/>
      <c r="HH408" s="330"/>
      <c r="HI408" s="330"/>
      <c r="HJ408" s="330"/>
      <c r="HK408" s="330"/>
      <c r="HL408" s="330"/>
      <c r="HM408" s="330"/>
      <c r="HN408" s="330"/>
      <c r="HO408" s="330"/>
      <c r="HP408" s="330"/>
      <c r="HQ408" s="330"/>
      <c r="HR408" s="330"/>
      <c r="HS408" s="330"/>
      <c r="HT408" s="330"/>
      <c r="HU408" s="330"/>
      <c r="HV408" s="330"/>
      <c r="HW408" s="330"/>
      <c r="HX408" s="330"/>
      <c r="HY408" s="330"/>
      <c r="HZ408" s="330"/>
      <c r="IA408" s="330"/>
      <c r="IB408" s="330"/>
      <c r="IC408" s="330"/>
      <c r="ID408" s="330"/>
      <c r="IE408" s="330"/>
      <c r="IF408" s="330"/>
      <c r="IG408" s="330"/>
      <c r="IH408" s="330"/>
      <c r="II408" s="330"/>
      <c r="IJ408" s="330"/>
      <c r="IK408" s="330"/>
      <c r="IL408" s="330"/>
      <c r="IM408" s="330"/>
      <c r="IN408" s="330"/>
      <c r="IO408" s="330"/>
      <c r="IP408" s="330"/>
      <c r="IQ408" s="330"/>
      <c r="IR408" s="330"/>
      <c r="IS408" s="330"/>
      <c r="IT408" s="330"/>
      <c r="IU408" s="330"/>
      <c r="IV408" s="330"/>
      <c r="IW408" s="330"/>
      <c r="IX408" s="330"/>
      <c r="IY408" s="330"/>
      <c r="IZ408" s="330"/>
      <c r="JA408" s="330"/>
      <c r="JB408" s="330"/>
      <c r="JC408" s="330"/>
      <c r="JD408" s="330"/>
      <c r="JE408" s="330"/>
      <c r="JF408" s="330"/>
    </row>
    <row r="409" spans="2:266">
      <c r="B409" s="339" t="s">
        <v>19358</v>
      </c>
      <c r="C409" s="338" t="s">
        <v>19357</v>
      </c>
      <c r="D409" s="337" t="s">
        <v>19333</v>
      </c>
      <c r="E409" s="337" t="s">
        <v>19336</v>
      </c>
      <c r="F409" s="337" t="s">
        <v>19110</v>
      </c>
      <c r="G409" s="337" t="s">
        <v>19150</v>
      </c>
      <c r="H409" s="336" t="s">
        <v>19149</v>
      </c>
      <c r="I409" s="331">
        <v>0</v>
      </c>
      <c r="J409" s="331"/>
      <c r="K409" s="331"/>
      <c r="L409" s="331">
        <v>0</v>
      </c>
      <c r="M409" s="331">
        <v>0</v>
      </c>
      <c r="N409" s="331">
        <v>0</v>
      </c>
      <c r="O409" s="331">
        <v>0</v>
      </c>
      <c r="P409" s="331">
        <v>0</v>
      </c>
      <c r="Q409" s="331">
        <v>0</v>
      </c>
      <c r="R409" s="331">
        <v>0</v>
      </c>
      <c r="S409" s="331">
        <v>0</v>
      </c>
      <c r="T409" s="331">
        <v>0</v>
      </c>
      <c r="U409" s="331">
        <v>0</v>
      </c>
      <c r="V409" s="331">
        <v>0</v>
      </c>
      <c r="W409" s="331">
        <v>0</v>
      </c>
      <c r="X409" s="331">
        <v>0</v>
      </c>
      <c r="Y409" s="331">
        <v>0</v>
      </c>
      <c r="Z409" s="331">
        <v>0</v>
      </c>
      <c r="AA409" s="331">
        <v>0</v>
      </c>
      <c r="AB409" s="331">
        <v>0</v>
      </c>
      <c r="AC409" s="331">
        <v>0</v>
      </c>
      <c r="AD409" s="331">
        <v>0</v>
      </c>
      <c r="AE409" s="331">
        <v>-123.93</v>
      </c>
      <c r="AF409" s="331">
        <v>-151.53</v>
      </c>
      <c r="AG409" s="331">
        <v>-15.47</v>
      </c>
      <c r="AH409" s="331">
        <v>0</v>
      </c>
      <c r="AI409" s="331">
        <v>-4.96</v>
      </c>
      <c r="AJ409" s="331">
        <v>0</v>
      </c>
      <c r="AK409" s="331">
        <v>0</v>
      </c>
      <c r="AL409" s="331">
        <v>-87.66</v>
      </c>
      <c r="AM409" s="331">
        <v>-106.56</v>
      </c>
      <c r="AN409" s="331">
        <v>-3.49</v>
      </c>
      <c r="AO409" s="331">
        <v>0</v>
      </c>
      <c r="AP409" s="331">
        <v>-13.88</v>
      </c>
      <c r="AQ409" s="331">
        <v>0</v>
      </c>
      <c r="AR409" s="331">
        <v>0</v>
      </c>
      <c r="AS409" s="331">
        <v>0</v>
      </c>
      <c r="AT409" s="331">
        <v>0</v>
      </c>
      <c r="AU409" s="331">
        <v>-6.13</v>
      </c>
      <c r="AV409" s="331">
        <v>-9.2100000000000009</v>
      </c>
      <c r="AW409" s="331">
        <v>-0.48</v>
      </c>
      <c r="AX409" s="331">
        <v>-0.41</v>
      </c>
      <c r="AY409" s="331">
        <v>0</v>
      </c>
      <c r="AZ409" s="331">
        <v>-1.3</v>
      </c>
      <c r="BA409" s="331">
        <v>-3.05</v>
      </c>
      <c r="BB409" s="331">
        <v>-1.91</v>
      </c>
      <c r="BC409" s="331">
        <v>-2.0699999999999998</v>
      </c>
      <c r="BD409" s="330"/>
      <c r="BE409" s="330"/>
      <c r="BF409" s="330"/>
      <c r="BG409" s="330"/>
      <c r="BH409" s="335"/>
      <c r="BI409" s="330"/>
      <c r="BJ409" s="330"/>
      <c r="BK409" s="330"/>
      <c r="BL409" s="330"/>
      <c r="BM409" s="330"/>
      <c r="BN409" s="330"/>
      <c r="BO409" s="330"/>
      <c r="BP409" s="330"/>
      <c r="BQ409" s="330"/>
      <c r="BR409" s="330"/>
      <c r="BS409" s="330"/>
      <c r="BT409" s="330"/>
      <c r="BU409" s="330"/>
      <c r="BV409" s="330"/>
      <c r="BW409" s="330"/>
      <c r="BX409" s="330"/>
      <c r="BY409" s="330"/>
      <c r="BZ409" s="330"/>
      <c r="CA409" s="330"/>
      <c r="CB409" s="330"/>
      <c r="CC409" s="330"/>
      <c r="CD409" s="330"/>
      <c r="CE409" s="330"/>
      <c r="CF409" s="330"/>
      <c r="CG409" s="330"/>
      <c r="CH409" s="330"/>
      <c r="CI409" s="330"/>
      <c r="CJ409" s="330"/>
      <c r="CK409" s="330"/>
      <c r="CL409" s="330"/>
      <c r="CM409" s="330"/>
      <c r="CN409" s="330"/>
      <c r="CO409" s="330"/>
      <c r="CP409" s="330"/>
      <c r="CQ409" s="330"/>
      <c r="CR409" s="330"/>
      <c r="CS409" s="330"/>
      <c r="CT409" s="330"/>
      <c r="CU409" s="330"/>
      <c r="CV409" s="330"/>
      <c r="CW409" s="330"/>
      <c r="CX409" s="330"/>
      <c r="CY409" s="330"/>
      <c r="CZ409" s="330"/>
      <c r="DA409" s="330"/>
      <c r="DB409" s="330"/>
      <c r="DC409" s="330"/>
      <c r="DD409" s="330"/>
      <c r="DE409" s="330"/>
      <c r="DF409" s="330"/>
      <c r="DG409" s="330"/>
      <c r="DH409" s="330"/>
      <c r="DI409" s="330"/>
      <c r="DJ409" s="330"/>
      <c r="DK409" s="330"/>
      <c r="DL409" s="330"/>
      <c r="DM409" s="330"/>
      <c r="DN409" s="330"/>
      <c r="DO409" s="330"/>
      <c r="DP409" s="330"/>
      <c r="DQ409" s="330"/>
      <c r="DR409" s="330"/>
      <c r="DS409" s="330"/>
      <c r="DT409" s="330"/>
      <c r="DU409" s="330"/>
      <c r="DV409" s="330"/>
      <c r="DW409" s="330"/>
      <c r="DX409" s="330"/>
      <c r="DY409" s="330"/>
      <c r="DZ409" s="330"/>
      <c r="EA409" s="330"/>
      <c r="EB409" s="330"/>
      <c r="EC409" s="330"/>
      <c r="ED409" s="330"/>
      <c r="EE409" s="330"/>
      <c r="EF409" s="330"/>
      <c r="EG409" s="330"/>
      <c r="EH409" s="330"/>
      <c r="EI409" s="330"/>
      <c r="EJ409" s="330"/>
      <c r="EK409" s="330"/>
      <c r="EL409" s="330"/>
      <c r="EM409" s="330"/>
      <c r="EN409" s="330"/>
      <c r="EO409" s="330"/>
      <c r="EP409" s="330"/>
      <c r="EQ409" s="330"/>
      <c r="ER409" s="330"/>
      <c r="ES409" s="330"/>
      <c r="ET409" s="330"/>
      <c r="EU409" s="330"/>
      <c r="EV409" s="330"/>
      <c r="EW409" s="330"/>
      <c r="EX409" s="330"/>
      <c r="EY409" s="330"/>
      <c r="EZ409" s="330"/>
      <c r="FA409" s="330"/>
      <c r="FB409" s="330"/>
      <c r="FC409" s="330"/>
      <c r="FD409" s="330"/>
      <c r="FE409" s="330"/>
      <c r="FF409" s="330"/>
      <c r="FG409" s="330"/>
      <c r="FH409" s="330"/>
      <c r="FI409" s="330"/>
      <c r="FJ409" s="330"/>
      <c r="FK409" s="330"/>
      <c r="FL409" s="330"/>
      <c r="FM409" s="330"/>
      <c r="FN409" s="330"/>
      <c r="FO409" s="330"/>
      <c r="FP409" s="330"/>
      <c r="FQ409" s="330"/>
      <c r="FR409" s="330"/>
      <c r="FS409" s="330"/>
      <c r="FT409" s="330"/>
      <c r="FU409" s="330"/>
      <c r="FV409" s="330"/>
      <c r="FW409" s="330"/>
      <c r="FX409" s="330"/>
      <c r="FY409" s="330"/>
      <c r="FZ409" s="330"/>
      <c r="GA409" s="330"/>
      <c r="GB409" s="330"/>
      <c r="GC409" s="330"/>
      <c r="GD409" s="330"/>
      <c r="GE409" s="330"/>
      <c r="GF409" s="330"/>
      <c r="GG409" s="330"/>
      <c r="GH409" s="330"/>
      <c r="GI409" s="330"/>
      <c r="GJ409" s="330"/>
      <c r="GK409" s="330"/>
      <c r="GL409" s="330"/>
      <c r="GM409" s="330"/>
      <c r="GN409" s="330"/>
      <c r="GO409" s="330"/>
      <c r="GP409" s="330"/>
      <c r="GQ409" s="330"/>
      <c r="GR409" s="330"/>
      <c r="GS409" s="330"/>
      <c r="GT409" s="330"/>
      <c r="GU409" s="330"/>
      <c r="GV409" s="330"/>
      <c r="GW409" s="330"/>
      <c r="GX409" s="330"/>
      <c r="GY409" s="330"/>
      <c r="GZ409" s="330"/>
      <c r="HA409" s="330"/>
      <c r="HB409" s="330"/>
      <c r="HC409" s="330"/>
      <c r="HD409" s="330"/>
      <c r="HE409" s="330"/>
      <c r="HF409" s="330"/>
      <c r="HG409" s="330"/>
      <c r="HH409" s="330"/>
      <c r="HI409" s="330"/>
      <c r="HJ409" s="330"/>
      <c r="HK409" s="330"/>
      <c r="HL409" s="330"/>
      <c r="HM409" s="330"/>
      <c r="HN409" s="330"/>
      <c r="HO409" s="330"/>
      <c r="HP409" s="330"/>
      <c r="HQ409" s="330"/>
      <c r="HR409" s="330"/>
      <c r="HS409" s="330"/>
      <c r="HT409" s="330"/>
      <c r="HU409" s="330"/>
      <c r="HV409" s="330"/>
      <c r="HW409" s="330"/>
      <c r="HX409" s="330"/>
      <c r="HY409" s="330"/>
      <c r="HZ409" s="330"/>
      <c r="IA409" s="330"/>
      <c r="IB409" s="330"/>
      <c r="IC409" s="330"/>
      <c r="ID409" s="330"/>
      <c r="IE409" s="330"/>
      <c r="IF409" s="330"/>
      <c r="IG409" s="330"/>
      <c r="IH409" s="330"/>
      <c r="II409" s="330"/>
      <c r="IJ409" s="330"/>
      <c r="IK409" s="330"/>
      <c r="IL409" s="330"/>
      <c r="IM409" s="330"/>
      <c r="IN409" s="330"/>
      <c r="IO409" s="330"/>
      <c r="IP409" s="330"/>
      <c r="IQ409" s="330"/>
      <c r="IR409" s="330"/>
      <c r="IS409" s="330"/>
      <c r="IT409" s="330"/>
      <c r="IU409" s="330"/>
      <c r="IV409" s="330"/>
      <c r="IW409" s="330"/>
      <c r="IX409" s="330"/>
      <c r="IY409" s="330"/>
      <c r="IZ409" s="330"/>
      <c r="JA409" s="330"/>
      <c r="JB409" s="330"/>
      <c r="JC409" s="330"/>
      <c r="JD409" s="330"/>
      <c r="JE409" s="330"/>
      <c r="JF409" s="330"/>
    </row>
    <row r="410" spans="2:266">
      <c r="B410" s="339" t="s">
        <v>19356</v>
      </c>
      <c r="C410" s="338" t="s">
        <v>19355</v>
      </c>
      <c r="D410" s="337" t="s">
        <v>19333</v>
      </c>
      <c r="E410" s="337" t="s">
        <v>19336</v>
      </c>
      <c r="F410" s="337" t="s">
        <v>19186</v>
      </c>
      <c r="G410" s="337" t="s">
        <v>19150</v>
      </c>
      <c r="H410" s="336" t="s">
        <v>19149</v>
      </c>
      <c r="I410" s="331">
        <v>0</v>
      </c>
      <c r="J410" s="331"/>
      <c r="K410" s="331"/>
      <c r="L410" s="331">
        <v>0</v>
      </c>
      <c r="M410" s="331">
        <v>0</v>
      </c>
      <c r="N410" s="331">
        <v>0</v>
      </c>
      <c r="O410" s="331">
        <v>0</v>
      </c>
      <c r="P410" s="331">
        <v>0</v>
      </c>
      <c r="Q410" s="331">
        <v>0</v>
      </c>
      <c r="R410" s="331">
        <v>0</v>
      </c>
      <c r="S410" s="331">
        <v>0</v>
      </c>
      <c r="T410" s="331">
        <v>0</v>
      </c>
      <c r="U410" s="331">
        <v>0</v>
      </c>
      <c r="V410" s="331">
        <v>0</v>
      </c>
      <c r="W410" s="331">
        <v>0</v>
      </c>
      <c r="X410" s="331">
        <v>0</v>
      </c>
      <c r="Y410" s="331">
        <v>0</v>
      </c>
      <c r="Z410" s="331">
        <v>0</v>
      </c>
      <c r="AA410" s="331">
        <v>0</v>
      </c>
      <c r="AB410" s="331">
        <v>0</v>
      </c>
      <c r="AC410" s="331">
        <v>0</v>
      </c>
      <c r="AD410" s="331">
        <v>0</v>
      </c>
      <c r="AE410" s="331">
        <v>-7.12</v>
      </c>
      <c r="AF410" s="331">
        <v>0</v>
      </c>
      <c r="AG410" s="331">
        <v>-14.8</v>
      </c>
      <c r="AH410" s="331">
        <v>-13.39</v>
      </c>
      <c r="AI410" s="331">
        <v>-16.05</v>
      </c>
      <c r="AJ410" s="331">
        <v>-19.05</v>
      </c>
      <c r="AK410" s="331">
        <v>-7.62</v>
      </c>
      <c r="AL410" s="331">
        <v>-0.55000000000000004</v>
      </c>
      <c r="AM410" s="331">
        <v>0</v>
      </c>
      <c r="AN410" s="331">
        <v>0</v>
      </c>
      <c r="AO410" s="331">
        <v>0</v>
      </c>
      <c r="AP410" s="331">
        <v>-12.37</v>
      </c>
      <c r="AQ410" s="331">
        <v>0</v>
      </c>
      <c r="AR410" s="331">
        <v>-1.36</v>
      </c>
      <c r="AS410" s="331">
        <v>-0.69</v>
      </c>
      <c r="AT410" s="331">
        <v>-0.56000000000000005</v>
      </c>
      <c r="AU410" s="331">
        <v>-0.38</v>
      </c>
      <c r="AV410" s="331">
        <v>-0.9</v>
      </c>
      <c r="AW410" s="331">
        <v>-0.86</v>
      </c>
      <c r="AX410" s="331">
        <v>-0.79</v>
      </c>
      <c r="AY410" s="331">
        <v>-2.8</v>
      </c>
      <c r="AZ410" s="331">
        <v>-2.4300000000000002</v>
      </c>
      <c r="BA410" s="331">
        <v>-0.4</v>
      </c>
      <c r="BB410" s="331">
        <v>-0.38</v>
      </c>
      <c r="BC410" s="331">
        <v>-0.17</v>
      </c>
      <c r="BD410" s="330"/>
      <c r="BE410" s="330"/>
      <c r="BF410" s="330"/>
      <c r="BG410" s="330"/>
      <c r="BH410" s="335"/>
      <c r="BI410" s="330"/>
      <c r="BJ410" s="330"/>
      <c r="BK410" s="330"/>
      <c r="BL410" s="330"/>
      <c r="BM410" s="330"/>
      <c r="BN410" s="330"/>
      <c r="BO410" s="330"/>
      <c r="BP410" s="330"/>
      <c r="BQ410" s="330"/>
      <c r="BR410" s="330"/>
      <c r="BS410" s="330"/>
      <c r="BT410" s="330"/>
      <c r="BU410" s="330"/>
      <c r="BV410" s="330"/>
      <c r="BW410" s="330"/>
      <c r="BX410" s="330"/>
      <c r="BY410" s="330"/>
      <c r="BZ410" s="330"/>
      <c r="CA410" s="330"/>
      <c r="CB410" s="330"/>
      <c r="CC410" s="330"/>
      <c r="CD410" s="330"/>
      <c r="CE410" s="330"/>
      <c r="CF410" s="330"/>
      <c r="CG410" s="330"/>
      <c r="CH410" s="330"/>
      <c r="CI410" s="330"/>
      <c r="CJ410" s="330"/>
      <c r="CK410" s="330"/>
      <c r="CL410" s="330"/>
      <c r="CM410" s="330"/>
      <c r="CN410" s="330"/>
      <c r="CO410" s="330"/>
      <c r="CP410" s="330"/>
      <c r="CQ410" s="330"/>
      <c r="CR410" s="330"/>
      <c r="CS410" s="330"/>
      <c r="CT410" s="330"/>
      <c r="CU410" s="330"/>
      <c r="CV410" s="330"/>
      <c r="CW410" s="330"/>
      <c r="CX410" s="330"/>
      <c r="CY410" s="330"/>
      <c r="CZ410" s="330"/>
      <c r="DA410" s="330"/>
      <c r="DB410" s="330"/>
      <c r="DC410" s="330"/>
      <c r="DD410" s="330"/>
      <c r="DE410" s="330"/>
      <c r="DF410" s="330"/>
      <c r="DG410" s="330"/>
      <c r="DH410" s="330"/>
      <c r="DI410" s="330"/>
      <c r="DJ410" s="330"/>
      <c r="DK410" s="330"/>
      <c r="DL410" s="330"/>
      <c r="DM410" s="330"/>
      <c r="DN410" s="330"/>
      <c r="DO410" s="330"/>
      <c r="DP410" s="330"/>
      <c r="DQ410" s="330"/>
      <c r="DR410" s="330"/>
      <c r="DS410" s="330"/>
      <c r="DT410" s="330"/>
      <c r="DU410" s="330"/>
      <c r="DV410" s="330"/>
      <c r="DW410" s="330"/>
      <c r="DX410" s="330"/>
      <c r="DY410" s="330"/>
      <c r="DZ410" s="330"/>
      <c r="EA410" s="330"/>
      <c r="EB410" s="330"/>
      <c r="EC410" s="330"/>
      <c r="ED410" s="330"/>
      <c r="EE410" s="330"/>
      <c r="EF410" s="330"/>
      <c r="EG410" s="330"/>
      <c r="EH410" s="330"/>
      <c r="EI410" s="330"/>
      <c r="EJ410" s="330"/>
      <c r="EK410" s="330"/>
      <c r="EL410" s="330"/>
      <c r="EM410" s="330"/>
      <c r="EN410" s="330"/>
      <c r="EO410" s="330"/>
      <c r="EP410" s="330"/>
      <c r="EQ410" s="330"/>
      <c r="ER410" s="330"/>
      <c r="ES410" s="330"/>
      <c r="ET410" s="330"/>
      <c r="EU410" s="330"/>
      <c r="EV410" s="330"/>
      <c r="EW410" s="330"/>
      <c r="EX410" s="330"/>
      <c r="EY410" s="330"/>
      <c r="EZ410" s="330"/>
      <c r="FA410" s="330"/>
      <c r="FB410" s="330"/>
      <c r="FC410" s="330"/>
      <c r="FD410" s="330"/>
      <c r="FE410" s="330"/>
      <c r="FF410" s="330"/>
      <c r="FG410" s="330"/>
      <c r="FH410" s="330"/>
      <c r="FI410" s="330"/>
      <c r="FJ410" s="330"/>
      <c r="FK410" s="330"/>
      <c r="FL410" s="330"/>
      <c r="FM410" s="330"/>
      <c r="FN410" s="330"/>
      <c r="FO410" s="330"/>
      <c r="FP410" s="330"/>
      <c r="FQ410" s="330"/>
      <c r="FR410" s="330"/>
      <c r="FS410" s="330"/>
      <c r="FT410" s="330"/>
      <c r="FU410" s="330"/>
      <c r="FV410" s="330"/>
      <c r="FW410" s="330"/>
      <c r="FX410" s="330"/>
      <c r="FY410" s="330"/>
      <c r="FZ410" s="330"/>
      <c r="GA410" s="330"/>
      <c r="GB410" s="330"/>
      <c r="GC410" s="330"/>
      <c r="GD410" s="330"/>
      <c r="GE410" s="330"/>
      <c r="GF410" s="330"/>
      <c r="GG410" s="330"/>
      <c r="GH410" s="330"/>
      <c r="GI410" s="330"/>
      <c r="GJ410" s="330"/>
      <c r="GK410" s="330"/>
      <c r="GL410" s="330"/>
      <c r="GM410" s="330"/>
      <c r="GN410" s="330"/>
      <c r="GO410" s="330"/>
      <c r="GP410" s="330"/>
      <c r="GQ410" s="330"/>
      <c r="GR410" s="330"/>
      <c r="GS410" s="330"/>
      <c r="GT410" s="330"/>
      <c r="GU410" s="330"/>
      <c r="GV410" s="330"/>
      <c r="GW410" s="330"/>
      <c r="GX410" s="330"/>
      <c r="GY410" s="330"/>
      <c r="GZ410" s="330"/>
      <c r="HA410" s="330"/>
      <c r="HB410" s="330"/>
      <c r="HC410" s="330"/>
      <c r="HD410" s="330"/>
      <c r="HE410" s="330"/>
      <c r="HF410" s="330"/>
      <c r="HG410" s="330"/>
      <c r="HH410" s="330"/>
      <c r="HI410" s="330"/>
      <c r="HJ410" s="330"/>
      <c r="HK410" s="330"/>
      <c r="HL410" s="330"/>
      <c r="HM410" s="330"/>
      <c r="HN410" s="330"/>
      <c r="HO410" s="330"/>
      <c r="HP410" s="330"/>
      <c r="HQ410" s="330"/>
      <c r="HR410" s="330"/>
      <c r="HS410" s="330"/>
      <c r="HT410" s="330"/>
      <c r="HU410" s="330"/>
      <c r="HV410" s="330"/>
      <c r="HW410" s="330"/>
      <c r="HX410" s="330"/>
      <c r="HY410" s="330"/>
      <c r="HZ410" s="330"/>
      <c r="IA410" s="330"/>
      <c r="IB410" s="330"/>
      <c r="IC410" s="330"/>
      <c r="ID410" s="330"/>
      <c r="IE410" s="330"/>
      <c r="IF410" s="330"/>
      <c r="IG410" s="330"/>
      <c r="IH410" s="330"/>
      <c r="II410" s="330"/>
      <c r="IJ410" s="330"/>
      <c r="IK410" s="330"/>
      <c r="IL410" s="330"/>
      <c r="IM410" s="330"/>
      <c r="IN410" s="330"/>
      <c r="IO410" s="330"/>
      <c r="IP410" s="330"/>
      <c r="IQ410" s="330"/>
      <c r="IR410" s="330"/>
      <c r="IS410" s="330"/>
      <c r="IT410" s="330"/>
      <c r="IU410" s="330"/>
      <c r="IV410" s="330"/>
      <c r="IW410" s="330"/>
      <c r="IX410" s="330"/>
      <c r="IY410" s="330"/>
      <c r="IZ410" s="330"/>
      <c r="JA410" s="330"/>
      <c r="JB410" s="330"/>
      <c r="JC410" s="330"/>
      <c r="JD410" s="330"/>
      <c r="JE410" s="330"/>
      <c r="JF410" s="330"/>
    </row>
    <row r="411" spans="2:266">
      <c r="B411" s="339" t="s">
        <v>19298</v>
      </c>
      <c r="C411" s="338" t="s">
        <v>19297</v>
      </c>
      <c r="D411" s="337" t="s">
        <v>19333</v>
      </c>
      <c r="E411" s="337" t="s">
        <v>19336</v>
      </c>
      <c r="F411" s="337" t="s">
        <v>19104</v>
      </c>
      <c r="G411" s="337" t="s">
        <v>19150</v>
      </c>
      <c r="H411" s="336" t="s">
        <v>19149</v>
      </c>
      <c r="I411" s="331">
        <v>0</v>
      </c>
      <c r="J411" s="331"/>
      <c r="K411" s="331"/>
      <c r="L411" s="331">
        <v>0</v>
      </c>
      <c r="M411" s="331">
        <v>0</v>
      </c>
      <c r="N411" s="331">
        <v>0</v>
      </c>
      <c r="O411" s="331">
        <v>0</v>
      </c>
      <c r="P411" s="331">
        <v>0</v>
      </c>
      <c r="Q411" s="331">
        <v>0</v>
      </c>
      <c r="R411" s="331">
        <v>0</v>
      </c>
      <c r="S411" s="331">
        <v>0</v>
      </c>
      <c r="T411" s="331">
        <v>0</v>
      </c>
      <c r="U411" s="331">
        <v>0</v>
      </c>
      <c r="V411" s="331">
        <v>0</v>
      </c>
      <c r="W411" s="331">
        <v>0</v>
      </c>
      <c r="X411" s="331">
        <v>0</v>
      </c>
      <c r="Y411" s="331">
        <v>0</v>
      </c>
      <c r="Z411" s="331">
        <v>0</v>
      </c>
      <c r="AA411" s="331">
        <v>0</v>
      </c>
      <c r="AB411" s="331">
        <v>0</v>
      </c>
      <c r="AC411" s="331">
        <v>0</v>
      </c>
      <c r="AD411" s="331">
        <v>0</v>
      </c>
      <c r="AE411" s="331">
        <v>-135.07</v>
      </c>
      <c r="AF411" s="331">
        <v>-98.64</v>
      </c>
      <c r="AG411" s="331">
        <v>-242.85</v>
      </c>
      <c r="AH411" s="331">
        <v>-197.71</v>
      </c>
      <c r="AI411" s="331">
        <v>-222.05</v>
      </c>
      <c r="AJ411" s="331">
        <v>-157.66999999999999</v>
      </c>
      <c r="AK411" s="331">
        <v>-186.73</v>
      </c>
      <c r="AL411" s="331">
        <v>-205.22</v>
      </c>
      <c r="AM411" s="331">
        <v>-203.88</v>
      </c>
      <c r="AN411" s="331">
        <v>-109.23</v>
      </c>
      <c r="AO411" s="331">
        <v>-142.28</v>
      </c>
      <c r="AP411" s="331">
        <v>-109.79</v>
      </c>
      <c r="AQ411" s="331">
        <v>-153.05000000000001</v>
      </c>
      <c r="AR411" s="331">
        <v>-192.34</v>
      </c>
      <c r="AS411" s="331">
        <v>-183.7</v>
      </c>
      <c r="AT411" s="331">
        <v>-178.3</v>
      </c>
      <c r="AU411" s="331">
        <v>-292.58999999999997</v>
      </c>
      <c r="AV411" s="331">
        <v>-295.64999999999998</v>
      </c>
      <c r="AW411" s="331">
        <v>-304.83</v>
      </c>
      <c r="AX411" s="331">
        <v>-235.52</v>
      </c>
      <c r="AY411" s="331">
        <v>-136.33000000000001</v>
      </c>
      <c r="AZ411" s="331">
        <v>-110.33</v>
      </c>
      <c r="BA411" s="331">
        <v>-201.87</v>
      </c>
      <c r="BB411" s="331">
        <v>-62.81</v>
      </c>
      <c r="BC411" s="331">
        <v>-180.79</v>
      </c>
      <c r="BD411" s="330"/>
      <c r="BE411" s="330"/>
      <c r="BF411" s="330"/>
      <c r="BG411" s="330"/>
      <c r="BH411" s="335"/>
      <c r="BI411" s="330"/>
      <c r="BJ411" s="330"/>
      <c r="BK411" s="330"/>
      <c r="BL411" s="330"/>
      <c r="BM411" s="330"/>
      <c r="BN411" s="330"/>
      <c r="BO411" s="330"/>
      <c r="BP411" s="330"/>
      <c r="BQ411" s="330"/>
      <c r="BR411" s="330"/>
      <c r="BS411" s="330"/>
      <c r="BT411" s="330"/>
      <c r="BU411" s="330"/>
      <c r="BV411" s="330"/>
      <c r="BW411" s="330"/>
      <c r="BX411" s="330"/>
      <c r="BY411" s="330"/>
      <c r="BZ411" s="330"/>
      <c r="CA411" s="330"/>
      <c r="CB411" s="330"/>
      <c r="CC411" s="330"/>
      <c r="CD411" s="330"/>
      <c r="CE411" s="330"/>
      <c r="CF411" s="330"/>
      <c r="CG411" s="330"/>
      <c r="CH411" s="330"/>
      <c r="CI411" s="330"/>
      <c r="CJ411" s="330"/>
      <c r="CK411" s="330"/>
      <c r="CL411" s="330"/>
      <c r="CM411" s="330"/>
      <c r="CN411" s="330"/>
      <c r="CO411" s="330"/>
      <c r="CP411" s="330"/>
      <c r="CQ411" s="330"/>
      <c r="CR411" s="330"/>
      <c r="CS411" s="330"/>
      <c r="CT411" s="330"/>
      <c r="CU411" s="330"/>
      <c r="CV411" s="330"/>
      <c r="CW411" s="330"/>
      <c r="CX411" s="330"/>
      <c r="CY411" s="330"/>
      <c r="CZ411" s="330"/>
      <c r="DA411" s="330"/>
      <c r="DB411" s="330"/>
      <c r="DC411" s="330"/>
      <c r="DD411" s="330"/>
      <c r="DE411" s="330"/>
      <c r="DF411" s="330"/>
      <c r="DG411" s="330"/>
      <c r="DH411" s="330"/>
      <c r="DI411" s="330"/>
      <c r="DJ411" s="330"/>
      <c r="DK411" s="330"/>
      <c r="DL411" s="330"/>
      <c r="DM411" s="330"/>
      <c r="DN411" s="330"/>
      <c r="DO411" s="330"/>
      <c r="DP411" s="330"/>
      <c r="DQ411" s="330"/>
      <c r="DR411" s="330"/>
      <c r="DS411" s="330"/>
      <c r="DT411" s="330"/>
      <c r="DU411" s="330"/>
      <c r="DV411" s="330"/>
      <c r="DW411" s="330"/>
      <c r="DX411" s="330"/>
      <c r="DY411" s="330"/>
      <c r="DZ411" s="330"/>
      <c r="EA411" s="330"/>
      <c r="EB411" s="330"/>
      <c r="EC411" s="330"/>
      <c r="ED411" s="330"/>
      <c r="EE411" s="330"/>
      <c r="EF411" s="330"/>
      <c r="EG411" s="330"/>
      <c r="EH411" s="330"/>
      <c r="EI411" s="330"/>
      <c r="EJ411" s="330"/>
      <c r="EK411" s="330"/>
      <c r="EL411" s="330"/>
      <c r="EM411" s="330"/>
      <c r="EN411" s="330"/>
      <c r="EO411" s="330"/>
      <c r="EP411" s="330"/>
      <c r="EQ411" s="330"/>
      <c r="ER411" s="330"/>
      <c r="ES411" s="330"/>
      <c r="ET411" s="330"/>
      <c r="EU411" s="330"/>
      <c r="EV411" s="330"/>
      <c r="EW411" s="330"/>
      <c r="EX411" s="330"/>
      <c r="EY411" s="330"/>
      <c r="EZ411" s="330"/>
      <c r="FA411" s="330"/>
      <c r="FB411" s="330"/>
      <c r="FC411" s="330"/>
      <c r="FD411" s="330"/>
      <c r="FE411" s="330"/>
      <c r="FF411" s="330"/>
      <c r="FG411" s="330"/>
      <c r="FH411" s="330"/>
      <c r="FI411" s="330"/>
      <c r="FJ411" s="330"/>
      <c r="FK411" s="330"/>
      <c r="FL411" s="330"/>
      <c r="FM411" s="330"/>
      <c r="FN411" s="330"/>
      <c r="FO411" s="330"/>
      <c r="FP411" s="330"/>
      <c r="FQ411" s="330"/>
      <c r="FR411" s="330"/>
      <c r="FS411" s="330"/>
      <c r="FT411" s="330"/>
      <c r="FU411" s="330"/>
      <c r="FV411" s="330"/>
      <c r="FW411" s="330"/>
      <c r="FX411" s="330"/>
      <c r="FY411" s="330"/>
      <c r="FZ411" s="330"/>
      <c r="GA411" s="330"/>
      <c r="GB411" s="330"/>
      <c r="GC411" s="330"/>
      <c r="GD411" s="330"/>
      <c r="GE411" s="330"/>
      <c r="GF411" s="330"/>
      <c r="GG411" s="330"/>
      <c r="GH411" s="330"/>
      <c r="GI411" s="330"/>
      <c r="GJ411" s="330"/>
      <c r="GK411" s="330"/>
      <c r="GL411" s="330"/>
      <c r="GM411" s="330"/>
      <c r="GN411" s="330"/>
      <c r="GO411" s="330"/>
      <c r="GP411" s="330"/>
      <c r="GQ411" s="330"/>
      <c r="GR411" s="330"/>
      <c r="GS411" s="330"/>
      <c r="GT411" s="330"/>
      <c r="GU411" s="330"/>
      <c r="GV411" s="330"/>
      <c r="GW411" s="330"/>
      <c r="GX411" s="330"/>
      <c r="GY411" s="330"/>
      <c r="GZ411" s="330"/>
      <c r="HA411" s="330"/>
      <c r="HB411" s="330"/>
      <c r="HC411" s="330"/>
      <c r="HD411" s="330"/>
      <c r="HE411" s="330"/>
      <c r="HF411" s="330"/>
      <c r="HG411" s="330"/>
      <c r="HH411" s="330"/>
      <c r="HI411" s="330"/>
      <c r="HJ411" s="330"/>
      <c r="HK411" s="330"/>
      <c r="HL411" s="330"/>
      <c r="HM411" s="330"/>
      <c r="HN411" s="330"/>
      <c r="HO411" s="330"/>
      <c r="HP411" s="330"/>
      <c r="HQ411" s="330"/>
      <c r="HR411" s="330"/>
      <c r="HS411" s="330"/>
      <c r="HT411" s="330"/>
      <c r="HU411" s="330"/>
      <c r="HV411" s="330"/>
      <c r="HW411" s="330"/>
      <c r="HX411" s="330"/>
      <c r="HY411" s="330"/>
      <c r="HZ411" s="330"/>
      <c r="IA411" s="330"/>
      <c r="IB411" s="330"/>
      <c r="IC411" s="330"/>
      <c r="ID411" s="330"/>
      <c r="IE411" s="330"/>
      <c r="IF411" s="330"/>
      <c r="IG411" s="330"/>
      <c r="IH411" s="330"/>
      <c r="II411" s="330"/>
      <c r="IJ411" s="330"/>
      <c r="IK411" s="330"/>
      <c r="IL411" s="330"/>
      <c r="IM411" s="330"/>
      <c r="IN411" s="330"/>
      <c r="IO411" s="330"/>
      <c r="IP411" s="330"/>
      <c r="IQ411" s="330"/>
      <c r="IR411" s="330"/>
      <c r="IS411" s="330"/>
      <c r="IT411" s="330"/>
      <c r="IU411" s="330"/>
      <c r="IV411" s="330"/>
      <c r="IW411" s="330"/>
      <c r="IX411" s="330"/>
      <c r="IY411" s="330"/>
      <c r="IZ411" s="330"/>
      <c r="JA411" s="330"/>
      <c r="JB411" s="330"/>
      <c r="JC411" s="330"/>
      <c r="JD411" s="330"/>
      <c r="JE411" s="330"/>
      <c r="JF411" s="330"/>
    </row>
    <row r="412" spans="2:266">
      <c r="B412" s="339" t="s">
        <v>19354</v>
      </c>
      <c r="C412" s="338" t="s">
        <v>19353</v>
      </c>
      <c r="D412" s="337" t="s">
        <v>19333</v>
      </c>
      <c r="E412" s="337" t="s">
        <v>19336</v>
      </c>
      <c r="F412" s="337" t="s">
        <v>19145</v>
      </c>
      <c r="G412" s="337" t="s">
        <v>19150</v>
      </c>
      <c r="H412" s="336" t="s">
        <v>19149</v>
      </c>
      <c r="I412" s="331">
        <v>0</v>
      </c>
      <c r="J412" s="331"/>
      <c r="K412" s="331"/>
      <c r="L412" s="331">
        <v>0</v>
      </c>
      <c r="M412" s="331">
        <v>0</v>
      </c>
      <c r="N412" s="331">
        <v>0</v>
      </c>
      <c r="O412" s="331">
        <v>0</v>
      </c>
      <c r="P412" s="331">
        <v>0</v>
      </c>
      <c r="Q412" s="331">
        <v>0</v>
      </c>
      <c r="R412" s="331">
        <v>0</v>
      </c>
      <c r="S412" s="331">
        <v>0</v>
      </c>
      <c r="T412" s="331">
        <v>0</v>
      </c>
      <c r="U412" s="331">
        <v>0</v>
      </c>
      <c r="V412" s="331">
        <v>0</v>
      </c>
      <c r="W412" s="331">
        <v>0</v>
      </c>
      <c r="X412" s="331">
        <v>0</v>
      </c>
      <c r="Y412" s="331">
        <v>0</v>
      </c>
      <c r="Z412" s="331">
        <v>0</v>
      </c>
      <c r="AA412" s="331">
        <v>0</v>
      </c>
      <c r="AB412" s="331">
        <v>0</v>
      </c>
      <c r="AC412" s="331">
        <v>0</v>
      </c>
      <c r="AD412" s="331">
        <v>0</v>
      </c>
      <c r="AE412" s="331">
        <v>-5.8</v>
      </c>
      <c r="AF412" s="331">
        <v>0</v>
      </c>
      <c r="AG412" s="331">
        <v>0</v>
      </c>
      <c r="AH412" s="331">
        <v>-5.8</v>
      </c>
      <c r="AI412" s="331">
        <v>-5.8</v>
      </c>
      <c r="AJ412" s="331">
        <v>-5.8</v>
      </c>
      <c r="AK412" s="331">
        <v>-5.8</v>
      </c>
      <c r="AL412" s="331">
        <v>-5.8</v>
      </c>
      <c r="AM412" s="331">
        <v>-5.8</v>
      </c>
      <c r="AN412" s="331">
        <v>-5.8</v>
      </c>
      <c r="AO412" s="331">
        <v>-5.8</v>
      </c>
      <c r="AP412" s="331">
        <v>-5.8</v>
      </c>
      <c r="AQ412" s="331">
        <v>0</v>
      </c>
      <c r="AR412" s="331">
        <v>0</v>
      </c>
      <c r="AS412" s="331">
        <v>0</v>
      </c>
      <c r="AT412" s="331">
        <v>0</v>
      </c>
      <c r="AU412" s="331">
        <v>-38.57</v>
      </c>
      <c r="AV412" s="331">
        <v>-28.73</v>
      </c>
      <c r="AW412" s="331">
        <v>-24.08</v>
      </c>
      <c r="AX412" s="331">
        <v>-24.99</v>
      </c>
      <c r="AY412" s="331">
        <v>-22</v>
      </c>
      <c r="AZ412" s="331">
        <v>-23.54</v>
      </c>
      <c r="BA412" s="331">
        <v>-25.81</v>
      </c>
      <c r="BB412" s="331">
        <v>-26.32</v>
      </c>
      <c r="BC412" s="331">
        <v>-21.18</v>
      </c>
      <c r="BD412" s="330"/>
      <c r="BE412" s="330"/>
      <c r="BF412" s="330"/>
      <c r="BG412" s="330"/>
      <c r="BH412" s="335"/>
    </row>
    <row r="413" spans="2:266">
      <c r="B413" s="339" t="s">
        <v>19352</v>
      </c>
      <c r="C413" s="338" t="s">
        <v>19351</v>
      </c>
      <c r="D413" s="337" t="s">
        <v>19333</v>
      </c>
      <c r="E413" s="337" t="s">
        <v>19336</v>
      </c>
      <c r="F413" s="337" t="s">
        <v>19138</v>
      </c>
      <c r="G413" s="337" t="s">
        <v>19150</v>
      </c>
      <c r="H413" s="336" t="s">
        <v>19149</v>
      </c>
      <c r="I413" s="331">
        <v>0</v>
      </c>
      <c r="J413" s="331"/>
      <c r="K413" s="331"/>
      <c r="L413" s="331">
        <v>0</v>
      </c>
      <c r="M413" s="331">
        <v>0</v>
      </c>
      <c r="N413" s="331">
        <v>0</v>
      </c>
      <c r="O413" s="331">
        <v>0</v>
      </c>
      <c r="P413" s="331">
        <v>0</v>
      </c>
      <c r="Q413" s="331">
        <v>0</v>
      </c>
      <c r="R413" s="331">
        <v>0</v>
      </c>
      <c r="S413" s="331">
        <v>0</v>
      </c>
      <c r="T413" s="331">
        <v>0</v>
      </c>
      <c r="U413" s="331">
        <v>0</v>
      </c>
      <c r="V413" s="331">
        <v>0</v>
      </c>
      <c r="W413" s="331">
        <v>0</v>
      </c>
      <c r="X413" s="331">
        <v>0</v>
      </c>
      <c r="Y413" s="331">
        <v>0</v>
      </c>
      <c r="Z413" s="331">
        <v>0</v>
      </c>
      <c r="AA413" s="331">
        <v>0</v>
      </c>
      <c r="AB413" s="331">
        <v>0</v>
      </c>
      <c r="AC413" s="331">
        <v>0</v>
      </c>
      <c r="AD413" s="331">
        <v>0</v>
      </c>
      <c r="AE413" s="331">
        <v>-32.64</v>
      </c>
      <c r="AF413" s="331">
        <v>-35.89</v>
      </c>
      <c r="AG413" s="331">
        <v>-33.450000000000003</v>
      </c>
      <c r="AH413" s="331">
        <v>-37.03</v>
      </c>
      <c r="AI413" s="331">
        <v>0</v>
      </c>
      <c r="AJ413" s="331">
        <v>-0.75</v>
      </c>
      <c r="AK413" s="331">
        <v>0</v>
      </c>
      <c r="AL413" s="331">
        <v>0</v>
      </c>
      <c r="AM413" s="331">
        <v>0</v>
      </c>
      <c r="AN413" s="331">
        <v>0</v>
      </c>
      <c r="AO413" s="331">
        <v>-0.6</v>
      </c>
      <c r="AP413" s="331">
        <v>0</v>
      </c>
      <c r="AQ413" s="331">
        <v>0</v>
      </c>
      <c r="AR413" s="331">
        <v>0</v>
      </c>
      <c r="AS413" s="331">
        <v>0</v>
      </c>
      <c r="AT413" s="331">
        <v>-6.81</v>
      </c>
      <c r="AU413" s="331">
        <v>-197.52</v>
      </c>
      <c r="AV413" s="331">
        <v>-282.26</v>
      </c>
      <c r="AW413" s="331">
        <v>-359.1</v>
      </c>
      <c r="AX413" s="331">
        <v>-426.76</v>
      </c>
      <c r="AY413" s="331">
        <v>-350.61</v>
      </c>
      <c r="AZ413" s="331">
        <v>-305.75</v>
      </c>
      <c r="BA413" s="331">
        <v>-361.01</v>
      </c>
      <c r="BB413" s="331">
        <v>-140.09</v>
      </c>
      <c r="BC413" s="331">
        <v>-149.63999999999999</v>
      </c>
      <c r="BD413" s="330"/>
      <c r="BE413" s="330"/>
      <c r="BF413" s="330"/>
      <c r="BG413" s="330"/>
      <c r="BH413" s="335"/>
    </row>
    <row r="414" spans="2:266">
      <c r="B414" s="339" t="s">
        <v>19350</v>
      </c>
      <c r="C414" s="338" t="s">
        <v>19349</v>
      </c>
      <c r="D414" s="337" t="s">
        <v>19333</v>
      </c>
      <c r="E414" s="337" t="s">
        <v>19336</v>
      </c>
      <c r="F414" s="337" t="s">
        <v>19135</v>
      </c>
      <c r="G414" s="337" t="s">
        <v>19150</v>
      </c>
      <c r="H414" s="336" t="s">
        <v>19149</v>
      </c>
      <c r="I414" s="331">
        <v>0</v>
      </c>
      <c r="J414" s="331"/>
      <c r="K414" s="331"/>
      <c r="L414" s="331">
        <v>0</v>
      </c>
      <c r="M414" s="331">
        <v>0</v>
      </c>
      <c r="N414" s="331">
        <v>0</v>
      </c>
      <c r="O414" s="331">
        <v>0</v>
      </c>
      <c r="P414" s="331">
        <v>0</v>
      </c>
      <c r="Q414" s="331">
        <v>0</v>
      </c>
      <c r="R414" s="331">
        <v>0</v>
      </c>
      <c r="S414" s="331">
        <v>0</v>
      </c>
      <c r="T414" s="331">
        <v>0</v>
      </c>
      <c r="U414" s="331">
        <v>0</v>
      </c>
      <c r="V414" s="331">
        <v>0</v>
      </c>
      <c r="W414" s="331">
        <v>0</v>
      </c>
      <c r="X414" s="331">
        <v>0</v>
      </c>
      <c r="Y414" s="331">
        <v>0</v>
      </c>
      <c r="Z414" s="331">
        <v>0</v>
      </c>
      <c r="AA414" s="331">
        <v>0</v>
      </c>
      <c r="AB414" s="331">
        <v>0</v>
      </c>
      <c r="AC414" s="331">
        <v>0</v>
      </c>
      <c r="AD414" s="331">
        <v>0</v>
      </c>
      <c r="AE414" s="331">
        <v>-6.78</v>
      </c>
      <c r="AF414" s="331">
        <v>-9.58</v>
      </c>
      <c r="AG414" s="331">
        <v>-6.46</v>
      </c>
      <c r="AH414" s="331">
        <v>-55.6</v>
      </c>
      <c r="AI414" s="331">
        <v>-5.54</v>
      </c>
      <c r="AJ414" s="331">
        <v>-2.09</v>
      </c>
      <c r="AK414" s="331">
        <v>0</v>
      </c>
      <c r="AL414" s="331">
        <v>0</v>
      </c>
      <c r="AM414" s="331">
        <v>0</v>
      </c>
      <c r="AN414" s="331">
        <v>-0.26</v>
      </c>
      <c r="AO414" s="331">
        <v>-6.09</v>
      </c>
      <c r="AP414" s="331">
        <v>-6.61</v>
      </c>
      <c r="AQ414" s="331">
        <v>0</v>
      </c>
      <c r="AR414" s="331">
        <v>0</v>
      </c>
      <c r="AS414" s="331">
        <v>0</v>
      </c>
      <c r="AT414" s="331">
        <v>0</v>
      </c>
      <c r="AU414" s="331">
        <v>0</v>
      </c>
      <c r="AV414" s="331">
        <v>0</v>
      </c>
      <c r="AW414" s="331">
        <v>0</v>
      </c>
      <c r="AX414" s="331">
        <v>0</v>
      </c>
      <c r="AY414" s="331">
        <v>0</v>
      </c>
      <c r="AZ414" s="331">
        <v>0</v>
      </c>
      <c r="BA414" s="331">
        <v>0</v>
      </c>
      <c r="BB414" s="331">
        <v>0</v>
      </c>
      <c r="BC414" s="331">
        <v>0</v>
      </c>
      <c r="BD414" s="330"/>
      <c r="BE414" s="330"/>
      <c r="BF414" s="330"/>
      <c r="BG414" s="330"/>
      <c r="BH414" s="335"/>
    </row>
    <row r="415" spans="2:266">
      <c r="B415" s="339" t="s">
        <v>19348</v>
      </c>
      <c r="C415" s="338" t="s">
        <v>19347</v>
      </c>
      <c r="D415" s="337" t="s">
        <v>19333</v>
      </c>
      <c r="E415" s="337" t="s">
        <v>19336</v>
      </c>
      <c r="F415" s="337" t="s">
        <v>19183</v>
      </c>
      <c r="G415" s="337" t="s">
        <v>19150</v>
      </c>
      <c r="H415" s="336" t="s">
        <v>19149</v>
      </c>
      <c r="I415" s="331">
        <v>-46</v>
      </c>
      <c r="J415" s="331"/>
      <c r="K415" s="331"/>
      <c r="L415" s="331">
        <v>-139</v>
      </c>
      <c r="M415" s="331">
        <v>-185</v>
      </c>
      <c r="N415" s="331">
        <v>-232</v>
      </c>
      <c r="O415" s="331">
        <v>-278</v>
      </c>
      <c r="P415" s="331">
        <v>-278</v>
      </c>
      <c r="Q415" s="331">
        <v>-324</v>
      </c>
      <c r="R415" s="331">
        <v>-324</v>
      </c>
      <c r="S415" s="331">
        <v>-324</v>
      </c>
      <c r="T415" s="331">
        <v>-324</v>
      </c>
      <c r="U415" s="331">
        <v>-324</v>
      </c>
      <c r="V415" s="331">
        <v>-324</v>
      </c>
      <c r="W415" s="331">
        <v>-324</v>
      </c>
      <c r="X415" s="331">
        <v>-324</v>
      </c>
      <c r="Y415" s="331">
        <v>-324</v>
      </c>
      <c r="Z415" s="331">
        <v>-324</v>
      </c>
      <c r="AA415" s="331">
        <v>-324</v>
      </c>
      <c r="AB415" s="331">
        <v>-324</v>
      </c>
      <c r="AC415" s="331">
        <v>-324</v>
      </c>
      <c r="AD415" s="331">
        <v>-324</v>
      </c>
      <c r="AE415" s="331">
        <v>-396.19</v>
      </c>
      <c r="AF415" s="331">
        <v>-402.67</v>
      </c>
      <c r="AG415" s="331">
        <v>-337.9</v>
      </c>
      <c r="AH415" s="331">
        <v>-321.79000000000002</v>
      </c>
      <c r="AI415" s="331">
        <v>-258.81</v>
      </c>
      <c r="AJ415" s="331">
        <v>-240.74</v>
      </c>
      <c r="AK415" s="331">
        <v>-236.49</v>
      </c>
      <c r="AL415" s="331">
        <v>-236.96</v>
      </c>
      <c r="AM415" s="331">
        <v>-237.65</v>
      </c>
      <c r="AN415" s="331">
        <v>-180.89</v>
      </c>
      <c r="AO415" s="331">
        <v>-205.58</v>
      </c>
      <c r="AP415" s="331">
        <v>-242.18</v>
      </c>
      <c r="AQ415" s="331">
        <v>-295.18</v>
      </c>
      <c r="AR415" s="331">
        <v>-521.13</v>
      </c>
      <c r="AS415" s="331">
        <v>-439.72</v>
      </c>
      <c r="AT415" s="331">
        <v>-452.95</v>
      </c>
      <c r="AU415" s="331">
        <v>-502.11</v>
      </c>
      <c r="AV415" s="331">
        <v>-363.8</v>
      </c>
      <c r="AW415" s="331">
        <v>-915.87</v>
      </c>
      <c r="AX415" s="331">
        <v>-517.38</v>
      </c>
      <c r="AY415" s="331">
        <v>-322.52</v>
      </c>
      <c r="AZ415" s="331">
        <v>-348.3</v>
      </c>
      <c r="BA415" s="331">
        <v>-497.89</v>
      </c>
      <c r="BB415" s="331">
        <v>-417.57</v>
      </c>
      <c r="BC415" s="331">
        <v>-165.63</v>
      </c>
      <c r="BD415" s="330"/>
      <c r="BE415" s="330"/>
      <c r="BF415" s="330"/>
      <c r="BG415" s="330"/>
      <c r="BH415" s="335"/>
    </row>
    <row r="416" spans="2:266">
      <c r="B416" s="339" t="s">
        <v>19346</v>
      </c>
      <c r="C416" s="338" t="s">
        <v>19345</v>
      </c>
      <c r="D416" s="337" t="s">
        <v>19333</v>
      </c>
      <c r="E416" s="337" t="s">
        <v>19336</v>
      </c>
      <c r="F416" s="337" t="s">
        <v>19180</v>
      </c>
      <c r="G416" s="337" t="s">
        <v>19150</v>
      </c>
      <c r="H416" s="336" t="s">
        <v>19149</v>
      </c>
      <c r="I416" s="331">
        <v>0</v>
      </c>
      <c r="J416" s="331"/>
      <c r="K416" s="331"/>
      <c r="L416" s="331">
        <v>0</v>
      </c>
      <c r="M416" s="331">
        <v>0</v>
      </c>
      <c r="N416" s="331">
        <v>0</v>
      </c>
      <c r="O416" s="331">
        <v>0</v>
      </c>
      <c r="P416" s="331">
        <v>0</v>
      </c>
      <c r="Q416" s="331">
        <v>0</v>
      </c>
      <c r="R416" s="331">
        <v>0</v>
      </c>
      <c r="S416" s="331">
        <v>0</v>
      </c>
      <c r="T416" s="331">
        <v>0</v>
      </c>
      <c r="U416" s="331">
        <v>0</v>
      </c>
      <c r="V416" s="331">
        <v>0</v>
      </c>
      <c r="W416" s="331">
        <v>0</v>
      </c>
      <c r="X416" s="331">
        <v>0</v>
      </c>
      <c r="Y416" s="331">
        <v>0</v>
      </c>
      <c r="Z416" s="331">
        <v>0</v>
      </c>
      <c r="AA416" s="331">
        <v>0</v>
      </c>
      <c r="AB416" s="331">
        <v>0</v>
      </c>
      <c r="AC416" s="331">
        <v>0</v>
      </c>
      <c r="AD416" s="331">
        <v>0</v>
      </c>
      <c r="AE416" s="331">
        <v>-14.22</v>
      </c>
      <c r="AF416" s="331">
        <v>-14.22</v>
      </c>
      <c r="AG416" s="331">
        <v>-14.22</v>
      </c>
      <c r="AH416" s="331">
        <v>-12.81</v>
      </c>
      <c r="AI416" s="331">
        <v>-12.14</v>
      </c>
      <c r="AJ416" s="331">
        <v>-11.54</v>
      </c>
      <c r="AK416" s="331">
        <v>-8.64</v>
      </c>
      <c r="AL416" s="331">
        <v>-18.21</v>
      </c>
      <c r="AM416" s="331">
        <v>0</v>
      </c>
      <c r="AN416" s="331">
        <v>-60.62</v>
      </c>
      <c r="AO416" s="331">
        <v>-98.84</v>
      </c>
      <c r="AP416" s="331">
        <v>-74.73</v>
      </c>
      <c r="AQ416" s="331">
        <v>0</v>
      </c>
      <c r="AR416" s="331">
        <v>0</v>
      </c>
      <c r="AS416" s="331">
        <v>-18.91</v>
      </c>
      <c r="AT416" s="331">
        <v>-20.309999999999999</v>
      </c>
      <c r="AU416" s="331">
        <v>-17.21</v>
      </c>
      <c r="AV416" s="331">
        <v>0</v>
      </c>
      <c r="AW416" s="331">
        <v>-15.17</v>
      </c>
      <c r="AX416" s="331">
        <v>0</v>
      </c>
      <c r="AY416" s="331">
        <v>-10.9</v>
      </c>
      <c r="AZ416" s="331">
        <v>-11.56</v>
      </c>
      <c r="BA416" s="331">
        <v>-10.85</v>
      </c>
      <c r="BB416" s="331">
        <v>-6.91</v>
      </c>
      <c r="BC416" s="331">
        <v>-6.99</v>
      </c>
      <c r="BD416" s="330"/>
      <c r="BE416" s="330"/>
      <c r="BF416" s="330"/>
      <c r="BG416" s="330"/>
      <c r="BH416" s="374"/>
    </row>
    <row r="417" spans="2:66">
      <c r="B417" s="339" t="s">
        <v>19344</v>
      </c>
      <c r="C417" s="338" t="s">
        <v>19343</v>
      </c>
      <c r="D417" s="337" t="s">
        <v>19333</v>
      </c>
      <c r="E417" s="337" t="s">
        <v>19336</v>
      </c>
      <c r="F417" s="337" t="s">
        <v>19177</v>
      </c>
      <c r="G417" s="337" t="s">
        <v>19150</v>
      </c>
      <c r="H417" s="336" t="s">
        <v>19149</v>
      </c>
      <c r="I417" s="331">
        <v>0</v>
      </c>
      <c r="J417" s="331"/>
      <c r="K417" s="331"/>
      <c r="L417" s="331">
        <v>0</v>
      </c>
      <c r="M417" s="331">
        <v>0</v>
      </c>
      <c r="N417" s="331">
        <v>0</v>
      </c>
      <c r="O417" s="331">
        <v>0</v>
      </c>
      <c r="P417" s="331">
        <v>0</v>
      </c>
      <c r="Q417" s="331">
        <v>0</v>
      </c>
      <c r="R417" s="331">
        <v>0</v>
      </c>
      <c r="S417" s="331">
        <v>0</v>
      </c>
      <c r="T417" s="331">
        <v>0</v>
      </c>
      <c r="U417" s="331">
        <v>0</v>
      </c>
      <c r="V417" s="331">
        <v>0</v>
      </c>
      <c r="W417" s="331">
        <v>0</v>
      </c>
      <c r="X417" s="331">
        <v>0</v>
      </c>
      <c r="Y417" s="331">
        <v>0</v>
      </c>
      <c r="Z417" s="331">
        <v>0</v>
      </c>
      <c r="AA417" s="331">
        <v>0</v>
      </c>
      <c r="AB417" s="331">
        <v>0</v>
      </c>
      <c r="AC417" s="331">
        <v>0</v>
      </c>
      <c r="AD417" s="331">
        <v>0</v>
      </c>
      <c r="AE417" s="331">
        <v>0</v>
      </c>
      <c r="AF417" s="331">
        <v>-2.86</v>
      </c>
      <c r="AG417" s="331">
        <v>0</v>
      </c>
      <c r="AH417" s="331">
        <v>-39.4</v>
      </c>
      <c r="AI417" s="331">
        <v>-71.23</v>
      </c>
      <c r="AJ417" s="331">
        <v>-74.38</v>
      </c>
      <c r="AK417" s="331">
        <v>-80.2</v>
      </c>
      <c r="AL417" s="331">
        <v>-76.430000000000007</v>
      </c>
      <c r="AM417" s="331">
        <v>-61.64</v>
      </c>
      <c r="AN417" s="331">
        <v>-4.8099999999999996</v>
      </c>
      <c r="AO417" s="331">
        <v>-10.77</v>
      </c>
      <c r="AP417" s="331">
        <v>-13.46</v>
      </c>
      <c r="AQ417" s="331">
        <v>-10.85</v>
      </c>
      <c r="AR417" s="331">
        <v>-90.98</v>
      </c>
      <c r="AS417" s="331">
        <v>-92.09</v>
      </c>
      <c r="AT417" s="331">
        <v>-83.78</v>
      </c>
      <c r="AU417" s="331">
        <v>-66.63</v>
      </c>
      <c r="AV417" s="331">
        <v>-91.72</v>
      </c>
      <c r="AW417" s="331">
        <v>-129.13999999999999</v>
      </c>
      <c r="AX417" s="331">
        <v>-13.86</v>
      </c>
      <c r="AY417" s="331">
        <v>-153.13999999999999</v>
      </c>
      <c r="AZ417" s="331">
        <v>-90.71</v>
      </c>
      <c r="BA417" s="331">
        <v>-30.68</v>
      </c>
      <c r="BB417" s="331">
        <v>-49.7</v>
      </c>
      <c r="BC417" s="331">
        <v>-23.75</v>
      </c>
      <c r="BD417" s="330"/>
      <c r="BE417" s="330"/>
      <c r="BF417" s="330"/>
      <c r="BG417" s="330"/>
      <c r="BH417" s="374"/>
    </row>
    <row r="418" spans="2:66">
      <c r="B418" s="339" t="s">
        <v>19290</v>
      </c>
      <c r="C418" s="338" t="s">
        <v>19289</v>
      </c>
      <c r="D418" s="337" t="s">
        <v>19333</v>
      </c>
      <c r="E418" s="337" t="s">
        <v>19336</v>
      </c>
      <c r="F418" s="337" t="s">
        <v>19174</v>
      </c>
      <c r="G418" s="337" t="s">
        <v>19150</v>
      </c>
      <c r="H418" s="336" t="s">
        <v>19149</v>
      </c>
      <c r="I418" s="331">
        <v>0</v>
      </c>
      <c r="J418" s="331"/>
      <c r="K418" s="331"/>
      <c r="L418" s="331">
        <v>0</v>
      </c>
      <c r="M418" s="331">
        <v>0</v>
      </c>
      <c r="N418" s="331">
        <v>0</v>
      </c>
      <c r="O418" s="331">
        <v>0</v>
      </c>
      <c r="P418" s="331">
        <v>0</v>
      </c>
      <c r="Q418" s="331">
        <v>0</v>
      </c>
      <c r="R418" s="331">
        <v>0</v>
      </c>
      <c r="S418" s="331">
        <v>0</v>
      </c>
      <c r="T418" s="331">
        <v>0</v>
      </c>
      <c r="U418" s="331">
        <v>0</v>
      </c>
      <c r="V418" s="331">
        <v>0</v>
      </c>
      <c r="W418" s="331">
        <v>0</v>
      </c>
      <c r="X418" s="331">
        <v>0</v>
      </c>
      <c r="Y418" s="331">
        <v>0</v>
      </c>
      <c r="Z418" s="331">
        <v>0</v>
      </c>
      <c r="AA418" s="331">
        <v>0</v>
      </c>
      <c r="AB418" s="331">
        <v>0</v>
      </c>
      <c r="AC418" s="331">
        <v>0</v>
      </c>
      <c r="AD418" s="331">
        <v>0</v>
      </c>
      <c r="AE418" s="331">
        <v>0</v>
      </c>
      <c r="AF418" s="331">
        <v>0</v>
      </c>
      <c r="AG418" s="331">
        <v>0</v>
      </c>
      <c r="AH418" s="331">
        <v>0</v>
      </c>
      <c r="AI418" s="331">
        <v>0</v>
      </c>
      <c r="AJ418" s="331">
        <v>0</v>
      </c>
      <c r="AK418" s="331">
        <v>0</v>
      </c>
      <c r="AL418" s="331">
        <v>-45.82</v>
      </c>
      <c r="AM418" s="331">
        <v>-52.52</v>
      </c>
      <c r="AN418" s="331">
        <v>0</v>
      </c>
      <c r="AO418" s="331">
        <v>0</v>
      </c>
      <c r="AP418" s="331">
        <v>0</v>
      </c>
      <c r="AQ418" s="331">
        <v>0</v>
      </c>
      <c r="AR418" s="331">
        <v>0</v>
      </c>
      <c r="AS418" s="331">
        <v>0</v>
      </c>
      <c r="AT418" s="331">
        <v>0</v>
      </c>
      <c r="AU418" s="331">
        <v>0</v>
      </c>
      <c r="AV418" s="331">
        <v>0</v>
      </c>
      <c r="AW418" s="331">
        <v>0</v>
      </c>
      <c r="AX418" s="331">
        <v>0</v>
      </c>
      <c r="AY418" s="331">
        <v>0</v>
      </c>
      <c r="AZ418" s="331">
        <v>0</v>
      </c>
      <c r="BA418" s="331">
        <v>0</v>
      </c>
      <c r="BB418" s="331">
        <v>0</v>
      </c>
      <c r="BC418" s="331">
        <v>0</v>
      </c>
      <c r="BD418" s="330"/>
      <c r="BE418" s="330"/>
      <c r="BF418" s="330"/>
      <c r="BG418" s="330"/>
      <c r="BH418" s="374"/>
    </row>
    <row r="419" spans="2:66">
      <c r="B419" s="339" t="s">
        <v>19288</v>
      </c>
      <c r="C419" s="340" t="s">
        <v>19287</v>
      </c>
      <c r="D419" s="337" t="s">
        <v>19333</v>
      </c>
      <c r="E419" s="337" t="s">
        <v>19336</v>
      </c>
      <c r="F419" s="337" t="s">
        <v>19085</v>
      </c>
      <c r="G419" s="337" t="s">
        <v>19150</v>
      </c>
      <c r="H419" s="336" t="s">
        <v>19149</v>
      </c>
      <c r="I419" s="331">
        <v>0</v>
      </c>
      <c r="J419" s="331"/>
      <c r="K419" s="331"/>
      <c r="L419" s="331">
        <v>0</v>
      </c>
      <c r="M419" s="331">
        <v>0</v>
      </c>
      <c r="N419" s="331">
        <v>0</v>
      </c>
      <c r="O419" s="331">
        <v>0</v>
      </c>
      <c r="P419" s="331">
        <v>0</v>
      </c>
      <c r="Q419" s="331">
        <v>0</v>
      </c>
      <c r="R419" s="331">
        <v>0</v>
      </c>
      <c r="S419" s="331">
        <v>0</v>
      </c>
      <c r="T419" s="331">
        <v>0</v>
      </c>
      <c r="U419" s="331">
        <v>0</v>
      </c>
      <c r="V419" s="331">
        <v>0</v>
      </c>
      <c r="W419" s="331">
        <v>0</v>
      </c>
      <c r="X419" s="331">
        <v>0</v>
      </c>
      <c r="Y419" s="331">
        <v>0</v>
      </c>
      <c r="Z419" s="331">
        <v>0</v>
      </c>
      <c r="AA419" s="331">
        <v>0</v>
      </c>
      <c r="AB419" s="331">
        <v>0</v>
      </c>
      <c r="AC419" s="331">
        <v>0</v>
      </c>
      <c r="AD419" s="331">
        <v>0</v>
      </c>
      <c r="AE419" s="331">
        <v>0</v>
      </c>
      <c r="AF419" s="331">
        <v>0</v>
      </c>
      <c r="AG419" s="331">
        <v>0</v>
      </c>
      <c r="AH419" s="331">
        <v>0</v>
      </c>
      <c r="AI419" s="331">
        <v>0</v>
      </c>
      <c r="AJ419" s="331">
        <v>0</v>
      </c>
      <c r="AK419" s="331">
        <v>0</v>
      </c>
      <c r="AL419" s="331">
        <v>0</v>
      </c>
      <c r="AM419" s="331">
        <v>0</v>
      </c>
      <c r="AN419" s="331">
        <v>0</v>
      </c>
      <c r="AO419" s="331">
        <v>0</v>
      </c>
      <c r="AP419" s="331">
        <v>0</v>
      </c>
      <c r="AQ419" s="331">
        <v>0</v>
      </c>
      <c r="AR419" s="331">
        <v>0</v>
      </c>
      <c r="AS419" s="331">
        <v>0</v>
      </c>
      <c r="AT419" s="331">
        <v>0</v>
      </c>
      <c r="AU419" s="331">
        <v>0</v>
      </c>
      <c r="AV419" s="331">
        <v>0</v>
      </c>
      <c r="AW419" s="331">
        <v>0</v>
      </c>
      <c r="AX419" s="331">
        <v>0</v>
      </c>
      <c r="AY419" s="331">
        <v>-0.48</v>
      </c>
      <c r="AZ419" s="331">
        <v>-1.1599999999999999</v>
      </c>
      <c r="BA419" s="331">
        <v>-6.29</v>
      </c>
      <c r="BB419" s="331">
        <v>-3.45</v>
      </c>
      <c r="BC419" s="331">
        <v>-13.9</v>
      </c>
      <c r="BD419" s="330"/>
      <c r="BE419" s="330"/>
      <c r="BF419" s="330"/>
      <c r="BG419" s="330"/>
      <c r="BH419" s="374"/>
    </row>
    <row r="420" spans="2:66">
      <c r="B420" s="339" t="s">
        <v>19342</v>
      </c>
      <c r="C420" s="338" t="s">
        <v>19341</v>
      </c>
      <c r="D420" s="337" t="s">
        <v>19333</v>
      </c>
      <c r="E420" s="337" t="s">
        <v>19336</v>
      </c>
      <c r="F420" s="337" t="s">
        <v>19169</v>
      </c>
      <c r="G420" s="337" t="s">
        <v>19150</v>
      </c>
      <c r="H420" s="336" t="s">
        <v>19149</v>
      </c>
      <c r="I420" s="331">
        <v>-3024</v>
      </c>
      <c r="J420" s="331"/>
      <c r="K420" s="331"/>
      <c r="L420" s="331">
        <v>-3326.4</v>
      </c>
      <c r="M420" s="331">
        <v>-3628.8</v>
      </c>
      <c r="N420" s="331">
        <v>-3628.8</v>
      </c>
      <c r="O420" s="331">
        <v>-3628.8</v>
      </c>
      <c r="P420" s="331">
        <v>-3810.15</v>
      </c>
      <c r="Q420" s="331">
        <v>-3810.15</v>
      </c>
      <c r="R420" s="331">
        <v>-4033.8</v>
      </c>
      <c r="S420" s="331">
        <v>-4250.7</v>
      </c>
      <c r="T420" s="331">
        <v>-4499.1000000000004</v>
      </c>
      <c r="U420" s="331">
        <v>-4694.8500000000004</v>
      </c>
      <c r="V420" s="331">
        <v>-4957.2</v>
      </c>
      <c r="W420" s="331">
        <v>-5149.3500000000004</v>
      </c>
      <c r="X420" s="331">
        <v>-5149.3500000000004</v>
      </c>
      <c r="Y420" s="331">
        <v>-5161.5</v>
      </c>
      <c r="Z420" s="331">
        <v>-5402.25</v>
      </c>
      <c r="AA420" s="331">
        <v>-5294.25</v>
      </c>
      <c r="AB420" s="331">
        <v>-4616.55</v>
      </c>
      <c r="AC420" s="331">
        <v>-4396.95</v>
      </c>
      <c r="AD420" s="331">
        <v>-3961.35</v>
      </c>
      <c r="AE420" s="331">
        <v>-4012.63</v>
      </c>
      <c r="AF420" s="331">
        <v>-4206.1099999999997</v>
      </c>
      <c r="AG420" s="331">
        <v>-3611.22</v>
      </c>
      <c r="AH420" s="331">
        <v>-4214.34</v>
      </c>
      <c r="AI420" s="331">
        <v>-3973.1</v>
      </c>
      <c r="AJ420" s="331">
        <v>-3580.85</v>
      </c>
      <c r="AK420" s="331">
        <v>-3093.7</v>
      </c>
      <c r="AL420" s="331">
        <v>-3169.95</v>
      </c>
      <c r="AM420" s="331">
        <v>-2933.46</v>
      </c>
      <c r="AN420" s="331">
        <v>-3114.35</v>
      </c>
      <c r="AO420" s="331">
        <v>-2912.56</v>
      </c>
      <c r="AP420" s="331">
        <v>-1389.89</v>
      </c>
      <c r="AQ420" s="331">
        <v>-1220.42</v>
      </c>
      <c r="AR420" s="331">
        <v>-1719.1</v>
      </c>
      <c r="AS420" s="331">
        <v>-2021.8</v>
      </c>
      <c r="AT420" s="331">
        <v>-1296.51</v>
      </c>
      <c r="AU420" s="331">
        <v>-1294.1600000000001</v>
      </c>
      <c r="AV420" s="331">
        <v>-1361.24</v>
      </c>
      <c r="AW420" s="331">
        <v>-1176.77</v>
      </c>
      <c r="AX420" s="331">
        <v>-1226.92</v>
      </c>
      <c r="AY420" s="331">
        <v>-1158.69</v>
      </c>
      <c r="AZ420" s="331">
        <v>-1373.37</v>
      </c>
      <c r="BA420" s="331">
        <v>-1175.92</v>
      </c>
      <c r="BB420" s="331">
        <v>-1034.1300000000001</v>
      </c>
      <c r="BC420" s="331">
        <v>-988.78</v>
      </c>
      <c r="BD420" s="330"/>
      <c r="BE420" s="330"/>
      <c r="BF420" s="330"/>
      <c r="BG420" s="330"/>
      <c r="BH420" s="374"/>
    </row>
    <row r="421" spans="2:66">
      <c r="B421" s="339" t="s">
        <v>19340</v>
      </c>
      <c r="C421" s="338" t="s">
        <v>19339</v>
      </c>
      <c r="D421" s="337" t="s">
        <v>19333</v>
      </c>
      <c r="E421" s="337" t="s">
        <v>19336</v>
      </c>
      <c r="F421" s="337" t="s">
        <v>19166</v>
      </c>
      <c r="G421" s="337" t="s">
        <v>19150</v>
      </c>
      <c r="H421" s="336" t="s">
        <v>19149</v>
      </c>
      <c r="I421" s="331">
        <v>-3696</v>
      </c>
      <c r="J421" s="331"/>
      <c r="K421" s="331"/>
      <c r="L421" s="331">
        <v>-4065.6</v>
      </c>
      <c r="M421" s="331">
        <v>-4435.2</v>
      </c>
      <c r="N421" s="331">
        <v>-4435.2</v>
      </c>
      <c r="O421" s="331">
        <v>-4435.2</v>
      </c>
      <c r="P421" s="331">
        <v>-4656.8500000000004</v>
      </c>
      <c r="Q421" s="331">
        <v>-4656.8500000000004</v>
      </c>
      <c r="R421" s="331">
        <v>-4930.2</v>
      </c>
      <c r="S421" s="331">
        <v>-5195.3</v>
      </c>
      <c r="T421" s="331">
        <v>-5498.9</v>
      </c>
      <c r="U421" s="331">
        <v>-5738.15</v>
      </c>
      <c r="V421" s="331">
        <v>-6058.8</v>
      </c>
      <c r="W421" s="331">
        <v>-6293.65</v>
      </c>
      <c r="X421" s="331">
        <v>-6293.65</v>
      </c>
      <c r="Y421" s="331">
        <v>-6308.5</v>
      </c>
      <c r="Z421" s="331">
        <v>-6602.75</v>
      </c>
      <c r="AA421" s="331">
        <v>-6470.75</v>
      </c>
      <c r="AB421" s="331">
        <v>-5642.45</v>
      </c>
      <c r="AC421" s="331">
        <v>-5374.05</v>
      </c>
      <c r="AD421" s="331">
        <v>-4841.6499999999996</v>
      </c>
      <c r="AE421" s="331">
        <v>-4904.33</v>
      </c>
      <c r="AF421" s="331">
        <v>-5140.8</v>
      </c>
      <c r="AG421" s="331">
        <v>-4413.72</v>
      </c>
      <c r="AH421" s="331">
        <v>-5150.8599999999997</v>
      </c>
      <c r="AI421" s="331">
        <v>-4856.01</v>
      </c>
      <c r="AJ421" s="331">
        <v>-4376.59</v>
      </c>
      <c r="AK421" s="331">
        <v>-3781.19</v>
      </c>
      <c r="AL421" s="331">
        <v>-3874.38</v>
      </c>
      <c r="AM421" s="331">
        <v>-3585.34</v>
      </c>
      <c r="AN421" s="331">
        <v>-3806.43</v>
      </c>
      <c r="AO421" s="331">
        <v>-3559.8</v>
      </c>
      <c r="AP421" s="331">
        <v>-1698.75</v>
      </c>
      <c r="AQ421" s="331">
        <v>-1491.63</v>
      </c>
      <c r="AR421" s="331">
        <v>-2101.12</v>
      </c>
      <c r="AS421" s="331">
        <v>-2471.09</v>
      </c>
      <c r="AT421" s="331">
        <v>-1584.63</v>
      </c>
      <c r="AU421" s="331">
        <v>-1581.76</v>
      </c>
      <c r="AV421" s="331">
        <v>-1663.74</v>
      </c>
      <c r="AW421" s="331">
        <v>-1438.28</v>
      </c>
      <c r="AX421" s="331">
        <v>-1499.57</v>
      </c>
      <c r="AY421" s="331">
        <v>-1416.18</v>
      </c>
      <c r="AZ421" s="331">
        <v>-1678.56</v>
      </c>
      <c r="BA421" s="331">
        <v>-1437.24</v>
      </c>
      <c r="BB421" s="331">
        <v>-1263.94</v>
      </c>
      <c r="BC421" s="331">
        <v>-1208.51</v>
      </c>
      <c r="BD421" s="330"/>
      <c r="BE421" s="330"/>
      <c r="BF421" s="330"/>
      <c r="BG421" s="330"/>
      <c r="BH421" s="374"/>
    </row>
    <row r="422" spans="2:66">
      <c r="B422" s="339" t="s">
        <v>19338</v>
      </c>
      <c r="C422" s="338" t="s">
        <v>19337</v>
      </c>
      <c r="D422" s="337" t="s">
        <v>19333</v>
      </c>
      <c r="E422" s="337" t="s">
        <v>19336</v>
      </c>
      <c r="F422" s="337" t="s">
        <v>19081</v>
      </c>
      <c r="G422" s="337" t="s">
        <v>19150</v>
      </c>
      <c r="H422" s="336" t="s">
        <v>19149</v>
      </c>
      <c r="I422" s="331">
        <v>0</v>
      </c>
      <c r="J422" s="331"/>
      <c r="K422" s="331"/>
      <c r="L422" s="331">
        <v>0</v>
      </c>
      <c r="M422" s="331">
        <v>0</v>
      </c>
      <c r="N422" s="331">
        <v>0</v>
      </c>
      <c r="O422" s="331">
        <v>0</v>
      </c>
      <c r="P422" s="331">
        <v>0</v>
      </c>
      <c r="Q422" s="331">
        <v>0</v>
      </c>
      <c r="R422" s="331">
        <v>0</v>
      </c>
      <c r="S422" s="331">
        <v>0</v>
      </c>
      <c r="T422" s="331">
        <v>0</v>
      </c>
      <c r="U422" s="331">
        <v>0</v>
      </c>
      <c r="V422" s="331">
        <v>0</v>
      </c>
      <c r="W422" s="331">
        <v>0</v>
      </c>
      <c r="X422" s="331">
        <v>0</v>
      </c>
      <c r="Y422" s="331">
        <v>0</v>
      </c>
      <c r="Z422" s="331">
        <v>0</v>
      </c>
      <c r="AA422" s="331">
        <v>0</v>
      </c>
      <c r="AB422" s="331">
        <v>0</v>
      </c>
      <c r="AC422" s="331">
        <v>0</v>
      </c>
      <c r="AD422" s="331">
        <v>0</v>
      </c>
      <c r="AE422" s="331">
        <v>-51.7</v>
      </c>
      <c r="AF422" s="331">
        <v>-46</v>
      </c>
      <c r="AG422" s="331">
        <v>-59.1</v>
      </c>
      <c r="AH422" s="331">
        <v>-44.5</v>
      </c>
      <c r="AI422" s="331">
        <v>-22.1</v>
      </c>
      <c r="AJ422" s="331">
        <v>-45.28</v>
      </c>
      <c r="AK422" s="331">
        <v>-73.92</v>
      </c>
      <c r="AL422" s="331">
        <v>-68.95</v>
      </c>
      <c r="AM422" s="331">
        <v>-55.77</v>
      </c>
      <c r="AN422" s="331">
        <v>-59.74</v>
      </c>
      <c r="AO422" s="331">
        <v>-77.7</v>
      </c>
      <c r="AP422" s="331">
        <v>-76.34</v>
      </c>
      <c r="AQ422" s="331">
        <v>-79.56</v>
      </c>
      <c r="AR422" s="331">
        <v>-87.47</v>
      </c>
      <c r="AS422" s="331">
        <v>-63.34</v>
      </c>
      <c r="AT422" s="331">
        <v>-57.81</v>
      </c>
      <c r="AU422" s="331">
        <v>-39.380000000000003</v>
      </c>
      <c r="AV422" s="331">
        <v>-43.42</v>
      </c>
      <c r="AW422" s="331">
        <v>-38.78</v>
      </c>
      <c r="AX422" s="331">
        <v>-36.24</v>
      </c>
      <c r="AY422" s="331">
        <v>-46.83</v>
      </c>
      <c r="AZ422" s="331">
        <v>-48.04</v>
      </c>
      <c r="BA422" s="331">
        <v>-53.16</v>
      </c>
      <c r="BB422" s="331">
        <v>-57.75</v>
      </c>
      <c r="BC422" s="331">
        <v>-54.38</v>
      </c>
      <c r="BD422" s="330"/>
      <c r="BE422" s="330"/>
      <c r="BF422" s="330"/>
      <c r="BG422" s="330"/>
      <c r="BH422" s="335"/>
    </row>
    <row r="423" spans="2:66">
      <c r="B423" s="362" t="s">
        <v>19335</v>
      </c>
      <c r="C423" s="338" t="s">
        <v>19334</v>
      </c>
      <c r="D423" s="360"/>
      <c r="E423" s="360"/>
      <c r="F423" s="360"/>
      <c r="G423" s="360"/>
      <c r="H423" s="336"/>
      <c r="I423" s="331" t="s">
        <v>843</v>
      </c>
      <c r="J423" s="331"/>
      <c r="K423" s="331"/>
      <c r="L423" s="331" t="s">
        <v>843</v>
      </c>
      <c r="M423" s="331" t="s">
        <v>843</v>
      </c>
      <c r="N423" s="331" t="s">
        <v>843</v>
      </c>
      <c r="O423" s="331" t="s">
        <v>843</v>
      </c>
      <c r="P423" s="331" t="s">
        <v>843</v>
      </c>
      <c r="Q423" s="331" t="s">
        <v>843</v>
      </c>
      <c r="R423" s="331" t="s">
        <v>843</v>
      </c>
      <c r="S423" s="331" t="s">
        <v>843</v>
      </c>
      <c r="T423" s="331" t="s">
        <v>843</v>
      </c>
      <c r="U423" s="331" t="s">
        <v>843</v>
      </c>
      <c r="V423" s="331" t="s">
        <v>843</v>
      </c>
      <c r="W423" s="331" t="s">
        <v>843</v>
      </c>
      <c r="X423" s="331" t="s">
        <v>843</v>
      </c>
      <c r="Y423" s="331" t="s">
        <v>843</v>
      </c>
      <c r="Z423" s="331" t="s">
        <v>843</v>
      </c>
      <c r="AA423" s="331" t="s">
        <v>843</v>
      </c>
      <c r="AB423" s="331" t="s">
        <v>843</v>
      </c>
      <c r="AC423" s="331" t="s">
        <v>843</v>
      </c>
      <c r="AD423" s="331" t="s">
        <v>843</v>
      </c>
      <c r="AE423" s="331" t="s">
        <v>843</v>
      </c>
      <c r="AF423" s="331" t="s">
        <v>843</v>
      </c>
      <c r="AG423" s="331" t="s">
        <v>843</v>
      </c>
      <c r="AH423" s="331" t="s">
        <v>843</v>
      </c>
      <c r="AI423" s="331" t="s">
        <v>843</v>
      </c>
      <c r="AJ423" s="331" t="s">
        <v>843</v>
      </c>
      <c r="AK423" s="331" t="s">
        <v>843</v>
      </c>
      <c r="AL423" s="331" t="s">
        <v>843</v>
      </c>
      <c r="AM423" s="331" t="s">
        <v>843</v>
      </c>
      <c r="AN423" s="331" t="s">
        <v>843</v>
      </c>
      <c r="AO423" s="331" t="s">
        <v>843</v>
      </c>
      <c r="AP423" s="331" t="s">
        <v>843</v>
      </c>
      <c r="AQ423" s="331" t="s">
        <v>843</v>
      </c>
      <c r="AR423" s="331" t="s">
        <v>843</v>
      </c>
      <c r="AS423" s="331" t="s">
        <v>843</v>
      </c>
      <c r="AT423" s="331" t="s">
        <v>843</v>
      </c>
      <c r="AU423" s="331" t="s">
        <v>843</v>
      </c>
      <c r="AV423" s="331" t="s">
        <v>843</v>
      </c>
      <c r="AW423" s="331" t="s">
        <v>843</v>
      </c>
      <c r="AX423" s="331" t="s">
        <v>843</v>
      </c>
      <c r="AY423" s="331" t="s">
        <v>843</v>
      </c>
      <c r="AZ423" s="331" t="s">
        <v>843</v>
      </c>
      <c r="BA423" s="331" t="s">
        <v>843</v>
      </c>
      <c r="BB423" s="331" t="s">
        <v>843</v>
      </c>
      <c r="BC423" s="331" t="s">
        <v>843</v>
      </c>
      <c r="BD423" s="330"/>
      <c r="BE423" s="330"/>
      <c r="BF423" s="330"/>
      <c r="BG423" s="330"/>
      <c r="BH423" s="335"/>
    </row>
    <row r="424" spans="2:66">
      <c r="B424" s="339" t="s">
        <v>19294</v>
      </c>
      <c r="C424" s="338" t="s">
        <v>19293</v>
      </c>
      <c r="D424" s="337" t="s">
        <v>19333</v>
      </c>
      <c r="E424" s="337" t="s">
        <v>19332</v>
      </c>
      <c r="F424" s="337" t="s">
        <v>19076</v>
      </c>
      <c r="G424" s="337" t="s">
        <v>19150</v>
      </c>
      <c r="H424" s="336" t="s">
        <v>19149</v>
      </c>
      <c r="I424" s="331">
        <v>3155.36</v>
      </c>
      <c r="J424" s="331"/>
      <c r="K424" s="331"/>
      <c r="L424" s="331">
        <v>3626</v>
      </c>
      <c r="M424" s="331">
        <v>4015</v>
      </c>
      <c r="N424" s="331">
        <v>4096</v>
      </c>
      <c r="O424" s="331">
        <v>4177</v>
      </c>
      <c r="P424" s="331">
        <v>4362</v>
      </c>
      <c r="Q424" s="331">
        <v>4444</v>
      </c>
      <c r="R424" s="331">
        <v>5237</v>
      </c>
      <c r="S424" s="331">
        <v>6458</v>
      </c>
      <c r="T424" s="331">
        <v>7185</v>
      </c>
      <c r="U424" s="331">
        <v>8036</v>
      </c>
      <c r="V424" s="331">
        <v>8906</v>
      </c>
      <c r="W424" s="331">
        <v>9554</v>
      </c>
      <c r="X424" s="331">
        <v>9394</v>
      </c>
      <c r="Y424" s="331">
        <v>10070</v>
      </c>
      <c r="Z424" s="331">
        <v>10697</v>
      </c>
      <c r="AA424" s="331">
        <v>10306</v>
      </c>
      <c r="AB424" s="331">
        <v>9297</v>
      </c>
      <c r="AC424" s="331">
        <v>9221</v>
      </c>
      <c r="AD424" s="331">
        <v>8743</v>
      </c>
      <c r="AE424" s="331">
        <v>10590.44</v>
      </c>
      <c r="AF424" s="331">
        <v>10787.15</v>
      </c>
      <c r="AG424" s="331">
        <v>10196.1</v>
      </c>
      <c r="AH424" s="331">
        <v>10890.19</v>
      </c>
      <c r="AI424" s="331">
        <v>10683.4</v>
      </c>
      <c r="AJ424" s="331">
        <v>9920.2099999999991</v>
      </c>
      <c r="AK424" s="331">
        <v>9513.07</v>
      </c>
      <c r="AL424" s="331">
        <v>9723.4</v>
      </c>
      <c r="AM424" s="331">
        <v>9062.48</v>
      </c>
      <c r="AN424" s="331">
        <v>8969.1200000000008</v>
      </c>
      <c r="AO424" s="331">
        <v>9073.57</v>
      </c>
      <c r="AP424" s="331">
        <v>5901.36</v>
      </c>
      <c r="AQ424" s="331">
        <v>5499.12</v>
      </c>
      <c r="AR424" s="331">
        <v>6960.17</v>
      </c>
      <c r="AS424" s="331">
        <v>6806.4</v>
      </c>
      <c r="AT424" s="331">
        <v>5298.28</v>
      </c>
      <c r="AU424" s="331">
        <v>5536.61</v>
      </c>
      <c r="AV424" s="331">
        <v>5654.36</v>
      </c>
      <c r="AW424" s="331">
        <v>5856.61</v>
      </c>
      <c r="AX424" s="331">
        <v>5430.61</v>
      </c>
      <c r="AY424" s="331">
        <v>5951.12</v>
      </c>
      <c r="AZ424" s="331">
        <v>6353.79</v>
      </c>
      <c r="BA424" s="331">
        <v>6511.76</v>
      </c>
      <c r="BB424" s="331">
        <v>6430.87</v>
      </c>
      <c r="BC424" s="331">
        <v>6629.92</v>
      </c>
      <c r="BD424" s="330"/>
      <c r="BE424" s="330"/>
      <c r="BF424" s="330"/>
      <c r="BG424" s="330"/>
      <c r="BH424" s="335"/>
    </row>
    <row r="425" spans="2:66">
      <c r="B425" s="346" t="s">
        <v>19331</v>
      </c>
      <c r="C425" s="345" t="s">
        <v>19330</v>
      </c>
      <c r="D425" s="360"/>
      <c r="E425" s="360"/>
      <c r="F425" s="360"/>
      <c r="G425" s="360"/>
      <c r="H425" s="336"/>
      <c r="I425" s="331" t="s">
        <v>843</v>
      </c>
      <c r="J425" s="331"/>
      <c r="K425" s="331"/>
      <c r="L425" s="331" t="s">
        <v>843</v>
      </c>
      <c r="M425" s="331" t="s">
        <v>843</v>
      </c>
      <c r="N425" s="331" t="s">
        <v>843</v>
      </c>
      <c r="O425" s="331" t="s">
        <v>843</v>
      </c>
      <c r="P425" s="331" t="s">
        <v>843</v>
      </c>
      <c r="Q425" s="331" t="s">
        <v>843</v>
      </c>
      <c r="R425" s="331" t="s">
        <v>843</v>
      </c>
      <c r="S425" s="331" t="s">
        <v>843</v>
      </c>
      <c r="T425" s="331" t="s">
        <v>843</v>
      </c>
      <c r="U425" s="331" t="s">
        <v>843</v>
      </c>
      <c r="V425" s="331" t="s">
        <v>843</v>
      </c>
      <c r="W425" s="331" t="s">
        <v>843</v>
      </c>
      <c r="X425" s="331" t="s">
        <v>843</v>
      </c>
      <c r="Y425" s="331" t="s">
        <v>843</v>
      </c>
      <c r="Z425" s="331" t="s">
        <v>843</v>
      </c>
      <c r="AA425" s="331" t="s">
        <v>843</v>
      </c>
      <c r="AB425" s="331" t="s">
        <v>843</v>
      </c>
      <c r="AC425" s="331" t="s">
        <v>843</v>
      </c>
      <c r="AD425" s="331" t="s">
        <v>843</v>
      </c>
      <c r="AE425" s="331" t="s">
        <v>843</v>
      </c>
      <c r="AF425" s="331" t="s">
        <v>843</v>
      </c>
      <c r="AG425" s="331" t="s">
        <v>843</v>
      </c>
      <c r="AH425" s="331" t="s">
        <v>843</v>
      </c>
      <c r="AI425" s="331" t="s">
        <v>843</v>
      </c>
      <c r="AJ425" s="331" t="s">
        <v>843</v>
      </c>
      <c r="AK425" s="331" t="s">
        <v>843</v>
      </c>
      <c r="AL425" s="331" t="s">
        <v>843</v>
      </c>
      <c r="AM425" s="331" t="s">
        <v>843</v>
      </c>
      <c r="AN425" s="331" t="s">
        <v>843</v>
      </c>
      <c r="AO425" s="331" t="s">
        <v>843</v>
      </c>
      <c r="AP425" s="331" t="s">
        <v>843</v>
      </c>
      <c r="AQ425" s="331" t="s">
        <v>843</v>
      </c>
      <c r="AR425" s="331" t="s">
        <v>843</v>
      </c>
      <c r="AS425" s="331" t="s">
        <v>843</v>
      </c>
      <c r="AT425" s="331" t="s">
        <v>843</v>
      </c>
      <c r="AU425" s="331" t="s">
        <v>843</v>
      </c>
      <c r="AV425" s="331" t="s">
        <v>843</v>
      </c>
      <c r="AW425" s="331" t="s">
        <v>843</v>
      </c>
      <c r="AX425" s="331" t="s">
        <v>843</v>
      </c>
      <c r="AY425" s="331" t="s">
        <v>843</v>
      </c>
      <c r="AZ425" s="331" t="s">
        <v>843</v>
      </c>
      <c r="BA425" s="331" t="s">
        <v>843</v>
      </c>
      <c r="BB425" s="331" t="s">
        <v>843</v>
      </c>
      <c r="BC425" s="331" t="s">
        <v>843</v>
      </c>
      <c r="BD425" s="330"/>
      <c r="BE425" s="330"/>
      <c r="BF425" s="330"/>
      <c r="BG425" s="330"/>
      <c r="BH425" s="342"/>
    </row>
    <row r="426" spans="2:66">
      <c r="B426" s="362" t="s">
        <v>19329</v>
      </c>
      <c r="C426" s="338" t="s">
        <v>19328</v>
      </c>
      <c r="D426" s="360"/>
      <c r="E426" s="360"/>
      <c r="F426" s="360"/>
      <c r="G426" s="360"/>
      <c r="H426" s="336"/>
      <c r="I426" s="331" t="s">
        <v>843</v>
      </c>
      <c r="J426" s="331"/>
      <c r="K426" s="331"/>
      <c r="L426" s="331" t="s">
        <v>843</v>
      </c>
      <c r="M426" s="331" t="s">
        <v>843</v>
      </c>
      <c r="N426" s="331" t="s">
        <v>843</v>
      </c>
      <c r="O426" s="331" t="s">
        <v>843</v>
      </c>
      <c r="P426" s="331" t="s">
        <v>843</v>
      </c>
      <c r="Q426" s="331" t="s">
        <v>843</v>
      </c>
      <c r="R426" s="331" t="s">
        <v>843</v>
      </c>
      <c r="S426" s="331" t="s">
        <v>843</v>
      </c>
      <c r="T426" s="331" t="s">
        <v>843</v>
      </c>
      <c r="U426" s="331" t="s">
        <v>843</v>
      </c>
      <c r="V426" s="331" t="s">
        <v>843</v>
      </c>
      <c r="W426" s="331" t="s">
        <v>843</v>
      </c>
      <c r="X426" s="331" t="s">
        <v>843</v>
      </c>
      <c r="Y426" s="331" t="s">
        <v>843</v>
      </c>
      <c r="Z426" s="331" t="s">
        <v>843</v>
      </c>
      <c r="AA426" s="331" t="s">
        <v>843</v>
      </c>
      <c r="AB426" s="331" t="s">
        <v>843</v>
      </c>
      <c r="AC426" s="331" t="s">
        <v>843</v>
      </c>
      <c r="AD426" s="331" t="s">
        <v>843</v>
      </c>
      <c r="AE426" s="331" t="s">
        <v>843</v>
      </c>
      <c r="AF426" s="331" t="s">
        <v>843</v>
      </c>
      <c r="AG426" s="331" t="s">
        <v>843</v>
      </c>
      <c r="AH426" s="331" t="s">
        <v>843</v>
      </c>
      <c r="AI426" s="331" t="s">
        <v>843</v>
      </c>
      <c r="AJ426" s="331" t="s">
        <v>843</v>
      </c>
      <c r="AK426" s="331" t="s">
        <v>843</v>
      </c>
      <c r="AL426" s="331" t="s">
        <v>843</v>
      </c>
      <c r="AM426" s="331" t="s">
        <v>843</v>
      </c>
      <c r="AN426" s="331" t="s">
        <v>843</v>
      </c>
      <c r="AO426" s="331" t="s">
        <v>843</v>
      </c>
      <c r="AP426" s="331" t="s">
        <v>843</v>
      </c>
      <c r="AQ426" s="331" t="s">
        <v>843</v>
      </c>
      <c r="AR426" s="331" t="s">
        <v>843</v>
      </c>
      <c r="AS426" s="331" t="s">
        <v>843</v>
      </c>
      <c r="AT426" s="331" t="s">
        <v>843</v>
      </c>
      <c r="AU426" s="331" t="s">
        <v>843</v>
      </c>
      <c r="AV426" s="331" t="s">
        <v>843</v>
      </c>
      <c r="AW426" s="331" t="s">
        <v>843</v>
      </c>
      <c r="AX426" s="331" t="s">
        <v>843</v>
      </c>
      <c r="AY426" s="331" t="s">
        <v>843</v>
      </c>
      <c r="AZ426" s="331" t="s">
        <v>843</v>
      </c>
      <c r="BA426" s="331" t="s">
        <v>843</v>
      </c>
      <c r="BB426" s="331" t="s">
        <v>843</v>
      </c>
      <c r="BC426" s="331" t="s">
        <v>843</v>
      </c>
      <c r="BD426" s="330"/>
      <c r="BE426" s="330"/>
      <c r="BF426" s="330"/>
      <c r="BG426" s="330"/>
      <c r="BH426" s="335"/>
    </row>
    <row r="427" spans="2:66">
      <c r="B427" s="339" t="s">
        <v>19327</v>
      </c>
      <c r="C427" s="338" t="s">
        <v>19326</v>
      </c>
      <c r="D427" s="337" t="s">
        <v>19314</v>
      </c>
      <c r="E427" s="337" t="s">
        <v>19318</v>
      </c>
      <c r="F427" s="337" t="s">
        <v>19230</v>
      </c>
      <c r="G427" s="337" t="s">
        <v>19150</v>
      </c>
      <c r="H427" s="336" t="s">
        <v>19149</v>
      </c>
      <c r="I427" s="331">
        <v>-1256.6400000000001</v>
      </c>
      <c r="J427" s="331"/>
      <c r="K427" s="331"/>
      <c r="L427" s="331">
        <v>-1256.6400000000001</v>
      </c>
      <c r="M427" s="331">
        <v>-1125.6400000000001</v>
      </c>
      <c r="N427" s="331">
        <v>-1387.2</v>
      </c>
      <c r="O427" s="331">
        <v>-227.56</v>
      </c>
      <c r="P427" s="331">
        <v>0</v>
      </c>
      <c r="Q427" s="331">
        <v>0</v>
      </c>
      <c r="R427" s="331">
        <v>0</v>
      </c>
      <c r="S427" s="331">
        <v>0</v>
      </c>
      <c r="T427" s="331">
        <v>0</v>
      </c>
      <c r="U427" s="331">
        <v>0</v>
      </c>
      <c r="V427" s="331">
        <v>0</v>
      </c>
      <c r="W427" s="331">
        <v>0</v>
      </c>
      <c r="X427" s="331">
        <v>0</v>
      </c>
      <c r="Y427" s="331">
        <v>0</v>
      </c>
      <c r="Z427" s="331">
        <v>0</v>
      </c>
      <c r="AA427" s="331">
        <v>0</v>
      </c>
      <c r="AB427" s="331">
        <v>0</v>
      </c>
      <c r="AC427" s="331">
        <v>0</v>
      </c>
      <c r="AD427" s="331">
        <v>0</v>
      </c>
      <c r="AE427" s="331">
        <v>0</v>
      </c>
      <c r="AF427" s="331">
        <v>0</v>
      </c>
      <c r="AG427" s="331">
        <v>0</v>
      </c>
      <c r="AH427" s="331">
        <v>0</v>
      </c>
      <c r="AI427" s="331">
        <v>0</v>
      </c>
      <c r="AJ427" s="331">
        <v>0</v>
      </c>
      <c r="AK427" s="331">
        <v>0</v>
      </c>
      <c r="AL427" s="331">
        <v>0</v>
      </c>
      <c r="AM427" s="331">
        <v>0</v>
      </c>
      <c r="AN427" s="331">
        <v>0</v>
      </c>
      <c r="AO427" s="331">
        <v>0</v>
      </c>
      <c r="AP427" s="331">
        <v>0</v>
      </c>
      <c r="AQ427" s="331">
        <v>0</v>
      </c>
      <c r="AR427" s="331">
        <v>0</v>
      </c>
      <c r="AS427" s="331">
        <v>0</v>
      </c>
      <c r="AT427" s="331">
        <v>0</v>
      </c>
      <c r="AU427" s="331">
        <v>0</v>
      </c>
      <c r="AV427" s="331">
        <v>0</v>
      </c>
      <c r="AW427" s="331">
        <v>0</v>
      </c>
      <c r="AX427" s="331">
        <v>0</v>
      </c>
      <c r="AY427" s="331">
        <v>0</v>
      </c>
      <c r="AZ427" s="331">
        <v>0</v>
      </c>
      <c r="BA427" s="331">
        <v>0</v>
      </c>
      <c r="BB427" s="331">
        <v>0</v>
      </c>
      <c r="BC427" s="331">
        <v>0</v>
      </c>
      <c r="BD427" s="330"/>
      <c r="BE427" s="330"/>
      <c r="BF427" s="330"/>
      <c r="BG427" s="330"/>
      <c r="BH427" s="335"/>
    </row>
    <row r="428" spans="2:66">
      <c r="B428" s="339" t="s">
        <v>19325</v>
      </c>
      <c r="C428" s="338" t="s">
        <v>19325</v>
      </c>
      <c r="D428" s="337" t="s">
        <v>19314</v>
      </c>
      <c r="E428" s="337" t="s">
        <v>19318</v>
      </c>
      <c r="F428" s="337" t="s">
        <v>19121</v>
      </c>
      <c r="G428" s="337" t="s">
        <v>19150</v>
      </c>
      <c r="H428" s="336" t="s">
        <v>19149</v>
      </c>
      <c r="I428" s="331">
        <v>-1442.93</v>
      </c>
      <c r="J428" s="331"/>
      <c r="K428" s="331"/>
      <c r="L428" s="331">
        <v>-1180.1600000000001</v>
      </c>
      <c r="M428" s="331">
        <v>-1018.81</v>
      </c>
      <c r="N428" s="331">
        <v>-834.41</v>
      </c>
      <c r="O428" s="331">
        <v>-682.58</v>
      </c>
      <c r="P428" s="331">
        <v>-1545.17</v>
      </c>
      <c r="Q428" s="331">
        <v>-1666.64</v>
      </c>
      <c r="R428" s="331">
        <v>-1697.78</v>
      </c>
      <c r="S428" s="331">
        <v>-1683.71</v>
      </c>
      <c r="T428" s="331">
        <v>-1378.86</v>
      </c>
      <c r="U428" s="331">
        <v>-1153.74</v>
      </c>
      <c r="V428" s="331">
        <v>-647.22</v>
      </c>
      <c r="W428" s="331">
        <v>-504.16</v>
      </c>
      <c r="X428" s="331">
        <v>-141.08000000000001</v>
      </c>
      <c r="Y428" s="331">
        <v>-453.79</v>
      </c>
      <c r="Z428" s="331">
        <v>-401.99</v>
      </c>
      <c r="AA428" s="331">
        <v>-171.35</v>
      </c>
      <c r="AB428" s="331">
        <v>-51.98</v>
      </c>
      <c r="AC428" s="331">
        <v>-49.96</v>
      </c>
      <c r="AD428" s="331">
        <v>-54.79</v>
      </c>
      <c r="AE428" s="331">
        <v>0</v>
      </c>
      <c r="AF428" s="331">
        <v>-46</v>
      </c>
      <c r="AG428" s="331">
        <v>-46</v>
      </c>
      <c r="AH428" s="331">
        <v>0</v>
      </c>
      <c r="AI428" s="331">
        <v>0</v>
      </c>
      <c r="AJ428" s="331">
        <v>0</v>
      </c>
      <c r="AK428" s="331">
        <v>0</v>
      </c>
      <c r="AL428" s="331">
        <v>-10.67</v>
      </c>
      <c r="AM428" s="331">
        <v>-10.029999999999999</v>
      </c>
      <c r="AN428" s="331">
        <v>-7.36</v>
      </c>
      <c r="AO428" s="331">
        <v>-4.83</v>
      </c>
      <c r="AP428" s="331">
        <v>-1.56</v>
      </c>
      <c r="AQ428" s="331">
        <v>-1.47</v>
      </c>
      <c r="AR428" s="331">
        <v>-1.38</v>
      </c>
      <c r="AS428" s="331">
        <v>-1.24</v>
      </c>
      <c r="AT428" s="331">
        <v>-0.97</v>
      </c>
      <c r="AU428" s="331">
        <v>0</v>
      </c>
      <c r="AV428" s="331">
        <v>0</v>
      </c>
      <c r="AW428" s="331">
        <v>0</v>
      </c>
      <c r="AX428" s="331">
        <v>0</v>
      </c>
      <c r="AY428" s="331">
        <v>0</v>
      </c>
      <c r="AZ428" s="331">
        <v>0</v>
      </c>
      <c r="BA428" s="331">
        <v>0</v>
      </c>
      <c r="BB428" s="331">
        <v>0</v>
      </c>
      <c r="BC428" s="331">
        <v>0</v>
      </c>
      <c r="BD428" s="330"/>
      <c r="BE428" s="330"/>
      <c r="BF428" s="330"/>
      <c r="BG428" s="330"/>
      <c r="BH428" s="335"/>
    </row>
    <row r="429" spans="2:66">
      <c r="B429" s="339" t="s">
        <v>19324</v>
      </c>
      <c r="C429" s="338" t="s">
        <v>19323</v>
      </c>
      <c r="D429" s="337" t="s">
        <v>19314</v>
      </c>
      <c r="E429" s="337" t="s">
        <v>19318</v>
      </c>
      <c r="F429" s="337" t="s">
        <v>19227</v>
      </c>
      <c r="G429" s="337" t="s">
        <v>19150</v>
      </c>
      <c r="H429" s="336" t="s">
        <v>19149</v>
      </c>
      <c r="I429" s="331">
        <v>-3071.1</v>
      </c>
      <c r="J429" s="331"/>
      <c r="K429" s="331"/>
      <c r="L429" s="331">
        <v>-2383.8000000000002</v>
      </c>
      <c r="M429" s="331">
        <v>-2749.2</v>
      </c>
      <c r="N429" s="331">
        <v>-2523</v>
      </c>
      <c r="O429" s="331">
        <v>-3713.64</v>
      </c>
      <c r="P429" s="331">
        <v>-3349.37</v>
      </c>
      <c r="Q429" s="331">
        <v>-3081.41</v>
      </c>
      <c r="R429" s="331">
        <v>-2792.7</v>
      </c>
      <c r="S429" s="331">
        <v>-2466.4499999999998</v>
      </c>
      <c r="T429" s="331">
        <v>-2640.45</v>
      </c>
      <c r="U429" s="331">
        <v>-2553.4499999999998</v>
      </c>
      <c r="V429" s="331">
        <v>-1070.0999999999999</v>
      </c>
      <c r="W429" s="331">
        <v>-304.38</v>
      </c>
      <c r="X429" s="331">
        <v>-220.94</v>
      </c>
      <c r="Y429" s="331">
        <v>-153.53</v>
      </c>
      <c r="Z429" s="331">
        <v>-72.45</v>
      </c>
      <c r="AA429" s="331">
        <v>-4.41</v>
      </c>
      <c r="AB429" s="331">
        <v>-78.5</v>
      </c>
      <c r="AC429" s="331">
        <v>-0.22</v>
      </c>
      <c r="AD429" s="331">
        <v>-7.88</v>
      </c>
      <c r="AE429" s="331">
        <v>-123.5</v>
      </c>
      <c r="AF429" s="331">
        <v>-85.3</v>
      </c>
      <c r="AG429" s="331">
        <v>-8.99</v>
      </c>
      <c r="AH429" s="331">
        <v>-22.25</v>
      </c>
      <c r="AI429" s="331">
        <v>0</v>
      </c>
      <c r="AJ429" s="331">
        <v>-2.1800000000000002</v>
      </c>
      <c r="AK429" s="331">
        <v>-0.13</v>
      </c>
      <c r="AL429" s="331">
        <v>-75.12</v>
      </c>
      <c r="AM429" s="331">
        <v>0</v>
      </c>
      <c r="AN429" s="331">
        <v>0</v>
      </c>
      <c r="AO429" s="331">
        <v>0</v>
      </c>
      <c r="AP429" s="331">
        <v>0</v>
      </c>
      <c r="AQ429" s="331">
        <v>0</v>
      </c>
      <c r="AR429" s="331">
        <v>0</v>
      </c>
      <c r="AS429" s="331">
        <v>0</v>
      </c>
      <c r="AT429" s="331">
        <v>0</v>
      </c>
      <c r="AU429" s="331">
        <v>0</v>
      </c>
      <c r="AV429" s="331">
        <v>0</v>
      </c>
      <c r="AW429" s="331">
        <v>0</v>
      </c>
      <c r="AX429" s="331">
        <v>0</v>
      </c>
      <c r="AY429" s="331">
        <v>0</v>
      </c>
      <c r="AZ429" s="331">
        <v>0</v>
      </c>
      <c r="BA429" s="331">
        <v>0</v>
      </c>
      <c r="BB429" s="331">
        <v>0</v>
      </c>
      <c r="BC429" s="331">
        <v>0</v>
      </c>
      <c r="BD429" s="330"/>
      <c r="BE429" s="330"/>
      <c r="BF429" s="330"/>
      <c r="BG429" s="330"/>
      <c r="BH429" s="335"/>
      <c r="BI429" s="330"/>
      <c r="BJ429" s="330"/>
      <c r="BK429" s="330"/>
      <c r="BL429" s="330"/>
      <c r="BM429" s="330"/>
      <c r="BN429" s="330"/>
    </row>
    <row r="430" spans="2:66">
      <c r="B430" s="339" t="s">
        <v>19322</v>
      </c>
      <c r="C430" s="338" t="s">
        <v>19321</v>
      </c>
      <c r="D430" s="337" t="s">
        <v>19314</v>
      </c>
      <c r="E430" s="337" t="s">
        <v>19318</v>
      </c>
      <c r="F430" s="337" t="s">
        <v>19113</v>
      </c>
      <c r="G430" s="337" t="s">
        <v>19150</v>
      </c>
      <c r="H430" s="336" t="s">
        <v>19149</v>
      </c>
      <c r="I430" s="331">
        <v>-0.36</v>
      </c>
      <c r="J430" s="331"/>
      <c r="K430" s="331"/>
      <c r="L430" s="331">
        <v>-0.36</v>
      </c>
      <c r="M430" s="331">
        <v>-0.11</v>
      </c>
      <c r="N430" s="331">
        <v>0</v>
      </c>
      <c r="O430" s="331">
        <v>-39.99</v>
      </c>
      <c r="P430" s="331">
        <v>-75.069999999999993</v>
      </c>
      <c r="Q430" s="331">
        <v>-4.3</v>
      </c>
      <c r="R430" s="331">
        <v>-52.12</v>
      </c>
      <c r="S430" s="331">
        <v>-5.09</v>
      </c>
      <c r="T430" s="331">
        <v>-2.08</v>
      </c>
      <c r="U430" s="331">
        <v>-2.44</v>
      </c>
      <c r="V430" s="331">
        <v>0</v>
      </c>
      <c r="W430" s="331">
        <v>-1.58</v>
      </c>
      <c r="X430" s="331">
        <v>-1.72</v>
      </c>
      <c r="Y430" s="331">
        <v>-1.1499999999999999</v>
      </c>
      <c r="Z430" s="331">
        <v>-6.06</v>
      </c>
      <c r="AA430" s="331">
        <v>-6.1</v>
      </c>
      <c r="AB430" s="331">
        <v>-6.64</v>
      </c>
      <c r="AC430" s="331">
        <v>-8.64</v>
      </c>
      <c r="AD430" s="331">
        <v>-2.76</v>
      </c>
      <c r="AE430" s="331">
        <v>-9.43</v>
      </c>
      <c r="AF430" s="331">
        <v>-7.03</v>
      </c>
      <c r="AG430" s="331">
        <v>-6.74</v>
      </c>
      <c r="AH430" s="331">
        <v>-8.18</v>
      </c>
      <c r="AI430" s="331">
        <v>-15.6</v>
      </c>
      <c r="AJ430" s="331">
        <v>-70.27</v>
      </c>
      <c r="AK430" s="331">
        <v>-8.07</v>
      </c>
      <c r="AL430" s="331">
        <v>-9.83</v>
      </c>
      <c r="AM430" s="331">
        <v>-7.07</v>
      </c>
      <c r="AN430" s="331">
        <v>-6.89</v>
      </c>
      <c r="AO430" s="331">
        <v>-8.7200000000000006</v>
      </c>
      <c r="AP430" s="331">
        <v>-9.2200000000000006</v>
      </c>
      <c r="AQ430" s="331">
        <v>-7.35</v>
      </c>
      <c r="AR430" s="331">
        <v>-7.78</v>
      </c>
      <c r="AS430" s="331">
        <v>-8.2899999999999991</v>
      </c>
      <c r="AT430" s="331">
        <v>-6.46</v>
      </c>
      <c r="AU430" s="331">
        <v>-0.65</v>
      </c>
      <c r="AV430" s="331">
        <v>0</v>
      </c>
      <c r="AW430" s="331">
        <v>-5.0199999999999996</v>
      </c>
      <c r="AX430" s="331">
        <v>-6.31</v>
      </c>
      <c r="AY430" s="331">
        <v>-4.5999999999999996</v>
      </c>
      <c r="AZ430" s="331">
        <v>-13.81</v>
      </c>
      <c r="BA430" s="331">
        <v>-62.99</v>
      </c>
      <c r="BB430" s="331">
        <v>-62.59</v>
      </c>
      <c r="BC430" s="331">
        <v>0</v>
      </c>
      <c r="BD430" s="330"/>
      <c r="BE430" s="330"/>
      <c r="BF430" s="330"/>
      <c r="BG430" s="330"/>
      <c r="BH430" s="335"/>
      <c r="BI430" s="330"/>
      <c r="BJ430" s="330"/>
      <c r="BK430" s="330"/>
      <c r="BL430" s="330"/>
      <c r="BM430" s="330"/>
      <c r="BN430" s="330"/>
    </row>
    <row r="431" spans="2:66">
      <c r="B431" s="339" t="s">
        <v>19298</v>
      </c>
      <c r="C431" s="338" t="s">
        <v>19297</v>
      </c>
      <c r="D431" s="337" t="s">
        <v>19314</v>
      </c>
      <c r="E431" s="337" t="s">
        <v>19318</v>
      </c>
      <c r="F431" s="337" t="s">
        <v>19104</v>
      </c>
      <c r="G431" s="337" t="s">
        <v>19150</v>
      </c>
      <c r="H431" s="336" t="s">
        <v>19149</v>
      </c>
      <c r="I431" s="331">
        <v>0</v>
      </c>
      <c r="J431" s="331"/>
      <c r="K431" s="331"/>
      <c r="L431" s="331">
        <v>0</v>
      </c>
      <c r="M431" s="331">
        <v>0</v>
      </c>
      <c r="N431" s="331">
        <v>0</v>
      </c>
      <c r="O431" s="331">
        <v>0</v>
      </c>
      <c r="P431" s="331">
        <v>0</v>
      </c>
      <c r="Q431" s="331">
        <v>0</v>
      </c>
      <c r="R431" s="331">
        <v>0</v>
      </c>
      <c r="S431" s="331">
        <v>0</v>
      </c>
      <c r="T431" s="331">
        <v>0</v>
      </c>
      <c r="U431" s="331">
        <v>-861.04</v>
      </c>
      <c r="V431" s="331">
        <v>-2475.7600000000002</v>
      </c>
      <c r="W431" s="331">
        <v>-1854.33</v>
      </c>
      <c r="X431" s="331">
        <v>-2313.36</v>
      </c>
      <c r="Y431" s="331">
        <v>-1608.44</v>
      </c>
      <c r="Z431" s="331">
        <v>-1417.61</v>
      </c>
      <c r="AA431" s="331">
        <v>-1564.37</v>
      </c>
      <c r="AB431" s="331">
        <v>-1558.36</v>
      </c>
      <c r="AC431" s="331">
        <v>-1501.03</v>
      </c>
      <c r="AD431" s="331">
        <v>-1504.05</v>
      </c>
      <c r="AE431" s="331">
        <v>-1268.33</v>
      </c>
      <c r="AF431" s="331">
        <v>-1203.25</v>
      </c>
      <c r="AG431" s="331">
        <v>-1170.47</v>
      </c>
      <c r="AH431" s="331">
        <v>-1015.94</v>
      </c>
      <c r="AI431" s="331">
        <v>-911.83</v>
      </c>
      <c r="AJ431" s="331">
        <v>-777.64</v>
      </c>
      <c r="AK431" s="331">
        <v>-730.17</v>
      </c>
      <c r="AL431" s="331">
        <v>-683.07</v>
      </c>
      <c r="AM431" s="331">
        <v>-638.91999999999996</v>
      </c>
      <c r="AN431" s="331">
        <v>-626.38</v>
      </c>
      <c r="AO431" s="331">
        <v>-627.91999999999996</v>
      </c>
      <c r="AP431" s="331">
        <v>-557.98</v>
      </c>
      <c r="AQ431" s="331">
        <v>-500.5</v>
      </c>
      <c r="AR431" s="331">
        <v>-458.91</v>
      </c>
      <c r="AS431" s="331">
        <v>-555.86</v>
      </c>
      <c r="AT431" s="331">
        <v>-576.54999999999995</v>
      </c>
      <c r="AU431" s="331">
        <v>-613.72</v>
      </c>
      <c r="AV431" s="331">
        <v>-560.09</v>
      </c>
      <c r="AW431" s="331">
        <v>-550.07000000000005</v>
      </c>
      <c r="AX431" s="331">
        <v>-631.25</v>
      </c>
      <c r="AY431" s="331">
        <v>-620.58000000000004</v>
      </c>
      <c r="AZ431" s="331">
        <v>-600.83000000000004</v>
      </c>
      <c r="BA431" s="331">
        <v>-587.75</v>
      </c>
      <c r="BB431" s="331">
        <v>-468.09</v>
      </c>
      <c r="BC431" s="331">
        <v>-542.23</v>
      </c>
      <c r="BD431" s="330"/>
      <c r="BE431" s="330"/>
      <c r="BF431" s="330"/>
      <c r="BG431" s="330"/>
      <c r="BH431" s="335"/>
      <c r="BI431" s="330"/>
      <c r="BJ431" s="330"/>
      <c r="BK431" s="330"/>
      <c r="BL431" s="330"/>
      <c r="BM431" s="330"/>
      <c r="BN431" s="330"/>
    </row>
    <row r="432" spans="2:66">
      <c r="B432" s="339" t="s">
        <v>19320</v>
      </c>
      <c r="C432" s="338" t="s">
        <v>19319</v>
      </c>
      <c r="D432" s="337" t="s">
        <v>19314</v>
      </c>
      <c r="E432" s="337" t="s">
        <v>19318</v>
      </c>
      <c r="F432" s="337" t="s">
        <v>19101</v>
      </c>
      <c r="G432" s="337" t="s">
        <v>19150</v>
      </c>
      <c r="H432" s="336" t="s">
        <v>19149</v>
      </c>
      <c r="I432" s="331">
        <v>-3468.39</v>
      </c>
      <c r="J432" s="331"/>
      <c r="K432" s="331"/>
      <c r="L432" s="331">
        <v>-3591.11</v>
      </c>
      <c r="M432" s="331">
        <v>-3080.7</v>
      </c>
      <c r="N432" s="331">
        <v>-2538.42</v>
      </c>
      <c r="O432" s="331">
        <v>-2768.78</v>
      </c>
      <c r="P432" s="331">
        <v>-2685.85</v>
      </c>
      <c r="Q432" s="331">
        <v>-2745.12</v>
      </c>
      <c r="R432" s="331">
        <v>-2763.18</v>
      </c>
      <c r="S432" s="331">
        <v>-2790.27</v>
      </c>
      <c r="T432" s="331">
        <v>-1248.19</v>
      </c>
      <c r="U432" s="331">
        <v>0</v>
      </c>
      <c r="V432" s="331">
        <v>0</v>
      </c>
      <c r="W432" s="331">
        <v>0</v>
      </c>
      <c r="X432" s="331">
        <v>0</v>
      </c>
      <c r="Y432" s="331">
        <v>0</v>
      </c>
      <c r="Z432" s="331">
        <v>0</v>
      </c>
      <c r="AA432" s="331">
        <v>0</v>
      </c>
      <c r="AB432" s="331">
        <v>0</v>
      </c>
      <c r="AC432" s="331">
        <v>0</v>
      </c>
      <c r="AD432" s="331">
        <v>0</v>
      </c>
      <c r="AE432" s="331">
        <v>0</v>
      </c>
      <c r="AF432" s="331">
        <v>0</v>
      </c>
      <c r="AG432" s="331">
        <v>0</v>
      </c>
      <c r="AH432" s="331">
        <v>0</v>
      </c>
      <c r="AI432" s="331">
        <v>0</v>
      </c>
      <c r="AJ432" s="331">
        <v>0</v>
      </c>
      <c r="AK432" s="331">
        <v>0</v>
      </c>
      <c r="AL432" s="331">
        <v>0</v>
      </c>
      <c r="AM432" s="331">
        <v>0</v>
      </c>
      <c r="AN432" s="331">
        <v>0</v>
      </c>
      <c r="AO432" s="331">
        <v>0</v>
      </c>
      <c r="AP432" s="331">
        <v>0</v>
      </c>
      <c r="AQ432" s="331">
        <v>0</v>
      </c>
      <c r="AR432" s="331">
        <v>0</v>
      </c>
      <c r="AS432" s="331">
        <v>0</v>
      </c>
      <c r="AT432" s="331">
        <v>0</v>
      </c>
      <c r="AU432" s="331">
        <v>0</v>
      </c>
      <c r="AV432" s="331">
        <v>0</v>
      </c>
      <c r="AW432" s="331">
        <v>0</v>
      </c>
      <c r="AX432" s="331">
        <v>0</v>
      </c>
      <c r="AY432" s="331">
        <v>0</v>
      </c>
      <c r="AZ432" s="331">
        <v>0</v>
      </c>
      <c r="BA432" s="331">
        <v>0</v>
      </c>
      <c r="BB432" s="331">
        <v>0</v>
      </c>
      <c r="BC432" s="331">
        <v>0</v>
      </c>
      <c r="BD432" s="330"/>
      <c r="BE432" s="330"/>
      <c r="BF432" s="330"/>
      <c r="BG432" s="330"/>
      <c r="BH432" s="335"/>
      <c r="BI432" s="330"/>
      <c r="BJ432" s="330"/>
      <c r="BK432" s="330"/>
      <c r="BL432" s="330"/>
      <c r="BM432" s="330"/>
      <c r="BN432" s="330"/>
    </row>
    <row r="433" spans="2:66">
      <c r="B433" s="339" t="s">
        <v>19290</v>
      </c>
      <c r="C433" s="338" t="s">
        <v>19289</v>
      </c>
      <c r="D433" s="337" t="s">
        <v>19314</v>
      </c>
      <c r="E433" s="337" t="s">
        <v>19318</v>
      </c>
      <c r="F433" s="337" t="s">
        <v>19174</v>
      </c>
      <c r="G433" s="337" t="s">
        <v>19150</v>
      </c>
      <c r="H433" s="336" t="s">
        <v>19149</v>
      </c>
      <c r="I433" s="331">
        <v>0</v>
      </c>
      <c r="J433" s="331"/>
      <c r="K433" s="331"/>
      <c r="L433" s="331">
        <v>0</v>
      </c>
      <c r="M433" s="331">
        <v>0</v>
      </c>
      <c r="N433" s="331">
        <v>0</v>
      </c>
      <c r="O433" s="331">
        <v>0</v>
      </c>
      <c r="P433" s="331">
        <v>0</v>
      </c>
      <c r="Q433" s="331">
        <v>0</v>
      </c>
      <c r="R433" s="331">
        <v>0</v>
      </c>
      <c r="S433" s="331">
        <v>0</v>
      </c>
      <c r="T433" s="331">
        <v>0</v>
      </c>
      <c r="U433" s="331">
        <v>0</v>
      </c>
      <c r="V433" s="331">
        <v>0</v>
      </c>
      <c r="W433" s="331">
        <v>0</v>
      </c>
      <c r="X433" s="331">
        <v>0</v>
      </c>
      <c r="Y433" s="331">
        <v>0</v>
      </c>
      <c r="Z433" s="331">
        <v>0</v>
      </c>
      <c r="AA433" s="331">
        <v>0</v>
      </c>
      <c r="AB433" s="331">
        <v>0</v>
      </c>
      <c r="AC433" s="331">
        <v>0</v>
      </c>
      <c r="AD433" s="331">
        <v>0</v>
      </c>
      <c r="AE433" s="331">
        <v>0</v>
      </c>
      <c r="AF433" s="331">
        <v>0</v>
      </c>
      <c r="AG433" s="331">
        <v>0</v>
      </c>
      <c r="AH433" s="331">
        <v>0</v>
      </c>
      <c r="AI433" s="331">
        <v>0</v>
      </c>
      <c r="AJ433" s="331">
        <v>0</v>
      </c>
      <c r="AK433" s="331">
        <v>0</v>
      </c>
      <c r="AL433" s="331">
        <v>0</v>
      </c>
      <c r="AM433" s="331">
        <v>0</v>
      </c>
      <c r="AN433" s="331">
        <v>0</v>
      </c>
      <c r="AO433" s="331">
        <v>0</v>
      </c>
      <c r="AP433" s="331">
        <v>0</v>
      </c>
      <c r="AQ433" s="331">
        <v>0</v>
      </c>
      <c r="AR433" s="331">
        <v>0</v>
      </c>
      <c r="AS433" s="331">
        <v>0</v>
      </c>
      <c r="AT433" s="331">
        <v>0</v>
      </c>
      <c r="AU433" s="331">
        <v>0</v>
      </c>
      <c r="AV433" s="331">
        <v>0</v>
      </c>
      <c r="AW433" s="331">
        <v>0</v>
      </c>
      <c r="AX433" s="331">
        <v>0</v>
      </c>
      <c r="AY433" s="331">
        <v>-55.77</v>
      </c>
      <c r="AZ433" s="331">
        <v>-97.66</v>
      </c>
      <c r="BA433" s="331">
        <v>-129.91</v>
      </c>
      <c r="BB433" s="331">
        <v>-115.32</v>
      </c>
      <c r="BC433" s="331">
        <v>-118.69</v>
      </c>
      <c r="BD433" s="330"/>
      <c r="BE433" s="330"/>
      <c r="BF433" s="330"/>
      <c r="BG433" s="330"/>
      <c r="BH433" s="335"/>
      <c r="BI433" s="330"/>
      <c r="BJ433" s="330"/>
      <c r="BK433" s="330"/>
      <c r="BL433" s="330"/>
      <c r="BM433" s="330"/>
      <c r="BN433" s="330"/>
    </row>
    <row r="434" spans="2:66">
      <c r="B434" s="339" t="s">
        <v>19288</v>
      </c>
      <c r="C434" s="340" t="s">
        <v>19287</v>
      </c>
      <c r="D434" s="337" t="s">
        <v>19314</v>
      </c>
      <c r="E434" s="337" t="s">
        <v>19318</v>
      </c>
      <c r="F434" s="337" t="s">
        <v>19085</v>
      </c>
      <c r="G434" s="337" t="s">
        <v>19150</v>
      </c>
      <c r="H434" s="336" t="s">
        <v>19149</v>
      </c>
      <c r="I434" s="331">
        <v>0</v>
      </c>
      <c r="J434" s="331"/>
      <c r="K434" s="331"/>
      <c r="L434" s="331">
        <v>0</v>
      </c>
      <c r="M434" s="331">
        <v>0</v>
      </c>
      <c r="N434" s="331">
        <v>0</v>
      </c>
      <c r="O434" s="331">
        <v>0</v>
      </c>
      <c r="P434" s="331">
        <v>0</v>
      </c>
      <c r="Q434" s="331">
        <v>0</v>
      </c>
      <c r="R434" s="331">
        <v>0</v>
      </c>
      <c r="S434" s="331">
        <v>0</v>
      </c>
      <c r="T434" s="331">
        <v>0</v>
      </c>
      <c r="U434" s="331">
        <v>0</v>
      </c>
      <c r="V434" s="331">
        <v>0</v>
      </c>
      <c r="W434" s="331">
        <v>0</v>
      </c>
      <c r="X434" s="331">
        <v>0</v>
      </c>
      <c r="Y434" s="331">
        <v>0</v>
      </c>
      <c r="Z434" s="331">
        <v>0</v>
      </c>
      <c r="AA434" s="331">
        <v>0</v>
      </c>
      <c r="AB434" s="331">
        <v>0</v>
      </c>
      <c r="AC434" s="331">
        <v>0</v>
      </c>
      <c r="AD434" s="331">
        <v>0</v>
      </c>
      <c r="AE434" s="331">
        <v>0</v>
      </c>
      <c r="AF434" s="331">
        <v>0</v>
      </c>
      <c r="AG434" s="331">
        <v>0</v>
      </c>
      <c r="AH434" s="331">
        <v>0</v>
      </c>
      <c r="AI434" s="331">
        <v>0</v>
      </c>
      <c r="AJ434" s="331">
        <v>0</v>
      </c>
      <c r="AK434" s="331">
        <v>0</v>
      </c>
      <c r="AL434" s="331">
        <v>0</v>
      </c>
      <c r="AM434" s="331">
        <v>0</v>
      </c>
      <c r="AN434" s="331">
        <v>0</v>
      </c>
      <c r="AO434" s="331">
        <v>0</v>
      </c>
      <c r="AP434" s="331">
        <v>0</v>
      </c>
      <c r="AQ434" s="331">
        <v>0</v>
      </c>
      <c r="AR434" s="331">
        <v>0</v>
      </c>
      <c r="AS434" s="331">
        <v>0</v>
      </c>
      <c r="AT434" s="331">
        <v>0</v>
      </c>
      <c r="AU434" s="331">
        <v>0</v>
      </c>
      <c r="AV434" s="331">
        <v>0</v>
      </c>
      <c r="AW434" s="331">
        <v>0</v>
      </c>
      <c r="AX434" s="331">
        <v>0</v>
      </c>
      <c r="AY434" s="331">
        <v>-2.17</v>
      </c>
      <c r="AZ434" s="331">
        <v>-6.33</v>
      </c>
      <c r="BA434" s="331">
        <v>-18.3</v>
      </c>
      <c r="BB434" s="331">
        <v>-25.74</v>
      </c>
      <c r="BC434" s="331">
        <v>-41.7</v>
      </c>
      <c r="BD434" s="330"/>
      <c r="BE434" s="330"/>
      <c r="BF434" s="330"/>
      <c r="BG434" s="330"/>
      <c r="BH434" s="335"/>
      <c r="BI434" s="330"/>
      <c r="BJ434" s="330"/>
      <c r="BK434" s="330"/>
      <c r="BL434" s="330"/>
      <c r="BM434" s="330"/>
      <c r="BN434" s="330"/>
    </row>
    <row r="435" spans="2:66">
      <c r="B435" s="362" t="s">
        <v>19307</v>
      </c>
      <c r="C435" s="338" t="s">
        <v>19306</v>
      </c>
      <c r="D435" s="360"/>
      <c r="E435" s="360"/>
      <c r="F435" s="360"/>
      <c r="G435" s="360"/>
      <c r="H435" s="336"/>
      <c r="I435" s="331" t="s">
        <v>843</v>
      </c>
      <c r="J435" s="331"/>
      <c r="K435" s="331"/>
      <c r="L435" s="331" t="s">
        <v>843</v>
      </c>
      <c r="M435" s="331" t="s">
        <v>843</v>
      </c>
      <c r="N435" s="331" t="s">
        <v>843</v>
      </c>
      <c r="O435" s="331" t="s">
        <v>843</v>
      </c>
      <c r="P435" s="331" t="s">
        <v>843</v>
      </c>
      <c r="Q435" s="331" t="s">
        <v>843</v>
      </c>
      <c r="R435" s="331" t="s">
        <v>843</v>
      </c>
      <c r="S435" s="331" t="s">
        <v>843</v>
      </c>
      <c r="T435" s="331" t="s">
        <v>843</v>
      </c>
      <c r="U435" s="331" t="s">
        <v>843</v>
      </c>
      <c r="V435" s="331" t="s">
        <v>843</v>
      </c>
      <c r="W435" s="331" t="s">
        <v>843</v>
      </c>
      <c r="X435" s="331" t="s">
        <v>843</v>
      </c>
      <c r="Y435" s="331" t="s">
        <v>843</v>
      </c>
      <c r="Z435" s="331" t="s">
        <v>843</v>
      </c>
      <c r="AA435" s="331" t="s">
        <v>843</v>
      </c>
      <c r="AB435" s="331" t="s">
        <v>843</v>
      </c>
      <c r="AC435" s="331" t="s">
        <v>843</v>
      </c>
      <c r="AD435" s="331" t="s">
        <v>843</v>
      </c>
      <c r="AE435" s="331" t="s">
        <v>843</v>
      </c>
      <c r="AF435" s="331" t="s">
        <v>843</v>
      </c>
      <c r="AG435" s="331" t="s">
        <v>843</v>
      </c>
      <c r="AH435" s="331" t="s">
        <v>843</v>
      </c>
      <c r="AI435" s="331" t="s">
        <v>843</v>
      </c>
      <c r="AJ435" s="331" t="s">
        <v>843</v>
      </c>
      <c r="AK435" s="331" t="s">
        <v>843</v>
      </c>
      <c r="AL435" s="331" t="s">
        <v>843</v>
      </c>
      <c r="AM435" s="331" t="s">
        <v>843</v>
      </c>
      <c r="AN435" s="331" t="s">
        <v>843</v>
      </c>
      <c r="AO435" s="331" t="s">
        <v>843</v>
      </c>
      <c r="AP435" s="331" t="s">
        <v>843</v>
      </c>
      <c r="AQ435" s="331" t="s">
        <v>843</v>
      </c>
      <c r="AR435" s="331" t="s">
        <v>843</v>
      </c>
      <c r="AS435" s="331" t="s">
        <v>843</v>
      </c>
      <c r="AT435" s="331" t="s">
        <v>843</v>
      </c>
      <c r="AU435" s="331" t="s">
        <v>843</v>
      </c>
      <c r="AV435" s="331" t="s">
        <v>843</v>
      </c>
      <c r="AW435" s="331" t="s">
        <v>843</v>
      </c>
      <c r="AX435" s="331" t="s">
        <v>843</v>
      </c>
      <c r="AY435" s="331" t="s">
        <v>843</v>
      </c>
      <c r="AZ435" s="331" t="s">
        <v>843</v>
      </c>
      <c r="BA435" s="331" t="s">
        <v>843</v>
      </c>
      <c r="BB435" s="331" t="s">
        <v>843</v>
      </c>
      <c r="BC435" s="331" t="s">
        <v>843</v>
      </c>
      <c r="BD435" s="330"/>
      <c r="BE435" s="330"/>
      <c r="BF435" s="330"/>
      <c r="BG435" s="330"/>
      <c r="BH435" s="335"/>
      <c r="BI435" s="330"/>
      <c r="BJ435" s="330"/>
      <c r="BK435" s="330"/>
      <c r="BL435" s="330"/>
      <c r="BM435" s="330"/>
      <c r="BN435" s="330"/>
    </row>
    <row r="436" spans="2:66">
      <c r="B436" s="339" t="s">
        <v>19292</v>
      </c>
      <c r="C436" s="338" t="s">
        <v>19317</v>
      </c>
      <c r="D436" s="337" t="s">
        <v>19314</v>
      </c>
      <c r="E436" s="337" t="s">
        <v>19303</v>
      </c>
      <c r="F436" s="337" t="s">
        <v>19069</v>
      </c>
      <c r="G436" s="337" t="s">
        <v>19150</v>
      </c>
      <c r="H436" s="336" t="s">
        <v>19149</v>
      </c>
      <c r="I436" s="331">
        <v>6464</v>
      </c>
      <c r="J436" s="331"/>
      <c r="K436" s="331"/>
      <c r="L436" s="331">
        <v>5543</v>
      </c>
      <c r="M436" s="331">
        <v>5631</v>
      </c>
      <c r="N436" s="331">
        <v>5347</v>
      </c>
      <c r="O436" s="331">
        <v>5280</v>
      </c>
      <c r="P436" s="331">
        <v>5527</v>
      </c>
      <c r="Q436" s="331">
        <v>5234</v>
      </c>
      <c r="R436" s="331">
        <v>4882</v>
      </c>
      <c r="S436" s="331">
        <v>4564</v>
      </c>
      <c r="T436" s="331">
        <v>4297</v>
      </c>
      <c r="U436" s="331">
        <v>4369</v>
      </c>
      <c r="V436" s="331">
        <v>4043</v>
      </c>
      <c r="W436" s="331">
        <v>2661</v>
      </c>
      <c r="X436" s="331">
        <v>2331.14</v>
      </c>
      <c r="Y436" s="331">
        <v>1948.07</v>
      </c>
      <c r="Z436" s="331">
        <v>1667.58</v>
      </c>
      <c r="AA436" s="331">
        <v>1604.07</v>
      </c>
      <c r="AB436" s="331">
        <v>1664.6</v>
      </c>
      <c r="AC436" s="331">
        <v>1513.52</v>
      </c>
      <c r="AD436" s="331">
        <v>1496.56</v>
      </c>
      <c r="AE436" s="331">
        <v>1338.34</v>
      </c>
      <c r="AF436" s="331">
        <v>1310.1300000000001</v>
      </c>
      <c r="AG436" s="331">
        <v>1210.18</v>
      </c>
      <c r="AH436" s="331">
        <v>1032.9000000000001</v>
      </c>
      <c r="AI436" s="331">
        <v>880.1</v>
      </c>
      <c r="AJ436" s="331">
        <v>741.21</v>
      </c>
      <c r="AK436" s="331">
        <v>679.49</v>
      </c>
      <c r="AL436" s="331">
        <v>715.15</v>
      </c>
      <c r="AM436" s="331">
        <v>623.39</v>
      </c>
      <c r="AN436" s="331">
        <v>616.51</v>
      </c>
      <c r="AO436" s="331">
        <v>610.73</v>
      </c>
      <c r="AP436" s="331">
        <v>557.35</v>
      </c>
      <c r="AQ436" s="331">
        <v>499.07</v>
      </c>
      <c r="AR436" s="331">
        <v>447.1</v>
      </c>
      <c r="AS436" s="331">
        <v>447.05</v>
      </c>
      <c r="AT436" s="331">
        <v>501.89</v>
      </c>
      <c r="AU436" s="331">
        <v>546.01</v>
      </c>
      <c r="AV436" s="331">
        <v>553.91999999999996</v>
      </c>
      <c r="AW436" s="331">
        <v>551.27</v>
      </c>
      <c r="AX436" s="331">
        <v>636.66</v>
      </c>
      <c r="AY436" s="331">
        <v>680.86</v>
      </c>
      <c r="AZ436" s="331">
        <v>687</v>
      </c>
      <c r="BA436" s="331">
        <v>735</v>
      </c>
      <c r="BB436" s="331">
        <v>613.84</v>
      </c>
      <c r="BC436" s="331">
        <v>632.47</v>
      </c>
      <c r="BD436" s="330"/>
      <c r="BE436" s="330"/>
      <c r="BF436" s="330"/>
      <c r="BG436" s="330"/>
      <c r="BH436" s="335"/>
      <c r="BI436" s="330"/>
      <c r="BJ436" s="330"/>
      <c r="BK436" s="330"/>
      <c r="BL436" s="330"/>
      <c r="BM436" s="330"/>
      <c r="BN436" s="330"/>
    </row>
    <row r="437" spans="2:66">
      <c r="B437" s="339" t="s">
        <v>19316</v>
      </c>
      <c r="C437" s="338" t="s">
        <v>19315</v>
      </c>
      <c r="D437" s="337" t="s">
        <v>19314</v>
      </c>
      <c r="E437" s="337" t="s">
        <v>19303</v>
      </c>
      <c r="F437" s="337" t="s">
        <v>19097</v>
      </c>
      <c r="G437" s="337" t="s">
        <v>19150</v>
      </c>
      <c r="H437" s="336" t="s">
        <v>19149</v>
      </c>
      <c r="I437" s="331">
        <v>1705.5</v>
      </c>
      <c r="J437" s="331"/>
      <c r="K437" s="331"/>
      <c r="L437" s="331">
        <v>2456.64</v>
      </c>
      <c r="M437" s="331">
        <v>1810.87</v>
      </c>
      <c r="N437" s="331">
        <v>1675.51</v>
      </c>
      <c r="O437" s="331">
        <v>1724.41</v>
      </c>
      <c r="P437" s="331">
        <v>1624.87</v>
      </c>
      <c r="Q437" s="331">
        <v>1895.84</v>
      </c>
      <c r="R437" s="331">
        <v>2011.44</v>
      </c>
      <c r="S437" s="331">
        <v>1924.74</v>
      </c>
      <c r="T437" s="331">
        <v>598.21</v>
      </c>
      <c r="U437" s="331">
        <v>0</v>
      </c>
      <c r="V437" s="331">
        <v>0</v>
      </c>
      <c r="W437" s="331">
        <v>0</v>
      </c>
      <c r="X437" s="331">
        <v>0</v>
      </c>
      <c r="Y437" s="331">
        <v>0</v>
      </c>
      <c r="Z437" s="331">
        <v>0</v>
      </c>
      <c r="AA437" s="331">
        <v>0</v>
      </c>
      <c r="AB437" s="331">
        <v>0</v>
      </c>
      <c r="AC437" s="331">
        <v>0</v>
      </c>
      <c r="AD437" s="331">
        <v>0</v>
      </c>
      <c r="AE437" s="331">
        <v>0</v>
      </c>
      <c r="AF437" s="331">
        <v>0</v>
      </c>
      <c r="AG437" s="331">
        <v>0</v>
      </c>
      <c r="AH437" s="331">
        <v>0</v>
      </c>
      <c r="AI437" s="331">
        <v>0</v>
      </c>
      <c r="AJ437" s="331">
        <v>0</v>
      </c>
      <c r="AK437" s="331">
        <v>0</v>
      </c>
      <c r="AL437" s="331">
        <v>0</v>
      </c>
      <c r="AM437" s="331">
        <v>0</v>
      </c>
      <c r="AN437" s="331">
        <v>0</v>
      </c>
      <c r="AO437" s="331">
        <v>0</v>
      </c>
      <c r="AP437" s="331">
        <v>0</v>
      </c>
      <c r="AQ437" s="331">
        <v>0</v>
      </c>
      <c r="AR437" s="331">
        <v>0</v>
      </c>
      <c r="AS437" s="331">
        <v>0</v>
      </c>
      <c r="AT437" s="331">
        <v>0</v>
      </c>
      <c r="AU437" s="331">
        <v>0</v>
      </c>
      <c r="AV437" s="331">
        <v>0</v>
      </c>
      <c r="AW437" s="331">
        <v>0</v>
      </c>
      <c r="AX437" s="331">
        <v>0</v>
      </c>
      <c r="AY437" s="331">
        <v>0</v>
      </c>
      <c r="AZ437" s="331">
        <v>0</v>
      </c>
      <c r="BA437" s="331">
        <v>0</v>
      </c>
      <c r="BB437" s="331">
        <v>0</v>
      </c>
      <c r="BC437" s="331">
        <v>0</v>
      </c>
      <c r="BD437" s="330"/>
      <c r="BE437" s="330"/>
      <c r="BF437" s="330"/>
      <c r="BG437" s="330"/>
      <c r="BH437" s="335"/>
      <c r="BI437" s="330"/>
      <c r="BJ437" s="330"/>
      <c r="BK437" s="330"/>
      <c r="BL437" s="330"/>
      <c r="BM437" s="330"/>
      <c r="BN437" s="330"/>
    </row>
    <row r="438" spans="2:66">
      <c r="B438" s="373" t="s">
        <v>19313</v>
      </c>
      <c r="C438" s="372" t="s">
        <v>19312</v>
      </c>
      <c r="D438" s="337"/>
      <c r="E438" s="337"/>
      <c r="F438" s="337"/>
      <c r="G438" s="337"/>
      <c r="H438" s="336"/>
      <c r="I438" s="331" t="s">
        <v>843</v>
      </c>
      <c r="J438" s="331"/>
      <c r="K438" s="331"/>
      <c r="L438" s="331" t="s">
        <v>843</v>
      </c>
      <c r="M438" s="331" t="s">
        <v>843</v>
      </c>
      <c r="N438" s="331" t="s">
        <v>843</v>
      </c>
      <c r="O438" s="331" t="s">
        <v>843</v>
      </c>
      <c r="P438" s="331" t="s">
        <v>843</v>
      </c>
      <c r="Q438" s="331" t="s">
        <v>843</v>
      </c>
      <c r="R438" s="331" t="s">
        <v>843</v>
      </c>
      <c r="S438" s="331" t="s">
        <v>843</v>
      </c>
      <c r="T438" s="331" t="s">
        <v>843</v>
      </c>
      <c r="U438" s="331" t="s">
        <v>843</v>
      </c>
      <c r="V438" s="331" t="s">
        <v>843</v>
      </c>
      <c r="W438" s="331" t="s">
        <v>843</v>
      </c>
      <c r="X438" s="331" t="s">
        <v>843</v>
      </c>
      <c r="Y438" s="331" t="s">
        <v>843</v>
      </c>
      <c r="Z438" s="331" t="s">
        <v>843</v>
      </c>
      <c r="AA438" s="331" t="s">
        <v>843</v>
      </c>
      <c r="AB438" s="331" t="s">
        <v>843</v>
      </c>
      <c r="AC438" s="331" t="s">
        <v>843</v>
      </c>
      <c r="AD438" s="331" t="s">
        <v>843</v>
      </c>
      <c r="AE438" s="331" t="s">
        <v>843</v>
      </c>
      <c r="AF438" s="331" t="s">
        <v>843</v>
      </c>
      <c r="AG438" s="331" t="s">
        <v>843</v>
      </c>
      <c r="AH438" s="331" t="s">
        <v>843</v>
      </c>
      <c r="AI438" s="331" t="s">
        <v>843</v>
      </c>
      <c r="AJ438" s="331" t="s">
        <v>843</v>
      </c>
      <c r="AK438" s="331" t="s">
        <v>843</v>
      </c>
      <c r="AL438" s="331" t="s">
        <v>843</v>
      </c>
      <c r="AM438" s="331" t="s">
        <v>843</v>
      </c>
      <c r="AN438" s="331" t="s">
        <v>843</v>
      </c>
      <c r="AO438" s="331" t="s">
        <v>843</v>
      </c>
      <c r="AP438" s="331" t="s">
        <v>843</v>
      </c>
      <c r="AQ438" s="331" t="s">
        <v>843</v>
      </c>
      <c r="AR438" s="331" t="s">
        <v>843</v>
      </c>
      <c r="AS438" s="331" t="s">
        <v>843</v>
      </c>
      <c r="AT438" s="331" t="s">
        <v>843</v>
      </c>
      <c r="AU438" s="331" t="s">
        <v>843</v>
      </c>
      <c r="AV438" s="331" t="s">
        <v>843</v>
      </c>
      <c r="AW438" s="331" t="s">
        <v>843</v>
      </c>
      <c r="AX438" s="331" t="s">
        <v>843</v>
      </c>
      <c r="AY438" s="331" t="s">
        <v>843</v>
      </c>
      <c r="AZ438" s="331" t="s">
        <v>843</v>
      </c>
      <c r="BA438" s="331" t="s">
        <v>843</v>
      </c>
      <c r="BB438" s="331" t="s">
        <v>843</v>
      </c>
      <c r="BC438" s="331" t="s">
        <v>843</v>
      </c>
      <c r="BD438" s="330"/>
      <c r="BE438" s="330"/>
      <c r="BF438" s="330"/>
      <c r="BG438" s="330"/>
      <c r="BH438" s="335"/>
      <c r="BI438" s="330"/>
      <c r="BJ438" s="330"/>
      <c r="BK438" s="330"/>
      <c r="BL438" s="330"/>
      <c r="BM438" s="330"/>
      <c r="BN438" s="330"/>
    </row>
    <row r="439" spans="2:66">
      <c r="B439" s="362" t="s">
        <v>19311</v>
      </c>
      <c r="C439" s="340" t="s">
        <v>19310</v>
      </c>
      <c r="D439" s="337"/>
      <c r="E439" s="337"/>
      <c r="F439" s="337"/>
      <c r="G439" s="337"/>
      <c r="H439" s="336"/>
      <c r="I439" s="331" t="s">
        <v>843</v>
      </c>
      <c r="J439" s="331"/>
      <c r="K439" s="331"/>
      <c r="L439" s="331" t="s">
        <v>843</v>
      </c>
      <c r="M439" s="331" t="s">
        <v>843</v>
      </c>
      <c r="N439" s="331" t="s">
        <v>843</v>
      </c>
      <c r="O439" s="331" t="s">
        <v>843</v>
      </c>
      <c r="P439" s="331" t="s">
        <v>843</v>
      </c>
      <c r="Q439" s="331" t="s">
        <v>843</v>
      </c>
      <c r="R439" s="331" t="s">
        <v>843</v>
      </c>
      <c r="S439" s="331" t="s">
        <v>843</v>
      </c>
      <c r="T439" s="331" t="s">
        <v>843</v>
      </c>
      <c r="U439" s="331" t="s">
        <v>843</v>
      </c>
      <c r="V439" s="331" t="s">
        <v>843</v>
      </c>
      <c r="W439" s="331" t="s">
        <v>843</v>
      </c>
      <c r="X439" s="331" t="s">
        <v>843</v>
      </c>
      <c r="Y439" s="331" t="s">
        <v>843</v>
      </c>
      <c r="Z439" s="331" t="s">
        <v>843</v>
      </c>
      <c r="AA439" s="331" t="s">
        <v>843</v>
      </c>
      <c r="AB439" s="331" t="s">
        <v>843</v>
      </c>
      <c r="AC439" s="331" t="s">
        <v>843</v>
      </c>
      <c r="AD439" s="331" t="s">
        <v>843</v>
      </c>
      <c r="AE439" s="331" t="s">
        <v>843</v>
      </c>
      <c r="AF439" s="331" t="s">
        <v>843</v>
      </c>
      <c r="AG439" s="331" t="s">
        <v>843</v>
      </c>
      <c r="AH439" s="331" t="s">
        <v>843</v>
      </c>
      <c r="AI439" s="331" t="s">
        <v>843</v>
      </c>
      <c r="AJ439" s="331" t="s">
        <v>843</v>
      </c>
      <c r="AK439" s="331" t="s">
        <v>843</v>
      </c>
      <c r="AL439" s="331" t="s">
        <v>843</v>
      </c>
      <c r="AM439" s="331" t="s">
        <v>843</v>
      </c>
      <c r="AN439" s="331" t="s">
        <v>843</v>
      </c>
      <c r="AO439" s="331" t="s">
        <v>843</v>
      </c>
      <c r="AP439" s="331" t="s">
        <v>843</v>
      </c>
      <c r="AQ439" s="331" t="s">
        <v>843</v>
      </c>
      <c r="AR439" s="331" t="s">
        <v>843</v>
      </c>
      <c r="AS439" s="331" t="s">
        <v>843</v>
      </c>
      <c r="AT439" s="331" t="s">
        <v>843</v>
      </c>
      <c r="AU439" s="331" t="s">
        <v>843</v>
      </c>
      <c r="AV439" s="331" t="s">
        <v>843</v>
      </c>
      <c r="AW439" s="331" t="s">
        <v>843</v>
      </c>
      <c r="AX439" s="331" t="s">
        <v>843</v>
      </c>
      <c r="AY439" s="331" t="s">
        <v>843</v>
      </c>
      <c r="AZ439" s="331" t="s">
        <v>843</v>
      </c>
      <c r="BA439" s="331" t="s">
        <v>843</v>
      </c>
      <c r="BB439" s="331" t="s">
        <v>843</v>
      </c>
      <c r="BC439" s="331" t="s">
        <v>843</v>
      </c>
      <c r="BD439" s="330"/>
      <c r="BE439" s="330"/>
      <c r="BF439" s="330"/>
      <c r="BG439" s="330"/>
      <c r="BH439" s="335"/>
      <c r="BI439" s="330"/>
      <c r="BJ439" s="330"/>
      <c r="BK439" s="330"/>
      <c r="BL439" s="330"/>
      <c r="BM439" s="330"/>
      <c r="BN439" s="330"/>
    </row>
    <row r="440" spans="2:66">
      <c r="B440" s="339" t="s">
        <v>19309</v>
      </c>
      <c r="C440" s="338" t="s">
        <v>19289</v>
      </c>
      <c r="D440" s="337" t="s">
        <v>19304</v>
      </c>
      <c r="E440" s="337" t="s">
        <v>19308</v>
      </c>
      <c r="F440" s="337" t="s">
        <v>19174</v>
      </c>
      <c r="G440" s="337" t="s">
        <v>19150</v>
      </c>
      <c r="H440" s="336" t="s">
        <v>19149</v>
      </c>
      <c r="I440" s="331">
        <v>0</v>
      </c>
      <c r="J440" s="331"/>
      <c r="K440" s="331"/>
      <c r="L440" s="331">
        <v>0</v>
      </c>
      <c r="M440" s="331">
        <v>0</v>
      </c>
      <c r="N440" s="331">
        <v>0</v>
      </c>
      <c r="O440" s="331">
        <v>0</v>
      </c>
      <c r="P440" s="331">
        <v>0</v>
      </c>
      <c r="Q440" s="331">
        <v>0</v>
      </c>
      <c r="R440" s="331">
        <v>0</v>
      </c>
      <c r="S440" s="331">
        <v>0</v>
      </c>
      <c r="T440" s="331">
        <v>0</v>
      </c>
      <c r="U440" s="331">
        <v>0</v>
      </c>
      <c r="V440" s="331">
        <v>0</v>
      </c>
      <c r="W440" s="331">
        <v>0</v>
      </c>
      <c r="X440" s="331">
        <v>0</v>
      </c>
      <c r="Y440" s="331">
        <v>0</v>
      </c>
      <c r="Z440" s="331">
        <v>0</v>
      </c>
      <c r="AA440" s="331">
        <v>0</v>
      </c>
      <c r="AB440" s="331">
        <v>0</v>
      </c>
      <c r="AC440" s="331">
        <v>0</v>
      </c>
      <c r="AD440" s="331">
        <v>0</v>
      </c>
      <c r="AE440" s="331">
        <v>0</v>
      </c>
      <c r="AF440" s="331">
        <v>0</v>
      </c>
      <c r="AG440" s="331">
        <v>0</v>
      </c>
      <c r="AH440" s="331">
        <v>0</v>
      </c>
      <c r="AI440" s="331">
        <v>0</v>
      </c>
      <c r="AJ440" s="331">
        <v>0</v>
      </c>
      <c r="AK440" s="331">
        <v>0</v>
      </c>
      <c r="AL440" s="331">
        <v>0</v>
      </c>
      <c r="AM440" s="331">
        <v>0</v>
      </c>
      <c r="AN440" s="331">
        <v>0</v>
      </c>
      <c r="AO440" s="331">
        <v>0</v>
      </c>
      <c r="AP440" s="331">
        <v>0</v>
      </c>
      <c r="AQ440" s="331">
        <v>0</v>
      </c>
      <c r="AR440" s="331">
        <v>0</v>
      </c>
      <c r="AS440" s="331">
        <v>0</v>
      </c>
      <c r="AT440" s="331">
        <v>0</v>
      </c>
      <c r="AU440" s="331">
        <v>0</v>
      </c>
      <c r="AV440" s="331">
        <v>0</v>
      </c>
      <c r="AW440" s="331">
        <v>0</v>
      </c>
      <c r="AX440" s="331">
        <v>0</v>
      </c>
      <c r="AY440" s="331">
        <v>-334.86</v>
      </c>
      <c r="AZ440" s="331">
        <v>-1010.59</v>
      </c>
      <c r="BA440" s="331">
        <v>-3106.21</v>
      </c>
      <c r="BB440" s="331">
        <v>-5129.63</v>
      </c>
      <c r="BC440" s="331">
        <v>-7060.06</v>
      </c>
      <c r="BD440" s="330"/>
      <c r="BE440" s="330"/>
      <c r="BF440" s="330"/>
      <c r="BG440" s="330"/>
      <c r="BH440" s="335"/>
      <c r="BI440" s="330"/>
      <c r="BJ440" s="330"/>
      <c r="BK440" s="330"/>
      <c r="BL440" s="330"/>
      <c r="BM440" s="330"/>
      <c r="BN440" s="330"/>
    </row>
    <row r="441" spans="2:66">
      <c r="B441" s="362" t="s">
        <v>19307</v>
      </c>
      <c r="C441" s="338" t="s">
        <v>19306</v>
      </c>
      <c r="D441" s="337"/>
      <c r="E441" s="337"/>
      <c r="F441" s="337"/>
      <c r="G441" s="337"/>
      <c r="H441" s="336"/>
      <c r="I441" s="331" t="s">
        <v>843</v>
      </c>
      <c r="J441" s="331"/>
      <c r="K441" s="331"/>
      <c r="L441" s="331" t="s">
        <v>843</v>
      </c>
      <c r="M441" s="331" t="s">
        <v>843</v>
      </c>
      <c r="N441" s="331" t="s">
        <v>843</v>
      </c>
      <c r="O441" s="331" t="s">
        <v>843</v>
      </c>
      <c r="P441" s="331" t="s">
        <v>843</v>
      </c>
      <c r="Q441" s="331" t="s">
        <v>843</v>
      </c>
      <c r="R441" s="331" t="s">
        <v>843</v>
      </c>
      <c r="S441" s="331" t="s">
        <v>843</v>
      </c>
      <c r="T441" s="331" t="s">
        <v>843</v>
      </c>
      <c r="U441" s="331" t="s">
        <v>843</v>
      </c>
      <c r="V441" s="331" t="s">
        <v>843</v>
      </c>
      <c r="W441" s="331" t="s">
        <v>843</v>
      </c>
      <c r="X441" s="331" t="s">
        <v>843</v>
      </c>
      <c r="Y441" s="331" t="s">
        <v>843</v>
      </c>
      <c r="Z441" s="331" t="s">
        <v>843</v>
      </c>
      <c r="AA441" s="331" t="s">
        <v>843</v>
      </c>
      <c r="AB441" s="331" t="s">
        <v>843</v>
      </c>
      <c r="AC441" s="331" t="s">
        <v>843</v>
      </c>
      <c r="AD441" s="331" t="s">
        <v>843</v>
      </c>
      <c r="AE441" s="331" t="s">
        <v>843</v>
      </c>
      <c r="AF441" s="331" t="s">
        <v>843</v>
      </c>
      <c r="AG441" s="331" t="s">
        <v>843</v>
      </c>
      <c r="AH441" s="331" t="s">
        <v>843</v>
      </c>
      <c r="AI441" s="331" t="s">
        <v>843</v>
      </c>
      <c r="AJ441" s="331" t="s">
        <v>843</v>
      </c>
      <c r="AK441" s="331" t="s">
        <v>843</v>
      </c>
      <c r="AL441" s="331" t="s">
        <v>843</v>
      </c>
      <c r="AM441" s="331" t="s">
        <v>843</v>
      </c>
      <c r="AN441" s="331" t="s">
        <v>843</v>
      </c>
      <c r="AO441" s="331" t="s">
        <v>843</v>
      </c>
      <c r="AP441" s="331" t="s">
        <v>843</v>
      </c>
      <c r="AQ441" s="331" t="s">
        <v>843</v>
      </c>
      <c r="AR441" s="331" t="s">
        <v>843</v>
      </c>
      <c r="AS441" s="331" t="s">
        <v>843</v>
      </c>
      <c r="AT441" s="331" t="s">
        <v>843</v>
      </c>
      <c r="AU441" s="331" t="s">
        <v>843</v>
      </c>
      <c r="AV441" s="331" t="s">
        <v>843</v>
      </c>
      <c r="AW441" s="331" t="s">
        <v>843</v>
      </c>
      <c r="AX441" s="331" t="s">
        <v>843</v>
      </c>
      <c r="AY441" s="331" t="s">
        <v>843</v>
      </c>
      <c r="AZ441" s="331" t="s">
        <v>843</v>
      </c>
      <c r="BA441" s="331" t="s">
        <v>843</v>
      </c>
      <c r="BB441" s="331" t="s">
        <v>843</v>
      </c>
      <c r="BC441" s="331" t="s">
        <v>843</v>
      </c>
      <c r="BD441" s="330"/>
      <c r="BE441" s="330"/>
      <c r="BF441" s="330"/>
      <c r="BG441" s="330"/>
      <c r="BH441" s="335"/>
      <c r="BI441" s="330"/>
      <c r="BJ441" s="330"/>
      <c r="BK441" s="330"/>
      <c r="BL441" s="330"/>
      <c r="BM441" s="330"/>
      <c r="BN441" s="330"/>
    </row>
    <row r="442" spans="2:66">
      <c r="B442" s="339" t="s">
        <v>19305</v>
      </c>
      <c r="C442" s="340" t="s">
        <v>19287</v>
      </c>
      <c r="D442" s="337" t="s">
        <v>19304</v>
      </c>
      <c r="E442" s="337" t="s">
        <v>19303</v>
      </c>
      <c r="F442" s="337" t="s">
        <v>19085</v>
      </c>
      <c r="G442" s="337" t="s">
        <v>19150</v>
      </c>
      <c r="H442" s="336" t="s">
        <v>19149</v>
      </c>
      <c r="I442" s="331">
        <v>0</v>
      </c>
      <c r="J442" s="331"/>
      <c r="K442" s="331"/>
      <c r="L442" s="331">
        <v>0</v>
      </c>
      <c r="M442" s="331">
        <v>0</v>
      </c>
      <c r="N442" s="331">
        <v>0</v>
      </c>
      <c r="O442" s="331">
        <v>0</v>
      </c>
      <c r="P442" s="331">
        <v>0</v>
      </c>
      <c r="Q442" s="331">
        <v>0</v>
      </c>
      <c r="R442" s="331">
        <v>0</v>
      </c>
      <c r="S442" s="331">
        <v>0</v>
      </c>
      <c r="T442" s="331">
        <v>0</v>
      </c>
      <c r="U442" s="331">
        <v>0</v>
      </c>
      <c r="V442" s="331">
        <v>0</v>
      </c>
      <c r="W442" s="331">
        <v>0</v>
      </c>
      <c r="X442" s="331">
        <v>0</v>
      </c>
      <c r="Y442" s="331">
        <v>0</v>
      </c>
      <c r="Z442" s="331">
        <v>0</v>
      </c>
      <c r="AA442" s="331">
        <v>0</v>
      </c>
      <c r="AB442" s="331">
        <v>0</v>
      </c>
      <c r="AC442" s="331">
        <v>0</v>
      </c>
      <c r="AD442" s="331">
        <v>0</v>
      </c>
      <c r="AE442" s="331">
        <v>0</v>
      </c>
      <c r="AF442" s="331">
        <v>0</v>
      </c>
      <c r="AG442" s="331">
        <v>0</v>
      </c>
      <c r="AH442" s="331">
        <v>0</v>
      </c>
      <c r="AI442" s="331">
        <v>0</v>
      </c>
      <c r="AJ442" s="331">
        <v>0</v>
      </c>
      <c r="AK442" s="331">
        <v>0</v>
      </c>
      <c r="AL442" s="331">
        <v>0</v>
      </c>
      <c r="AM442" s="331">
        <v>0</v>
      </c>
      <c r="AN442" s="331">
        <v>0</v>
      </c>
      <c r="AO442" s="331">
        <v>0</v>
      </c>
      <c r="AP442" s="331">
        <v>0</v>
      </c>
      <c r="AQ442" s="331">
        <v>0</v>
      </c>
      <c r="AR442" s="331">
        <v>0</v>
      </c>
      <c r="AS442" s="331">
        <v>0</v>
      </c>
      <c r="AT442" s="331">
        <v>0</v>
      </c>
      <c r="AU442" s="331">
        <v>0</v>
      </c>
      <c r="AV442" s="331">
        <v>0</v>
      </c>
      <c r="AW442" s="331">
        <v>0</v>
      </c>
      <c r="AX442" s="331">
        <v>0</v>
      </c>
      <c r="AY442" s="331">
        <v>334.86</v>
      </c>
      <c r="AZ442" s="331">
        <v>1010.59</v>
      </c>
      <c r="BA442" s="331">
        <v>3106.21</v>
      </c>
      <c r="BB442" s="331">
        <v>5129.63</v>
      </c>
      <c r="BC442" s="331">
        <v>7060.06</v>
      </c>
      <c r="BD442" s="330"/>
      <c r="BE442" s="330"/>
      <c r="BF442" s="330"/>
      <c r="BG442" s="330"/>
      <c r="BH442" s="335"/>
      <c r="BI442" s="330"/>
      <c r="BJ442" s="330"/>
      <c r="BK442" s="330"/>
      <c r="BL442" s="330"/>
      <c r="BM442" s="330"/>
      <c r="BN442" s="330"/>
    </row>
    <row r="443" spans="2:66">
      <c r="B443" s="346" t="s">
        <v>19302</v>
      </c>
      <c r="C443" s="345" t="s">
        <v>19301</v>
      </c>
      <c r="D443" s="360"/>
      <c r="E443" s="360"/>
      <c r="F443" s="360"/>
      <c r="G443" s="360"/>
      <c r="H443" s="371"/>
      <c r="I443" s="331" t="s">
        <v>843</v>
      </c>
      <c r="J443" s="331"/>
      <c r="K443" s="331"/>
      <c r="L443" s="331" t="s">
        <v>843</v>
      </c>
      <c r="M443" s="331" t="s">
        <v>843</v>
      </c>
      <c r="N443" s="331" t="s">
        <v>843</v>
      </c>
      <c r="O443" s="331" t="s">
        <v>843</v>
      </c>
      <c r="P443" s="331" t="s">
        <v>843</v>
      </c>
      <c r="Q443" s="331" t="s">
        <v>843</v>
      </c>
      <c r="R443" s="331" t="s">
        <v>843</v>
      </c>
      <c r="S443" s="331" t="s">
        <v>843</v>
      </c>
      <c r="T443" s="331" t="s">
        <v>843</v>
      </c>
      <c r="U443" s="331" t="s">
        <v>843</v>
      </c>
      <c r="V443" s="331" t="s">
        <v>843</v>
      </c>
      <c r="W443" s="331" t="s">
        <v>843</v>
      </c>
      <c r="X443" s="331" t="s">
        <v>843</v>
      </c>
      <c r="Y443" s="331" t="s">
        <v>843</v>
      </c>
      <c r="Z443" s="331" t="s">
        <v>843</v>
      </c>
      <c r="AA443" s="331" t="s">
        <v>843</v>
      </c>
      <c r="AB443" s="331" t="s">
        <v>843</v>
      </c>
      <c r="AC443" s="331" t="s">
        <v>843</v>
      </c>
      <c r="AD443" s="331" t="s">
        <v>843</v>
      </c>
      <c r="AE443" s="331" t="s">
        <v>843</v>
      </c>
      <c r="AF443" s="331" t="s">
        <v>843</v>
      </c>
      <c r="AG443" s="331" t="s">
        <v>843</v>
      </c>
      <c r="AH443" s="331" t="s">
        <v>843</v>
      </c>
      <c r="AI443" s="331" t="s">
        <v>843</v>
      </c>
      <c r="AJ443" s="331" t="s">
        <v>843</v>
      </c>
      <c r="AK443" s="331" t="s">
        <v>843</v>
      </c>
      <c r="AL443" s="331" t="s">
        <v>843</v>
      </c>
      <c r="AM443" s="331" t="s">
        <v>843</v>
      </c>
      <c r="AN443" s="331" t="s">
        <v>843</v>
      </c>
      <c r="AO443" s="331" t="s">
        <v>843</v>
      </c>
      <c r="AP443" s="331" t="s">
        <v>843</v>
      </c>
      <c r="AQ443" s="331" t="s">
        <v>843</v>
      </c>
      <c r="AR443" s="331" t="s">
        <v>843</v>
      </c>
      <c r="AS443" s="331" t="s">
        <v>843</v>
      </c>
      <c r="AT443" s="331" t="s">
        <v>843</v>
      </c>
      <c r="AU443" s="331" t="s">
        <v>843</v>
      </c>
      <c r="AV443" s="331" t="s">
        <v>843</v>
      </c>
      <c r="AW443" s="331" t="s">
        <v>843</v>
      </c>
      <c r="AX443" s="331" t="s">
        <v>843</v>
      </c>
      <c r="AY443" s="331" t="s">
        <v>843</v>
      </c>
      <c r="AZ443" s="331" t="s">
        <v>843</v>
      </c>
      <c r="BA443" s="331" t="s">
        <v>843</v>
      </c>
      <c r="BB443" s="331" t="s">
        <v>843</v>
      </c>
      <c r="BC443" s="331" t="s">
        <v>843</v>
      </c>
      <c r="BD443" s="330"/>
      <c r="BE443" s="330"/>
      <c r="BF443" s="330"/>
      <c r="BG443" s="330"/>
      <c r="BH443" s="342"/>
      <c r="BI443" s="330"/>
      <c r="BJ443" s="330"/>
      <c r="BK443" s="330"/>
      <c r="BL443" s="330"/>
      <c r="BM443" s="330"/>
      <c r="BN443" s="330"/>
    </row>
    <row r="444" spans="2:66">
      <c r="B444" s="362" t="s">
        <v>19300</v>
      </c>
      <c r="C444" s="338" t="s">
        <v>19299</v>
      </c>
      <c r="D444" s="360"/>
      <c r="E444" s="360"/>
      <c r="F444" s="360"/>
      <c r="G444" s="360"/>
      <c r="H444" s="336"/>
      <c r="I444" s="331" t="s">
        <v>843</v>
      </c>
      <c r="J444" s="331"/>
      <c r="K444" s="331"/>
      <c r="L444" s="331" t="s">
        <v>843</v>
      </c>
      <c r="M444" s="331" t="s">
        <v>843</v>
      </c>
      <c r="N444" s="331" t="s">
        <v>843</v>
      </c>
      <c r="O444" s="331" t="s">
        <v>843</v>
      </c>
      <c r="P444" s="331" t="s">
        <v>843</v>
      </c>
      <c r="Q444" s="331" t="s">
        <v>843</v>
      </c>
      <c r="R444" s="331" t="s">
        <v>843</v>
      </c>
      <c r="S444" s="331" t="s">
        <v>843</v>
      </c>
      <c r="T444" s="331" t="s">
        <v>843</v>
      </c>
      <c r="U444" s="331" t="s">
        <v>843</v>
      </c>
      <c r="V444" s="331" t="s">
        <v>843</v>
      </c>
      <c r="W444" s="331" t="s">
        <v>843</v>
      </c>
      <c r="X444" s="331" t="s">
        <v>843</v>
      </c>
      <c r="Y444" s="331" t="s">
        <v>843</v>
      </c>
      <c r="Z444" s="331" t="s">
        <v>843</v>
      </c>
      <c r="AA444" s="331" t="s">
        <v>843</v>
      </c>
      <c r="AB444" s="331" t="s">
        <v>843</v>
      </c>
      <c r="AC444" s="331" t="s">
        <v>843</v>
      </c>
      <c r="AD444" s="331" t="s">
        <v>843</v>
      </c>
      <c r="AE444" s="331" t="s">
        <v>843</v>
      </c>
      <c r="AF444" s="331" t="s">
        <v>843</v>
      </c>
      <c r="AG444" s="331" t="s">
        <v>843</v>
      </c>
      <c r="AH444" s="331" t="s">
        <v>843</v>
      </c>
      <c r="AI444" s="331" t="s">
        <v>843</v>
      </c>
      <c r="AJ444" s="331" t="s">
        <v>843</v>
      </c>
      <c r="AK444" s="331" t="s">
        <v>843</v>
      </c>
      <c r="AL444" s="331" t="s">
        <v>843</v>
      </c>
      <c r="AM444" s="331" t="s">
        <v>843</v>
      </c>
      <c r="AN444" s="331" t="s">
        <v>843</v>
      </c>
      <c r="AO444" s="331" t="s">
        <v>843</v>
      </c>
      <c r="AP444" s="331" t="s">
        <v>843</v>
      </c>
      <c r="AQ444" s="331" t="s">
        <v>843</v>
      </c>
      <c r="AR444" s="331" t="s">
        <v>843</v>
      </c>
      <c r="AS444" s="331" t="s">
        <v>843</v>
      </c>
      <c r="AT444" s="331" t="s">
        <v>843</v>
      </c>
      <c r="AU444" s="331" t="s">
        <v>843</v>
      </c>
      <c r="AV444" s="331" t="s">
        <v>843</v>
      </c>
      <c r="AW444" s="331" t="s">
        <v>843</v>
      </c>
      <c r="AX444" s="331" t="s">
        <v>843</v>
      </c>
      <c r="AY444" s="331" t="s">
        <v>843</v>
      </c>
      <c r="AZ444" s="331" t="s">
        <v>843</v>
      </c>
      <c r="BA444" s="331" t="s">
        <v>843</v>
      </c>
      <c r="BB444" s="331" t="s">
        <v>843</v>
      </c>
      <c r="BC444" s="331" t="s">
        <v>843</v>
      </c>
      <c r="BD444" s="330"/>
      <c r="BE444" s="330"/>
      <c r="BF444" s="330"/>
      <c r="BG444" s="330"/>
      <c r="BH444" s="335"/>
      <c r="BI444" s="330"/>
      <c r="BJ444" s="330"/>
      <c r="BK444" s="330"/>
      <c r="BL444" s="330"/>
      <c r="BM444" s="330"/>
      <c r="BN444" s="330"/>
    </row>
    <row r="445" spans="2:66">
      <c r="B445" s="339" t="s">
        <v>19298</v>
      </c>
      <c r="C445" s="338" t="s">
        <v>19297</v>
      </c>
      <c r="D445" s="337" t="s">
        <v>19286</v>
      </c>
      <c r="E445" s="337" t="s">
        <v>19285</v>
      </c>
      <c r="F445" s="337" t="s">
        <v>19104</v>
      </c>
      <c r="G445" s="337" t="s">
        <v>19150</v>
      </c>
      <c r="H445" s="336" t="s">
        <v>19149</v>
      </c>
      <c r="I445" s="331">
        <v>0</v>
      </c>
      <c r="J445" s="331"/>
      <c r="K445" s="331"/>
      <c r="L445" s="331">
        <v>0</v>
      </c>
      <c r="M445" s="331">
        <v>0</v>
      </c>
      <c r="N445" s="331">
        <v>0</v>
      </c>
      <c r="O445" s="331">
        <v>0</v>
      </c>
      <c r="P445" s="331">
        <v>0</v>
      </c>
      <c r="Q445" s="331">
        <v>0</v>
      </c>
      <c r="R445" s="331">
        <v>0</v>
      </c>
      <c r="S445" s="331">
        <v>0</v>
      </c>
      <c r="T445" s="331">
        <v>0</v>
      </c>
      <c r="U445" s="331">
        <v>0</v>
      </c>
      <c r="V445" s="331">
        <v>0</v>
      </c>
      <c r="W445" s="331">
        <v>-117</v>
      </c>
      <c r="X445" s="331">
        <v>-117</v>
      </c>
      <c r="Y445" s="331">
        <v>-117</v>
      </c>
      <c r="Z445" s="331">
        <v>-117</v>
      </c>
      <c r="AA445" s="331">
        <v>-117</v>
      </c>
      <c r="AB445" s="331">
        <v>-117</v>
      </c>
      <c r="AC445" s="331">
        <v>-117</v>
      </c>
      <c r="AD445" s="331">
        <v>-117.9</v>
      </c>
      <c r="AE445" s="331">
        <v>-117.9</v>
      </c>
      <c r="AF445" s="331">
        <v>-117.9</v>
      </c>
      <c r="AG445" s="331">
        <v>-117.9</v>
      </c>
      <c r="AH445" s="331">
        <v>-118.8</v>
      </c>
      <c r="AI445" s="331">
        <v>-119.7</v>
      </c>
      <c r="AJ445" s="331">
        <v>-120</v>
      </c>
      <c r="AK445" s="331">
        <v>-120.45</v>
      </c>
      <c r="AL445" s="331">
        <v>-119.97</v>
      </c>
      <c r="AM445" s="331">
        <v>-120.18</v>
      </c>
      <c r="AN445" s="331">
        <v>-119.82</v>
      </c>
      <c r="AO445" s="331">
        <v>-119.31</v>
      </c>
      <c r="AP445" s="331">
        <v>-119.01</v>
      </c>
      <c r="AQ445" s="331">
        <v>-118.62</v>
      </c>
      <c r="AR445" s="331">
        <v>-118.77</v>
      </c>
      <c r="AS445" s="331">
        <v>-118.44</v>
      </c>
      <c r="AT445" s="331">
        <v>-118.38</v>
      </c>
      <c r="AU445" s="331">
        <v>-118.38</v>
      </c>
      <c r="AV445" s="331">
        <v>-118.53</v>
      </c>
      <c r="AW445" s="331">
        <v>-118.64</v>
      </c>
      <c r="AX445" s="331">
        <v>-116.96</v>
      </c>
      <c r="AY445" s="331">
        <v>-118.18</v>
      </c>
      <c r="AZ445" s="331">
        <v>-117.67</v>
      </c>
      <c r="BA445" s="331">
        <v>-115.31</v>
      </c>
      <c r="BB445" s="331">
        <v>-112.76</v>
      </c>
      <c r="BC445" s="331">
        <v>-110.28</v>
      </c>
      <c r="BD445" s="330"/>
      <c r="BE445" s="330"/>
      <c r="BF445" s="330"/>
      <c r="BG445" s="330"/>
      <c r="BH445" s="335"/>
      <c r="BI445" s="330"/>
      <c r="BJ445" s="330"/>
      <c r="BK445" s="330"/>
      <c r="BL445" s="330"/>
      <c r="BM445" s="330"/>
      <c r="BN445" s="330"/>
    </row>
    <row r="446" spans="2:66">
      <c r="B446" s="339" t="s">
        <v>19296</v>
      </c>
      <c r="C446" s="338" t="s">
        <v>19295</v>
      </c>
      <c r="D446" s="337" t="s">
        <v>19286</v>
      </c>
      <c r="E446" s="337" t="s">
        <v>19285</v>
      </c>
      <c r="F446" s="337" t="s">
        <v>19081</v>
      </c>
      <c r="G446" s="337" t="s">
        <v>19150</v>
      </c>
      <c r="H446" s="336" t="s">
        <v>19149</v>
      </c>
      <c r="I446" s="331">
        <v>-3365.29</v>
      </c>
      <c r="J446" s="331"/>
      <c r="K446" s="331"/>
      <c r="L446" s="331">
        <v>-5325.9</v>
      </c>
      <c r="M446" s="331">
        <v>-7657.2</v>
      </c>
      <c r="N446" s="331">
        <v>-7111.8</v>
      </c>
      <c r="O446" s="331">
        <v>-7318.8</v>
      </c>
      <c r="P446" s="331">
        <v>-6888.6</v>
      </c>
      <c r="Q446" s="331">
        <v>-7496.76</v>
      </c>
      <c r="R446" s="331">
        <v>-6923.8</v>
      </c>
      <c r="S446" s="331">
        <v>-6760.28</v>
      </c>
      <c r="T446" s="331">
        <v>-7723.16</v>
      </c>
      <c r="U446" s="331">
        <v>-7569.44</v>
      </c>
      <c r="V446" s="331">
        <v>-8060.36</v>
      </c>
      <c r="W446" s="331">
        <v>-7543.65</v>
      </c>
      <c r="X446" s="331">
        <v>-7905.32</v>
      </c>
      <c r="Y446" s="331">
        <v>-8038.6</v>
      </c>
      <c r="Z446" s="331">
        <v>-8443.48</v>
      </c>
      <c r="AA446" s="331">
        <v>-8885.52</v>
      </c>
      <c r="AB446" s="331">
        <v>-9098</v>
      </c>
      <c r="AC446" s="331">
        <v>-8043.88</v>
      </c>
      <c r="AD446" s="331">
        <v>-8766.64</v>
      </c>
      <c r="AE446" s="331">
        <v>-6092.77</v>
      </c>
      <c r="AF446" s="331">
        <v>-8429.7000000000007</v>
      </c>
      <c r="AG446" s="331">
        <v>-11516.72</v>
      </c>
      <c r="AH446" s="331">
        <v>-7716.88</v>
      </c>
      <c r="AI446" s="331">
        <v>-8254.39</v>
      </c>
      <c r="AJ446" s="331">
        <v>-7091.57</v>
      </c>
      <c r="AK446" s="331">
        <v>-7575.31</v>
      </c>
      <c r="AL446" s="331">
        <v>-8548.83</v>
      </c>
      <c r="AM446" s="331">
        <v>-7528.12</v>
      </c>
      <c r="AN446" s="331">
        <v>-7376.58</v>
      </c>
      <c r="AO446" s="331">
        <v>-6516.69</v>
      </c>
      <c r="AP446" s="331">
        <v>-5496.69</v>
      </c>
      <c r="AQ446" s="331">
        <v>-5644.71</v>
      </c>
      <c r="AR446" s="331">
        <v>-7484.81</v>
      </c>
      <c r="AS446" s="331">
        <v>-7830.84</v>
      </c>
      <c r="AT446" s="331">
        <v>-8513.5300000000007</v>
      </c>
      <c r="AU446" s="331">
        <v>-9443.1</v>
      </c>
      <c r="AV446" s="331">
        <v>-7922.87</v>
      </c>
      <c r="AW446" s="331">
        <v>-7830.05</v>
      </c>
      <c r="AX446" s="331">
        <v>-6891.59</v>
      </c>
      <c r="AY446" s="331">
        <v>-7105.76</v>
      </c>
      <c r="AZ446" s="331">
        <v>-6355.47</v>
      </c>
      <c r="BA446" s="331">
        <v>-6741.65</v>
      </c>
      <c r="BB446" s="331">
        <v>-6040.39</v>
      </c>
      <c r="BC446" s="331">
        <v>-7930.9</v>
      </c>
      <c r="BD446" s="330"/>
      <c r="BE446" s="330"/>
      <c r="BF446" s="330"/>
      <c r="BG446" s="330"/>
      <c r="BH446" s="335"/>
      <c r="BI446" s="330"/>
      <c r="BJ446" s="330"/>
      <c r="BK446" s="330"/>
      <c r="BL446" s="330"/>
      <c r="BM446" s="330"/>
      <c r="BN446" s="330"/>
    </row>
    <row r="447" spans="2:66">
      <c r="B447" s="339" t="s">
        <v>19294</v>
      </c>
      <c r="C447" s="338" t="s">
        <v>19293</v>
      </c>
      <c r="D447" s="337" t="s">
        <v>19286</v>
      </c>
      <c r="E447" s="337" t="s">
        <v>19285</v>
      </c>
      <c r="F447" s="337" t="s">
        <v>19076</v>
      </c>
      <c r="G447" s="337" t="s">
        <v>19150</v>
      </c>
      <c r="H447" s="336" t="s">
        <v>19149</v>
      </c>
      <c r="I447" s="331">
        <v>-20328.75</v>
      </c>
      <c r="J447" s="331"/>
      <c r="K447" s="331"/>
      <c r="L447" s="331">
        <v>-17115</v>
      </c>
      <c r="M447" s="331">
        <v>-18692.5</v>
      </c>
      <c r="N447" s="331">
        <v>-18913.25</v>
      </c>
      <c r="O447" s="331">
        <v>-19683</v>
      </c>
      <c r="P447" s="331">
        <v>-20757.25</v>
      </c>
      <c r="Q447" s="331">
        <v>-19754</v>
      </c>
      <c r="R447" s="331">
        <v>-19363.25</v>
      </c>
      <c r="S447" s="331">
        <v>-19821.5</v>
      </c>
      <c r="T447" s="331">
        <v>-20466.75</v>
      </c>
      <c r="U447" s="331">
        <v>-21154.75</v>
      </c>
      <c r="V447" s="331">
        <v>-23132.400000000001</v>
      </c>
      <c r="W447" s="331">
        <v>-22451.68</v>
      </c>
      <c r="X447" s="331">
        <v>-22380.38</v>
      </c>
      <c r="Y447" s="331">
        <v>-20320.650000000001</v>
      </c>
      <c r="Z447" s="331">
        <v>-18355.400000000001</v>
      </c>
      <c r="AA447" s="331">
        <v>-18506.599999999999</v>
      </c>
      <c r="AB447" s="331">
        <v>-21019.200000000001</v>
      </c>
      <c r="AC447" s="331">
        <v>-21014</v>
      </c>
      <c r="AD447" s="331">
        <v>-22295.4</v>
      </c>
      <c r="AE447" s="331">
        <v>-22388.66</v>
      </c>
      <c r="AF447" s="331">
        <v>-23553.86</v>
      </c>
      <c r="AG447" s="331">
        <v>-26012.49</v>
      </c>
      <c r="AH447" s="331">
        <v>-24506.79</v>
      </c>
      <c r="AI447" s="331">
        <v>-25158.57</v>
      </c>
      <c r="AJ447" s="331">
        <v>-24405.5</v>
      </c>
      <c r="AK447" s="331">
        <v>-23661.41</v>
      </c>
      <c r="AL447" s="331">
        <v>-25541.65</v>
      </c>
      <c r="AM447" s="331">
        <v>-25241.24</v>
      </c>
      <c r="AN447" s="331">
        <v>-25953.75</v>
      </c>
      <c r="AO447" s="331">
        <v>-25825.35</v>
      </c>
      <c r="AP447" s="331">
        <v>-25446.31</v>
      </c>
      <c r="AQ447" s="331">
        <v>-25276.11</v>
      </c>
      <c r="AR447" s="331">
        <v>-24650.15</v>
      </c>
      <c r="AS447" s="331">
        <v>-25233.94</v>
      </c>
      <c r="AT447" s="331">
        <v>-25801.25</v>
      </c>
      <c r="AU447" s="331">
        <v>-29872.01</v>
      </c>
      <c r="AV447" s="331">
        <v>-26374.22</v>
      </c>
      <c r="AW447" s="331">
        <v>-27139.89</v>
      </c>
      <c r="AX447" s="331">
        <v>-26811.759999999998</v>
      </c>
      <c r="AY447" s="331">
        <v>-24377.37</v>
      </c>
      <c r="AZ447" s="331">
        <v>-25912.77</v>
      </c>
      <c r="BA447" s="331">
        <v>-26869.18</v>
      </c>
      <c r="BB447" s="331">
        <v>-27019.279999999999</v>
      </c>
      <c r="BC447" s="331">
        <v>-26838.37</v>
      </c>
      <c r="BD447" s="330"/>
      <c r="BE447" s="330"/>
      <c r="BF447" s="330"/>
      <c r="BG447" s="330"/>
      <c r="BH447" s="335"/>
      <c r="BI447" s="330"/>
      <c r="BJ447" s="330"/>
      <c r="BK447" s="330"/>
      <c r="BL447" s="330"/>
      <c r="BM447" s="330"/>
      <c r="BN447" s="330"/>
    </row>
    <row r="448" spans="2:66">
      <c r="B448" s="339" t="s">
        <v>19292</v>
      </c>
      <c r="C448" s="338" t="s">
        <v>19291</v>
      </c>
      <c r="D448" s="337" t="s">
        <v>19286</v>
      </c>
      <c r="E448" s="337" t="s">
        <v>19285</v>
      </c>
      <c r="F448" s="337" t="s">
        <v>19069</v>
      </c>
      <c r="G448" s="337" t="s">
        <v>19150</v>
      </c>
      <c r="H448" s="336" t="s">
        <v>19149</v>
      </c>
      <c r="I448" s="331">
        <v>-258.56</v>
      </c>
      <c r="J448" s="331"/>
      <c r="K448" s="331"/>
      <c r="L448" s="331">
        <v>-221.72</v>
      </c>
      <c r="M448" s="331">
        <v>-225.24</v>
      </c>
      <c r="N448" s="331">
        <v>-213.88</v>
      </c>
      <c r="O448" s="331">
        <v>-211.2</v>
      </c>
      <c r="P448" s="331">
        <v>-221.08</v>
      </c>
      <c r="Q448" s="331">
        <v>-209.36</v>
      </c>
      <c r="R448" s="331">
        <v>-195.28</v>
      </c>
      <c r="S448" s="331">
        <v>-182.56</v>
      </c>
      <c r="T448" s="331">
        <v>-171.88</v>
      </c>
      <c r="U448" s="331">
        <v>-174.76</v>
      </c>
      <c r="V448" s="331">
        <v>-161.72</v>
      </c>
      <c r="W448" s="331">
        <v>-106.44</v>
      </c>
      <c r="X448" s="331">
        <v>-93.25</v>
      </c>
      <c r="Y448" s="331">
        <v>-77.92</v>
      </c>
      <c r="Z448" s="331">
        <v>-66.7</v>
      </c>
      <c r="AA448" s="331">
        <v>-64.16</v>
      </c>
      <c r="AB448" s="331">
        <v>-66.58</v>
      </c>
      <c r="AC448" s="331">
        <v>-60.54</v>
      </c>
      <c r="AD448" s="331">
        <v>-59.86</v>
      </c>
      <c r="AE448" s="331">
        <v>-53.53</v>
      </c>
      <c r="AF448" s="331">
        <v>-52.41</v>
      </c>
      <c r="AG448" s="331">
        <v>-48.41</v>
      </c>
      <c r="AH448" s="331">
        <v>-41.32</v>
      </c>
      <c r="AI448" s="331">
        <v>-35.200000000000003</v>
      </c>
      <c r="AJ448" s="331">
        <v>-29.65</v>
      </c>
      <c r="AK448" s="331">
        <v>-27.18</v>
      </c>
      <c r="AL448" s="331">
        <v>-28.61</v>
      </c>
      <c r="AM448" s="331">
        <v>-24.94</v>
      </c>
      <c r="AN448" s="331">
        <v>-24.66</v>
      </c>
      <c r="AO448" s="331">
        <v>-24.43</v>
      </c>
      <c r="AP448" s="331">
        <v>-22.29</v>
      </c>
      <c r="AQ448" s="331">
        <v>-19.96</v>
      </c>
      <c r="AR448" s="331">
        <v>-17.88</v>
      </c>
      <c r="AS448" s="331">
        <v>-17.88</v>
      </c>
      <c r="AT448" s="331">
        <v>-20.079999999999998</v>
      </c>
      <c r="AU448" s="331">
        <v>-21.84</v>
      </c>
      <c r="AV448" s="331">
        <v>-22.16</v>
      </c>
      <c r="AW448" s="331">
        <v>-22.05</v>
      </c>
      <c r="AX448" s="331">
        <v>-25.47</v>
      </c>
      <c r="AY448" s="331">
        <v>-29.47</v>
      </c>
      <c r="AZ448" s="331">
        <v>-27.48</v>
      </c>
      <c r="BA448" s="331">
        <v>-29.4</v>
      </c>
      <c r="BB448" s="331">
        <v>-24.55</v>
      </c>
      <c r="BC448" s="331">
        <v>-25.3</v>
      </c>
      <c r="BD448" s="330"/>
      <c r="BE448" s="330"/>
      <c r="BF448" s="330"/>
      <c r="BG448" s="330"/>
      <c r="BH448" s="335"/>
      <c r="BI448" s="330"/>
      <c r="BJ448" s="330"/>
      <c r="BK448" s="330"/>
      <c r="BL448" s="330"/>
      <c r="BM448" s="330"/>
      <c r="BN448" s="330"/>
    </row>
    <row r="449" spans="2:66">
      <c r="B449" s="339" t="s">
        <v>19290</v>
      </c>
      <c r="C449" s="338" t="s">
        <v>19289</v>
      </c>
      <c r="D449" s="337" t="s">
        <v>19286</v>
      </c>
      <c r="E449" s="337" t="s">
        <v>19285</v>
      </c>
      <c r="F449" s="337" t="s">
        <v>19174</v>
      </c>
      <c r="G449" s="337" t="s">
        <v>19150</v>
      </c>
      <c r="H449" s="336" t="s">
        <v>19149</v>
      </c>
      <c r="I449" s="331">
        <v>0</v>
      </c>
      <c r="J449" s="331"/>
      <c r="K449" s="331"/>
      <c r="L449" s="331">
        <v>0</v>
      </c>
      <c r="M449" s="331">
        <v>0</v>
      </c>
      <c r="N449" s="331">
        <v>0</v>
      </c>
      <c r="O449" s="331">
        <v>0</v>
      </c>
      <c r="P449" s="331">
        <v>0</v>
      </c>
      <c r="Q449" s="331">
        <v>0</v>
      </c>
      <c r="R449" s="331">
        <v>0</v>
      </c>
      <c r="S449" s="331">
        <v>0</v>
      </c>
      <c r="T449" s="331">
        <v>0</v>
      </c>
      <c r="U449" s="331">
        <v>0</v>
      </c>
      <c r="V449" s="331">
        <v>0</v>
      </c>
      <c r="W449" s="331">
        <v>0</v>
      </c>
      <c r="X449" s="331">
        <v>0</v>
      </c>
      <c r="Y449" s="331">
        <v>0</v>
      </c>
      <c r="Z449" s="331">
        <v>0</v>
      </c>
      <c r="AA449" s="331">
        <v>0</v>
      </c>
      <c r="AB449" s="331">
        <v>0</v>
      </c>
      <c r="AC449" s="331">
        <v>0</v>
      </c>
      <c r="AD449" s="331">
        <v>0</v>
      </c>
      <c r="AE449" s="331">
        <v>0</v>
      </c>
      <c r="AF449" s="331">
        <v>0</v>
      </c>
      <c r="AG449" s="331">
        <v>0</v>
      </c>
      <c r="AH449" s="331">
        <v>0</v>
      </c>
      <c r="AI449" s="331">
        <v>0</v>
      </c>
      <c r="AJ449" s="331">
        <v>0</v>
      </c>
      <c r="AK449" s="331">
        <v>0</v>
      </c>
      <c r="AL449" s="331">
        <v>0</v>
      </c>
      <c r="AM449" s="331">
        <v>0</v>
      </c>
      <c r="AN449" s="331">
        <v>0</v>
      </c>
      <c r="AO449" s="331">
        <v>0</v>
      </c>
      <c r="AP449" s="331">
        <v>0</v>
      </c>
      <c r="AQ449" s="331">
        <v>0</v>
      </c>
      <c r="AR449" s="331">
        <v>0</v>
      </c>
      <c r="AS449" s="331">
        <v>0</v>
      </c>
      <c r="AT449" s="331">
        <v>0</v>
      </c>
      <c r="AU449" s="331">
        <v>0</v>
      </c>
      <c r="AV449" s="331">
        <v>0</v>
      </c>
      <c r="AW449" s="331">
        <v>0</v>
      </c>
      <c r="AX449" s="331">
        <v>0</v>
      </c>
      <c r="AY449" s="331">
        <v>0</v>
      </c>
      <c r="AZ449" s="331">
        <v>0</v>
      </c>
      <c r="BA449" s="331">
        <v>0</v>
      </c>
      <c r="BB449" s="331">
        <v>0</v>
      </c>
      <c r="BC449" s="331">
        <v>0</v>
      </c>
      <c r="BD449" s="330"/>
      <c r="BE449" s="330"/>
      <c r="BF449" s="330"/>
      <c r="BG449" s="330"/>
      <c r="BH449" s="335"/>
      <c r="BI449" s="330"/>
      <c r="BJ449" s="330"/>
      <c r="BK449" s="330"/>
      <c r="BL449" s="330"/>
      <c r="BM449" s="330"/>
      <c r="BN449" s="330"/>
    </row>
    <row r="450" spans="2:66">
      <c r="B450" s="339" t="s">
        <v>19288</v>
      </c>
      <c r="C450" s="340" t="s">
        <v>19287</v>
      </c>
      <c r="D450" s="337" t="s">
        <v>19286</v>
      </c>
      <c r="E450" s="337" t="s">
        <v>19285</v>
      </c>
      <c r="F450" s="337" t="s">
        <v>19085</v>
      </c>
      <c r="G450" s="337" t="s">
        <v>19150</v>
      </c>
      <c r="H450" s="336" t="s">
        <v>19149</v>
      </c>
      <c r="I450" s="331">
        <v>0</v>
      </c>
      <c r="J450" s="331"/>
      <c r="K450" s="331"/>
      <c r="L450" s="331">
        <v>0</v>
      </c>
      <c r="M450" s="331">
        <v>0</v>
      </c>
      <c r="N450" s="331">
        <v>0</v>
      </c>
      <c r="O450" s="331">
        <v>0</v>
      </c>
      <c r="P450" s="331">
        <v>0</v>
      </c>
      <c r="Q450" s="331">
        <v>0</v>
      </c>
      <c r="R450" s="331">
        <v>0</v>
      </c>
      <c r="S450" s="331">
        <v>0</v>
      </c>
      <c r="T450" s="331">
        <v>0</v>
      </c>
      <c r="U450" s="331">
        <v>0</v>
      </c>
      <c r="V450" s="331">
        <v>0</v>
      </c>
      <c r="W450" s="331">
        <v>0</v>
      </c>
      <c r="X450" s="331">
        <v>0</v>
      </c>
      <c r="Y450" s="331">
        <v>0</v>
      </c>
      <c r="Z450" s="331">
        <v>0</v>
      </c>
      <c r="AA450" s="331">
        <v>0</v>
      </c>
      <c r="AB450" s="331">
        <v>0</v>
      </c>
      <c r="AC450" s="331">
        <v>0</v>
      </c>
      <c r="AD450" s="331">
        <v>0</v>
      </c>
      <c r="AE450" s="331">
        <v>0</v>
      </c>
      <c r="AF450" s="331">
        <v>0</v>
      </c>
      <c r="AG450" s="331">
        <v>0</v>
      </c>
      <c r="AH450" s="331">
        <v>0</v>
      </c>
      <c r="AI450" s="331">
        <v>0</v>
      </c>
      <c r="AJ450" s="331">
        <v>0</v>
      </c>
      <c r="AK450" s="331">
        <v>0</v>
      </c>
      <c r="AL450" s="331">
        <v>0</v>
      </c>
      <c r="AM450" s="331">
        <v>0</v>
      </c>
      <c r="AN450" s="331">
        <v>0</v>
      </c>
      <c r="AO450" s="331">
        <v>0</v>
      </c>
      <c r="AP450" s="331">
        <v>0</v>
      </c>
      <c r="AQ450" s="331">
        <v>0</v>
      </c>
      <c r="AR450" s="331">
        <v>0</v>
      </c>
      <c r="AS450" s="331">
        <v>0</v>
      </c>
      <c r="AT450" s="331">
        <v>0</v>
      </c>
      <c r="AU450" s="331">
        <v>0</v>
      </c>
      <c r="AV450" s="331">
        <v>0</v>
      </c>
      <c r="AW450" s="331">
        <v>0</v>
      </c>
      <c r="AX450" s="331">
        <v>0</v>
      </c>
      <c r="AY450" s="331">
        <v>-0.41</v>
      </c>
      <c r="AZ450" s="331">
        <v>-1.24</v>
      </c>
      <c r="BA450" s="331">
        <v>-3.59</v>
      </c>
      <c r="BB450" s="331">
        <v>-6.2</v>
      </c>
      <c r="BC450" s="331">
        <v>-8.48</v>
      </c>
      <c r="BD450" s="330"/>
      <c r="BE450" s="330"/>
      <c r="BF450" s="330"/>
      <c r="BG450" s="330"/>
      <c r="BH450" s="335"/>
      <c r="BI450" s="330"/>
      <c r="BJ450" s="330"/>
      <c r="BK450" s="330"/>
      <c r="BL450" s="330"/>
      <c r="BM450" s="330"/>
      <c r="BN450" s="330"/>
    </row>
    <row r="451" spans="2:66" ht="15.6">
      <c r="B451" s="370" t="s">
        <v>19284</v>
      </c>
      <c r="C451" s="369" t="s">
        <v>19283</v>
      </c>
      <c r="D451" s="368"/>
      <c r="E451" s="367"/>
      <c r="F451" s="367"/>
      <c r="G451" s="367"/>
      <c r="H451" s="366"/>
      <c r="I451" s="365" t="s">
        <v>843</v>
      </c>
      <c r="J451" s="365"/>
      <c r="K451" s="365"/>
      <c r="L451" s="365" t="s">
        <v>843</v>
      </c>
      <c r="M451" s="365" t="s">
        <v>843</v>
      </c>
      <c r="N451" s="365" t="s">
        <v>843</v>
      </c>
      <c r="O451" s="365" t="s">
        <v>843</v>
      </c>
      <c r="P451" s="365" t="s">
        <v>843</v>
      </c>
      <c r="Q451" s="365" t="s">
        <v>843</v>
      </c>
      <c r="R451" s="365" t="s">
        <v>843</v>
      </c>
      <c r="S451" s="365" t="s">
        <v>843</v>
      </c>
      <c r="T451" s="365" t="s">
        <v>843</v>
      </c>
      <c r="U451" s="365" t="s">
        <v>843</v>
      </c>
      <c r="V451" s="365" t="s">
        <v>843</v>
      </c>
      <c r="W451" s="365" t="s">
        <v>843</v>
      </c>
      <c r="X451" s="365" t="s">
        <v>843</v>
      </c>
      <c r="Y451" s="365" t="s">
        <v>843</v>
      </c>
      <c r="Z451" s="365" t="s">
        <v>843</v>
      </c>
      <c r="AA451" s="365" t="s">
        <v>843</v>
      </c>
      <c r="AB451" s="365" t="s">
        <v>843</v>
      </c>
      <c r="AC451" s="365" t="s">
        <v>843</v>
      </c>
      <c r="AD451" s="365" t="s">
        <v>843</v>
      </c>
      <c r="AE451" s="365" t="s">
        <v>843</v>
      </c>
      <c r="AF451" s="365" t="s">
        <v>843</v>
      </c>
      <c r="AG451" s="365" t="s">
        <v>843</v>
      </c>
      <c r="AH451" s="365" t="s">
        <v>843</v>
      </c>
      <c r="AI451" s="365" t="s">
        <v>843</v>
      </c>
      <c r="AJ451" s="365" t="s">
        <v>843</v>
      </c>
      <c r="AK451" s="365" t="s">
        <v>843</v>
      </c>
      <c r="AL451" s="365" t="s">
        <v>843</v>
      </c>
      <c r="AM451" s="365" t="s">
        <v>843</v>
      </c>
      <c r="AN451" s="365" t="s">
        <v>843</v>
      </c>
      <c r="AO451" s="365" t="s">
        <v>843</v>
      </c>
      <c r="AP451" s="365" t="s">
        <v>843</v>
      </c>
      <c r="AQ451" s="365" t="s">
        <v>843</v>
      </c>
      <c r="AR451" s="365" t="s">
        <v>843</v>
      </c>
      <c r="AS451" s="365" t="s">
        <v>843</v>
      </c>
      <c r="AT451" s="365" t="s">
        <v>843</v>
      </c>
      <c r="AU451" s="365" t="s">
        <v>843</v>
      </c>
      <c r="AV451" s="365" t="s">
        <v>843</v>
      </c>
      <c r="AW451" s="365" t="s">
        <v>843</v>
      </c>
      <c r="AX451" s="365" t="s">
        <v>843</v>
      </c>
      <c r="AY451" s="365" t="s">
        <v>843</v>
      </c>
      <c r="AZ451" s="365" t="s">
        <v>843</v>
      </c>
      <c r="BA451" s="365" t="s">
        <v>843</v>
      </c>
      <c r="BB451" s="365" t="s">
        <v>843</v>
      </c>
      <c r="BC451" s="365" t="s">
        <v>843</v>
      </c>
      <c r="BD451" s="330"/>
      <c r="BE451" s="330"/>
      <c r="BF451" s="363"/>
      <c r="BG451" s="363"/>
      <c r="BH451" s="364"/>
      <c r="BI451" s="363"/>
      <c r="BJ451" s="363"/>
      <c r="BK451" s="363"/>
      <c r="BL451" s="363"/>
      <c r="BM451" s="363"/>
      <c r="BN451" s="363"/>
    </row>
    <row r="452" spans="2:66">
      <c r="B452" s="362" t="s">
        <v>19282</v>
      </c>
      <c r="C452" s="338" t="s">
        <v>19281</v>
      </c>
      <c r="D452" s="360"/>
      <c r="E452" s="360"/>
      <c r="F452" s="360"/>
      <c r="G452" s="360"/>
      <c r="H452" s="336"/>
      <c r="I452" s="331" t="s">
        <v>843</v>
      </c>
      <c r="J452" s="331"/>
      <c r="K452" s="331"/>
      <c r="L452" s="331"/>
      <c r="M452" s="331"/>
      <c r="N452" s="331"/>
      <c r="O452" s="331"/>
      <c r="P452" s="331"/>
      <c r="Q452" s="331"/>
      <c r="R452" s="331"/>
      <c r="S452" s="331"/>
      <c r="T452" s="331"/>
      <c r="U452" s="331"/>
      <c r="V452" s="331"/>
      <c r="W452" s="331"/>
      <c r="X452" s="331"/>
      <c r="Y452" s="331"/>
      <c r="Z452" s="331"/>
      <c r="AA452" s="331"/>
      <c r="AB452" s="331"/>
      <c r="AC452" s="331"/>
      <c r="AD452" s="331"/>
      <c r="AE452" s="331"/>
      <c r="AF452" s="331"/>
      <c r="AG452" s="331"/>
      <c r="AH452" s="331"/>
      <c r="AI452" s="331"/>
      <c r="AJ452" s="331"/>
      <c r="AK452" s="331"/>
      <c r="AL452" s="331"/>
      <c r="AM452" s="331"/>
      <c r="AN452" s="331"/>
      <c r="AO452" s="331"/>
      <c r="AP452" s="331"/>
      <c r="AQ452" s="331"/>
      <c r="AR452" s="331"/>
      <c r="AS452" s="331"/>
      <c r="AT452" s="331"/>
      <c r="AU452" s="331"/>
      <c r="AV452" s="331"/>
      <c r="AW452" s="331"/>
      <c r="AX452" s="331"/>
      <c r="AY452" s="331"/>
      <c r="AZ452" s="331"/>
      <c r="BA452" s="331"/>
      <c r="BB452" s="331"/>
      <c r="BC452" s="331"/>
      <c r="BD452" s="330"/>
      <c r="BE452" s="330"/>
      <c r="BF452" s="330"/>
      <c r="BG452" s="330"/>
      <c r="BH452" s="335"/>
      <c r="BI452" s="330"/>
      <c r="BJ452" s="330"/>
      <c r="BK452" s="330"/>
      <c r="BL452" s="330"/>
      <c r="BM452" s="330"/>
      <c r="BN452" s="330"/>
    </row>
    <row r="453" spans="2:66">
      <c r="B453" s="339" t="s">
        <v>19280</v>
      </c>
      <c r="C453" s="338" t="s">
        <v>19279</v>
      </c>
      <c r="D453" s="337" t="s">
        <v>19245</v>
      </c>
      <c r="E453" s="337" t="s">
        <v>19273</v>
      </c>
      <c r="F453" s="337" t="s">
        <v>19278</v>
      </c>
      <c r="G453" s="337" t="s">
        <v>19150</v>
      </c>
      <c r="H453" s="336" t="s">
        <v>19149</v>
      </c>
      <c r="I453" s="331">
        <v>-1818.3</v>
      </c>
      <c r="J453" s="331"/>
      <c r="K453" s="331"/>
      <c r="L453" s="331">
        <v>-1722.6</v>
      </c>
      <c r="M453" s="331">
        <v>-1755.23</v>
      </c>
      <c r="N453" s="331">
        <v>-1735.65</v>
      </c>
      <c r="O453" s="331">
        <v>-1747.4</v>
      </c>
      <c r="P453" s="331">
        <v>-1717.99</v>
      </c>
      <c r="Q453" s="331">
        <v>-1379.04</v>
      </c>
      <c r="R453" s="331">
        <v>-1145.44</v>
      </c>
      <c r="S453" s="331">
        <v>-1159.0999999999999</v>
      </c>
      <c r="T453" s="331">
        <v>-1216.96</v>
      </c>
      <c r="U453" s="331">
        <v>-1078.76</v>
      </c>
      <c r="V453" s="331">
        <v>-1126.04</v>
      </c>
      <c r="W453" s="331">
        <v>-1097.72</v>
      </c>
      <c r="X453" s="331">
        <v>-1100.3800000000001</v>
      </c>
      <c r="Y453" s="331">
        <v>-1160.32</v>
      </c>
      <c r="Z453" s="331">
        <v>-1124.08</v>
      </c>
      <c r="AA453" s="331">
        <v>-1018.81</v>
      </c>
      <c r="AB453" s="331">
        <v>-1030.04</v>
      </c>
      <c r="AC453" s="331">
        <v>-946.39</v>
      </c>
      <c r="AD453" s="331">
        <v>-1028.1199999999999</v>
      </c>
      <c r="AE453" s="331">
        <v>-1015.81</v>
      </c>
      <c r="AF453" s="331">
        <v>-1022.69</v>
      </c>
      <c r="AG453" s="331">
        <v>-1222.6500000000001</v>
      </c>
      <c r="AH453" s="331">
        <v>-994.06</v>
      </c>
      <c r="AI453" s="331">
        <v>-936.99</v>
      </c>
      <c r="AJ453" s="331">
        <v>-1057.44</v>
      </c>
      <c r="AK453" s="331">
        <v>-1069.53</v>
      </c>
      <c r="AL453" s="331">
        <v>-880.88</v>
      </c>
      <c r="AM453" s="331">
        <v>-751.55</v>
      </c>
      <c r="AN453" s="331">
        <v>-656.89</v>
      </c>
      <c r="AO453" s="331">
        <v>-622.83000000000004</v>
      </c>
      <c r="AP453" s="331">
        <v>-849.25</v>
      </c>
      <c r="AQ453" s="331">
        <v>-493</v>
      </c>
      <c r="AR453" s="331">
        <v>-338.05</v>
      </c>
      <c r="AS453" s="331">
        <v>-351.48</v>
      </c>
      <c r="AT453" s="331">
        <v>-406.86</v>
      </c>
      <c r="AU453" s="331">
        <v>-382.35</v>
      </c>
      <c r="AV453" s="331">
        <v>-382.97</v>
      </c>
      <c r="AW453" s="331">
        <v>-411.37</v>
      </c>
      <c r="AX453" s="331">
        <v>-451.92</v>
      </c>
      <c r="AY453" s="331">
        <v>-358.07</v>
      </c>
      <c r="AZ453" s="331">
        <v>-319</v>
      </c>
      <c r="BA453" s="331">
        <v>-356.64</v>
      </c>
      <c r="BB453" s="331">
        <v>-262.36</v>
      </c>
      <c r="BC453" s="331">
        <v>-261.52999999999997</v>
      </c>
      <c r="BD453" s="330"/>
      <c r="BE453" s="330"/>
      <c r="BF453" s="330"/>
      <c r="BG453" s="330"/>
      <c r="BH453" s="335"/>
      <c r="BI453" s="330"/>
      <c r="BJ453" s="330"/>
      <c r="BK453" s="330"/>
      <c r="BL453" s="330"/>
      <c r="BM453" s="330"/>
      <c r="BN453" s="330"/>
    </row>
    <row r="454" spans="2:66">
      <c r="B454" s="339" t="s">
        <v>19277</v>
      </c>
      <c r="C454" s="338" t="s">
        <v>19276</v>
      </c>
      <c r="D454" s="337" t="s">
        <v>19245</v>
      </c>
      <c r="E454" s="337" t="s">
        <v>19273</v>
      </c>
      <c r="F454" s="337" t="s">
        <v>19275</v>
      </c>
      <c r="G454" s="337" t="s">
        <v>19150</v>
      </c>
      <c r="H454" s="336" t="s">
        <v>19149</v>
      </c>
      <c r="I454" s="331">
        <v>-3486</v>
      </c>
      <c r="J454" s="331"/>
      <c r="K454" s="331"/>
      <c r="L454" s="331">
        <v>-2982</v>
      </c>
      <c r="M454" s="331">
        <v>-3654</v>
      </c>
      <c r="N454" s="331">
        <v>-3612</v>
      </c>
      <c r="O454" s="331">
        <v>-3410.53</v>
      </c>
      <c r="P454" s="331">
        <v>-3428.29</v>
      </c>
      <c r="Q454" s="331">
        <v>-2973.1</v>
      </c>
      <c r="R454" s="331">
        <v>-2838.07</v>
      </c>
      <c r="S454" s="331">
        <v>-2983.76</v>
      </c>
      <c r="T454" s="331">
        <v>-3027.07</v>
      </c>
      <c r="U454" s="331">
        <v>-3121.73</v>
      </c>
      <c r="V454" s="331">
        <v>-3158.53</v>
      </c>
      <c r="W454" s="331">
        <v>-3632.19</v>
      </c>
      <c r="X454" s="331">
        <v>-3547.49</v>
      </c>
      <c r="Y454" s="331">
        <v>-3526.53</v>
      </c>
      <c r="Z454" s="331">
        <v>-3351.02</v>
      </c>
      <c r="AA454" s="331">
        <v>-3372.22</v>
      </c>
      <c r="AB454" s="331">
        <v>-3314.97</v>
      </c>
      <c r="AC454" s="331">
        <v>-3264.71</v>
      </c>
      <c r="AD454" s="331">
        <v>-3225.94</v>
      </c>
      <c r="AE454" s="331">
        <v>-3184.95</v>
      </c>
      <c r="AF454" s="331">
        <v>-3313.65</v>
      </c>
      <c r="AG454" s="331">
        <v>-3316.59</v>
      </c>
      <c r="AH454" s="331">
        <v>-3198.52</v>
      </c>
      <c r="AI454" s="331">
        <v>-3042.82</v>
      </c>
      <c r="AJ454" s="331">
        <v>-2898.01</v>
      </c>
      <c r="AK454" s="331">
        <v>-2693.1</v>
      </c>
      <c r="AL454" s="331">
        <v>-2611</v>
      </c>
      <c r="AM454" s="331">
        <v>-2704.49</v>
      </c>
      <c r="AN454" s="331">
        <v>-2512.4699999999998</v>
      </c>
      <c r="AO454" s="331">
        <v>-2559.98</v>
      </c>
      <c r="AP454" s="331">
        <v>-2550.14</v>
      </c>
      <c r="AQ454" s="331">
        <v>-2543.75</v>
      </c>
      <c r="AR454" s="331">
        <v>-2574.16</v>
      </c>
      <c r="AS454" s="331">
        <v>-2307.17</v>
      </c>
      <c r="AT454" s="331">
        <v>-2115.98</v>
      </c>
      <c r="AU454" s="331">
        <v>-2150.31</v>
      </c>
      <c r="AV454" s="331">
        <v>-2150.31</v>
      </c>
      <c r="AW454" s="331">
        <v>-2150.31</v>
      </c>
      <c r="AX454" s="331">
        <v>-2150.31</v>
      </c>
      <c r="AY454" s="331">
        <v>-2150.31</v>
      </c>
      <c r="AZ454" s="331">
        <v>-2150.31</v>
      </c>
      <c r="BA454" s="331">
        <v>-2150.31</v>
      </c>
      <c r="BB454" s="331">
        <v>-2150.31</v>
      </c>
      <c r="BC454" s="331">
        <v>-2150.31</v>
      </c>
      <c r="BD454" s="330"/>
      <c r="BE454" s="330"/>
      <c r="BF454" s="330"/>
      <c r="BG454" s="330"/>
      <c r="BH454" s="335"/>
      <c r="BI454" s="330"/>
      <c r="BJ454" s="330"/>
      <c r="BK454" s="330"/>
      <c r="BL454" s="330"/>
      <c r="BM454" s="330"/>
      <c r="BN454" s="330"/>
    </row>
    <row r="455" spans="2:66">
      <c r="B455" s="339" t="s">
        <v>19274</v>
      </c>
      <c r="C455" s="338" t="s">
        <v>19274</v>
      </c>
      <c r="D455" s="337" t="s">
        <v>19245</v>
      </c>
      <c r="E455" s="337" t="s">
        <v>19273</v>
      </c>
      <c r="F455" s="337" t="s">
        <v>19272</v>
      </c>
      <c r="G455" s="337" t="s">
        <v>19150</v>
      </c>
      <c r="H455" s="336" t="s">
        <v>19149</v>
      </c>
      <c r="I455" s="331">
        <v>-14089.2</v>
      </c>
      <c r="J455" s="331"/>
      <c r="K455" s="331"/>
      <c r="L455" s="331">
        <v>-10772.27</v>
      </c>
      <c r="M455" s="331">
        <v>-12498.95</v>
      </c>
      <c r="N455" s="331">
        <v>-14943.43</v>
      </c>
      <c r="O455" s="331">
        <v>-13223.83</v>
      </c>
      <c r="P455" s="331">
        <v>-12542.73</v>
      </c>
      <c r="Q455" s="331">
        <v>-11901</v>
      </c>
      <c r="R455" s="331">
        <v>-9506.39</v>
      </c>
      <c r="S455" s="331">
        <v>-9682.4599999999991</v>
      </c>
      <c r="T455" s="331">
        <v>-10004.17</v>
      </c>
      <c r="U455" s="331">
        <v>-11283.18</v>
      </c>
      <c r="V455" s="331">
        <v>-10518.34</v>
      </c>
      <c r="W455" s="331">
        <v>-10766.46</v>
      </c>
      <c r="X455" s="331">
        <v>-10957.46</v>
      </c>
      <c r="Y455" s="331">
        <v>-10627.04</v>
      </c>
      <c r="Z455" s="331">
        <v>-10958.09</v>
      </c>
      <c r="AA455" s="331">
        <v>-8613.2000000000007</v>
      </c>
      <c r="AB455" s="331">
        <v>-8395.09</v>
      </c>
      <c r="AC455" s="331">
        <v>-8670.51</v>
      </c>
      <c r="AD455" s="331">
        <v>-9008.17</v>
      </c>
      <c r="AE455" s="331">
        <v>-9018.16</v>
      </c>
      <c r="AF455" s="331">
        <v>-9066.76</v>
      </c>
      <c r="AG455" s="331">
        <v>-9755.5</v>
      </c>
      <c r="AH455" s="331">
        <v>-9736.35</v>
      </c>
      <c r="AI455" s="331">
        <v>-8577.7000000000007</v>
      </c>
      <c r="AJ455" s="331">
        <v>-9245.94</v>
      </c>
      <c r="AK455" s="331">
        <v>-8856.26</v>
      </c>
      <c r="AL455" s="331">
        <v>-7671.41</v>
      </c>
      <c r="AM455" s="331">
        <v>-7800.04</v>
      </c>
      <c r="AN455" s="331">
        <v>-8460.7999999999993</v>
      </c>
      <c r="AO455" s="331">
        <v>-9718.09</v>
      </c>
      <c r="AP455" s="331">
        <v>-8665.02</v>
      </c>
      <c r="AQ455" s="331">
        <v>-9181.3799999999992</v>
      </c>
      <c r="AR455" s="331">
        <v>-10052.25</v>
      </c>
      <c r="AS455" s="331">
        <v>-8375.31</v>
      </c>
      <c r="AT455" s="331">
        <v>-7975.04</v>
      </c>
      <c r="AU455" s="331">
        <v>-8493.68</v>
      </c>
      <c r="AV455" s="331">
        <v>-9840.35</v>
      </c>
      <c r="AW455" s="331">
        <v>-8962.2800000000007</v>
      </c>
      <c r="AX455" s="331">
        <v>-9033.7199999999993</v>
      </c>
      <c r="AY455" s="331">
        <v>-8041.68</v>
      </c>
      <c r="AZ455" s="331">
        <v>-8059.86</v>
      </c>
      <c r="BA455" s="331">
        <v>-7974.17</v>
      </c>
      <c r="BB455" s="331">
        <v>-7934.61</v>
      </c>
      <c r="BC455" s="331">
        <v>-7856.56</v>
      </c>
      <c r="BD455" s="330"/>
      <c r="BE455" s="330"/>
      <c r="BF455" s="330"/>
      <c r="BG455" s="330"/>
      <c r="BH455" s="335"/>
      <c r="BI455" s="330"/>
      <c r="BJ455" s="330"/>
      <c r="BK455" s="330"/>
      <c r="BL455" s="330"/>
      <c r="BM455" s="330"/>
      <c r="BN455" s="330"/>
    </row>
    <row r="456" spans="2:66">
      <c r="B456" s="346" t="s">
        <v>19271</v>
      </c>
      <c r="C456" s="345" t="s">
        <v>19271</v>
      </c>
      <c r="D456" s="337"/>
      <c r="E456" s="337"/>
      <c r="F456" s="337"/>
      <c r="G456" s="337"/>
      <c r="H456" s="336"/>
      <c r="I456" s="331"/>
      <c r="J456" s="331"/>
      <c r="K456" s="331"/>
      <c r="L456" s="331"/>
      <c r="M456" s="331"/>
      <c r="N456" s="331"/>
      <c r="O456" s="331"/>
      <c r="P456" s="331"/>
      <c r="Q456" s="331"/>
      <c r="R456" s="331"/>
      <c r="S456" s="331"/>
      <c r="T456" s="331"/>
      <c r="U456" s="331"/>
      <c r="V456" s="331"/>
      <c r="W456" s="331"/>
      <c r="X456" s="331"/>
      <c r="Y456" s="331"/>
      <c r="Z456" s="331"/>
      <c r="AA456" s="331"/>
      <c r="AB456" s="331"/>
      <c r="AC456" s="331"/>
      <c r="AD456" s="331"/>
      <c r="AE456" s="331"/>
      <c r="AF456" s="331"/>
      <c r="AG456" s="331"/>
      <c r="AH456" s="331"/>
      <c r="AI456" s="331"/>
      <c r="AJ456" s="331"/>
      <c r="AK456" s="331"/>
      <c r="AL456" s="331"/>
      <c r="AM456" s="331"/>
      <c r="AN456" s="331"/>
      <c r="AO456" s="331"/>
      <c r="AP456" s="331"/>
      <c r="AQ456" s="331"/>
      <c r="AR456" s="331"/>
      <c r="AS456" s="331"/>
      <c r="AT456" s="331"/>
      <c r="AU456" s="331"/>
      <c r="AV456" s="331"/>
      <c r="AW456" s="331"/>
      <c r="AX456" s="331"/>
      <c r="AY456" s="331"/>
      <c r="AZ456" s="331"/>
      <c r="BA456" s="331"/>
      <c r="BB456" s="331"/>
      <c r="BC456" s="331"/>
      <c r="BD456" s="330"/>
      <c r="BE456" s="330"/>
      <c r="BF456" s="350"/>
      <c r="BG456" s="350"/>
      <c r="BH456" s="342"/>
      <c r="BI456" s="350"/>
      <c r="BJ456" s="350"/>
      <c r="BK456" s="350"/>
      <c r="BL456" s="350"/>
      <c r="BM456" s="350"/>
      <c r="BN456" s="350"/>
    </row>
    <row r="457" spans="2:66">
      <c r="B457" s="362" t="s">
        <v>19270</v>
      </c>
      <c r="C457" s="361" t="s">
        <v>19269</v>
      </c>
      <c r="D457" s="360"/>
      <c r="E457" s="360"/>
      <c r="F457" s="360"/>
      <c r="G457" s="360"/>
      <c r="H457" s="336"/>
      <c r="I457" s="331"/>
      <c r="J457" s="331"/>
      <c r="K457" s="331"/>
      <c r="L457" s="331"/>
      <c r="M457" s="331"/>
      <c r="N457" s="331"/>
      <c r="O457" s="331"/>
      <c r="P457" s="331"/>
      <c r="Q457" s="331"/>
      <c r="R457" s="331"/>
      <c r="S457" s="331"/>
      <c r="T457" s="331"/>
      <c r="U457" s="331"/>
      <c r="V457" s="331"/>
      <c r="W457" s="331"/>
      <c r="X457" s="331"/>
      <c r="Y457" s="331"/>
      <c r="Z457" s="331"/>
      <c r="AA457" s="331"/>
      <c r="AB457" s="331"/>
      <c r="AC457" s="331"/>
      <c r="AD457" s="331"/>
      <c r="AE457" s="331"/>
      <c r="AF457" s="331"/>
      <c r="AG457" s="331"/>
      <c r="AH457" s="331"/>
      <c r="AI457" s="331"/>
      <c r="AJ457" s="331"/>
      <c r="AK457" s="331"/>
      <c r="AL457" s="331"/>
      <c r="AM457" s="331"/>
      <c r="AN457" s="331"/>
      <c r="AO457" s="331"/>
      <c r="AP457" s="331"/>
      <c r="AQ457" s="331"/>
      <c r="AR457" s="331"/>
      <c r="AS457" s="331"/>
      <c r="AT457" s="331"/>
      <c r="AU457" s="331"/>
      <c r="AV457" s="331"/>
      <c r="AW457" s="331"/>
      <c r="AX457" s="331"/>
      <c r="AY457" s="331"/>
      <c r="AZ457" s="331"/>
      <c r="BA457" s="331"/>
      <c r="BB457" s="331"/>
      <c r="BC457" s="331"/>
      <c r="BD457" s="330"/>
      <c r="BE457" s="330"/>
      <c r="BF457" s="330"/>
      <c r="BG457" s="330"/>
      <c r="BH457" s="359"/>
      <c r="BI457" s="330"/>
      <c r="BJ457" s="330"/>
      <c r="BK457" s="330"/>
      <c r="BL457" s="330"/>
      <c r="BM457" s="330"/>
      <c r="BN457" s="330"/>
    </row>
    <row r="458" spans="2:66">
      <c r="B458" s="339" t="s">
        <v>19249</v>
      </c>
      <c r="C458" s="338" t="s">
        <v>19248</v>
      </c>
      <c r="D458" s="337" t="s">
        <v>19245</v>
      </c>
      <c r="E458" s="337" t="s">
        <v>19266</v>
      </c>
      <c r="F458" s="337" t="s">
        <v>19247</v>
      </c>
      <c r="G458" s="337" t="s">
        <v>19150</v>
      </c>
      <c r="H458" s="336" t="s">
        <v>19149</v>
      </c>
      <c r="I458" s="331">
        <v>-62.57</v>
      </c>
      <c r="J458" s="331"/>
      <c r="K458" s="331"/>
      <c r="L458" s="331">
        <v>-32.47</v>
      </c>
      <c r="M458" s="331">
        <v>-46.02</v>
      </c>
      <c r="N458" s="331">
        <v>-48.49</v>
      </c>
      <c r="O458" s="331">
        <v>-46.76</v>
      </c>
      <c r="P458" s="331">
        <v>-41.85</v>
      </c>
      <c r="Q458" s="331">
        <v>-39.01</v>
      </c>
      <c r="R458" s="331">
        <v>-23.84</v>
      </c>
      <c r="S458" s="331">
        <v>-7.2</v>
      </c>
      <c r="T458" s="331">
        <v>-8.8000000000000007</v>
      </c>
      <c r="U458" s="331">
        <v>-11.58</v>
      </c>
      <c r="V458" s="331">
        <v>-7.38</v>
      </c>
      <c r="W458" s="331">
        <v>-8.18</v>
      </c>
      <c r="X458" s="331">
        <v>-11.69</v>
      </c>
      <c r="Y458" s="331">
        <v>-6.53</v>
      </c>
      <c r="Z458" s="331">
        <v>-5.16</v>
      </c>
      <c r="AA458" s="331">
        <v>-4.91</v>
      </c>
      <c r="AB458" s="331">
        <v>-6.16</v>
      </c>
      <c r="AC458" s="331">
        <v>-4.79</v>
      </c>
      <c r="AD458" s="331">
        <v>-9.39</v>
      </c>
      <c r="AE458" s="331">
        <v>-6.69</v>
      </c>
      <c r="AF458" s="331">
        <v>-7.99</v>
      </c>
      <c r="AG458" s="331">
        <v>-7.68</v>
      </c>
      <c r="AH458" s="331">
        <v>-9.64</v>
      </c>
      <c r="AI458" s="331">
        <v>-9.08</v>
      </c>
      <c r="AJ458" s="331">
        <v>-6.06</v>
      </c>
      <c r="AK458" s="331">
        <v>-8.89</v>
      </c>
      <c r="AL458" s="331">
        <v>-6.9</v>
      </c>
      <c r="AM458" s="331">
        <v>-8.27</v>
      </c>
      <c r="AN458" s="331">
        <v>-6.1</v>
      </c>
      <c r="AO458" s="331">
        <v>-6.44</v>
      </c>
      <c r="AP458" s="331">
        <v>-4.5999999999999996</v>
      </c>
      <c r="AQ458" s="331">
        <v>-3.64</v>
      </c>
      <c r="AR458" s="331">
        <v>-6.31</v>
      </c>
      <c r="AS458" s="331">
        <v>-3.05</v>
      </c>
      <c r="AT458" s="331">
        <v>-5.04</v>
      </c>
      <c r="AU458" s="331">
        <v>-6.19</v>
      </c>
      <c r="AV458" s="331">
        <v>-3.7</v>
      </c>
      <c r="AW458" s="331">
        <v>-3.73</v>
      </c>
      <c r="AX458" s="331">
        <v>-2.4900000000000002</v>
      </c>
      <c r="AY458" s="331">
        <v>-5.91</v>
      </c>
      <c r="AZ458" s="331">
        <v>-3.73</v>
      </c>
      <c r="BA458" s="331">
        <v>-1.24</v>
      </c>
      <c r="BB458" s="331">
        <v>0</v>
      </c>
      <c r="BC458" s="331">
        <v>0</v>
      </c>
      <c r="BD458" s="330"/>
      <c r="BE458" s="330"/>
      <c r="BF458" s="330"/>
      <c r="BG458" s="330"/>
      <c r="BH458" s="335"/>
      <c r="BI458" s="330"/>
      <c r="BJ458" s="330"/>
      <c r="BK458" s="330"/>
      <c r="BL458" s="330"/>
      <c r="BM458" s="330"/>
      <c r="BN458" s="330"/>
    </row>
    <row r="459" spans="2:66">
      <c r="B459" s="339" t="s">
        <v>19153</v>
      </c>
      <c r="C459" s="338" t="s">
        <v>19152</v>
      </c>
      <c r="D459" s="337" t="s">
        <v>19245</v>
      </c>
      <c r="E459" s="337" t="s">
        <v>19266</v>
      </c>
      <c r="F459" s="337" t="s">
        <v>19151</v>
      </c>
      <c r="G459" s="337" t="s">
        <v>19150</v>
      </c>
      <c r="H459" s="336" t="s">
        <v>19149</v>
      </c>
      <c r="I459" s="331">
        <v>-333.66</v>
      </c>
      <c r="J459" s="331"/>
      <c r="K459" s="331"/>
      <c r="L459" s="331">
        <v>-353.16</v>
      </c>
      <c r="M459" s="331">
        <v>-597.45000000000005</v>
      </c>
      <c r="N459" s="331">
        <v>-351.98</v>
      </c>
      <c r="O459" s="331">
        <v>-515.25</v>
      </c>
      <c r="P459" s="331">
        <v>-475.15</v>
      </c>
      <c r="Q459" s="331">
        <v>-432.51</v>
      </c>
      <c r="R459" s="331">
        <v>-300.87</v>
      </c>
      <c r="S459" s="331">
        <v>-117.94</v>
      </c>
      <c r="T459" s="331">
        <v>-237.18</v>
      </c>
      <c r="U459" s="331">
        <v>-214.64</v>
      </c>
      <c r="V459" s="331">
        <v>-324.16000000000003</v>
      </c>
      <c r="W459" s="331">
        <v>-242.53</v>
      </c>
      <c r="X459" s="331">
        <v>-7.33</v>
      </c>
      <c r="Y459" s="331">
        <v>-348.31</v>
      </c>
      <c r="Z459" s="331">
        <v>-205.64</v>
      </c>
      <c r="AA459" s="331">
        <v>-0.99</v>
      </c>
      <c r="AB459" s="331">
        <v>-1.18</v>
      </c>
      <c r="AC459" s="331">
        <v>-0.99</v>
      </c>
      <c r="AD459" s="331">
        <v>-0.56000000000000005</v>
      </c>
      <c r="AE459" s="331">
        <v>-0.53</v>
      </c>
      <c r="AF459" s="331">
        <v>-0.33</v>
      </c>
      <c r="AG459" s="331">
        <v>-0.33</v>
      </c>
      <c r="AH459" s="331">
        <v>-0.3</v>
      </c>
      <c r="AI459" s="331">
        <v>0</v>
      </c>
      <c r="AJ459" s="331">
        <v>-32.47</v>
      </c>
      <c r="AK459" s="331">
        <v>-0.89</v>
      </c>
      <c r="AL459" s="331">
        <v>0</v>
      </c>
      <c r="AM459" s="331">
        <v>-7.0000000000000007E-2</v>
      </c>
      <c r="AN459" s="331">
        <v>-3.97</v>
      </c>
      <c r="AO459" s="331">
        <v>-7.13</v>
      </c>
      <c r="AP459" s="331">
        <v>-7.46</v>
      </c>
      <c r="AQ459" s="331">
        <v>-6.6</v>
      </c>
      <c r="AR459" s="331">
        <v>-6.37</v>
      </c>
      <c r="AS459" s="331">
        <v>-11.73</v>
      </c>
      <c r="AT459" s="331">
        <v>-8.84</v>
      </c>
      <c r="AU459" s="331">
        <v>-5.68</v>
      </c>
      <c r="AV459" s="331">
        <v>0</v>
      </c>
      <c r="AW459" s="331">
        <v>-1.51</v>
      </c>
      <c r="AX459" s="331">
        <v>-3.61</v>
      </c>
      <c r="AY459" s="331">
        <v>-2.99</v>
      </c>
      <c r="AZ459" s="331">
        <v>-1.91</v>
      </c>
      <c r="BA459" s="331">
        <v>-2.1</v>
      </c>
      <c r="BB459" s="331">
        <v>-1.68</v>
      </c>
      <c r="BC459" s="331">
        <v>-1.81</v>
      </c>
      <c r="BD459" s="330"/>
      <c r="BE459" s="330"/>
      <c r="BF459" s="330"/>
      <c r="BG459" s="330"/>
      <c r="BH459" s="335"/>
      <c r="BI459" s="330"/>
      <c r="BJ459" s="330"/>
      <c r="BK459" s="330"/>
      <c r="BL459" s="330"/>
      <c r="BM459" s="330"/>
      <c r="BN459" s="330"/>
    </row>
    <row r="460" spans="2:66">
      <c r="B460" s="339" t="s">
        <v>19268</v>
      </c>
      <c r="C460" s="338" t="s">
        <v>19268</v>
      </c>
      <c r="D460" s="337" t="s">
        <v>19245</v>
      </c>
      <c r="E460" s="337" t="s">
        <v>19266</v>
      </c>
      <c r="F460" s="337" t="s">
        <v>19267</v>
      </c>
      <c r="G460" s="337" t="s">
        <v>19150</v>
      </c>
      <c r="H460" s="336" t="s">
        <v>19149</v>
      </c>
      <c r="I460" s="331">
        <v>-7367.13</v>
      </c>
      <c r="J460" s="331"/>
      <c r="K460" s="331"/>
      <c r="L460" s="331">
        <v>-7322.08</v>
      </c>
      <c r="M460" s="331">
        <v>-7617.19</v>
      </c>
      <c r="N460" s="331">
        <v>-7096.65</v>
      </c>
      <c r="O460" s="331">
        <v>-7008.12</v>
      </c>
      <c r="P460" s="331">
        <v>-9524.32</v>
      </c>
      <c r="Q460" s="331">
        <v>-7499.79</v>
      </c>
      <c r="R460" s="331">
        <v>-7696.31</v>
      </c>
      <c r="S460" s="331">
        <v>-7506.58</v>
      </c>
      <c r="T460" s="331">
        <v>-7207.93</v>
      </c>
      <c r="U460" s="331">
        <v>-5519.81</v>
      </c>
      <c r="V460" s="331">
        <v>-3845.24</v>
      </c>
      <c r="W460" s="331">
        <v>-2668.11</v>
      </c>
      <c r="X460" s="331">
        <v>-4300.3</v>
      </c>
      <c r="Y460" s="331">
        <v>-97.41</v>
      </c>
      <c r="Z460" s="331">
        <v>0</v>
      </c>
      <c r="AA460" s="331">
        <v>0</v>
      </c>
      <c r="AB460" s="331">
        <v>0</v>
      </c>
      <c r="AC460" s="331">
        <v>0</v>
      </c>
      <c r="AD460" s="331">
        <v>0</v>
      </c>
      <c r="AE460" s="331">
        <v>0</v>
      </c>
      <c r="AF460" s="331">
        <v>0</v>
      </c>
      <c r="AG460" s="331">
        <v>0</v>
      </c>
      <c r="AH460" s="331">
        <v>0</v>
      </c>
      <c r="AI460" s="331">
        <v>0</v>
      </c>
      <c r="AJ460" s="331">
        <v>0</v>
      </c>
      <c r="AK460" s="331">
        <v>0</v>
      </c>
      <c r="AL460" s="331">
        <v>0</v>
      </c>
      <c r="AM460" s="331">
        <v>0</v>
      </c>
      <c r="AN460" s="331">
        <v>0</v>
      </c>
      <c r="AO460" s="331">
        <v>0</v>
      </c>
      <c r="AP460" s="331">
        <v>0</v>
      </c>
      <c r="AQ460" s="331">
        <v>0</v>
      </c>
      <c r="AR460" s="331">
        <v>0</v>
      </c>
      <c r="AS460" s="331">
        <v>0</v>
      </c>
      <c r="AT460" s="331">
        <v>0</v>
      </c>
      <c r="AU460" s="331">
        <v>0</v>
      </c>
      <c r="AV460" s="331">
        <v>0</v>
      </c>
      <c r="AW460" s="331">
        <v>0</v>
      </c>
      <c r="AX460" s="331">
        <v>0</v>
      </c>
      <c r="AY460" s="331">
        <v>0</v>
      </c>
      <c r="AZ460" s="331">
        <v>0</v>
      </c>
      <c r="BA460" s="331">
        <v>0</v>
      </c>
      <c r="BB460" s="331">
        <v>0</v>
      </c>
      <c r="BC460" s="331">
        <v>0</v>
      </c>
      <c r="BD460" s="330"/>
      <c r="BE460" s="330"/>
      <c r="BF460" s="330"/>
      <c r="BG460" s="330"/>
      <c r="BH460" s="335"/>
      <c r="BI460" s="330"/>
      <c r="BJ460" s="330"/>
      <c r="BK460" s="330"/>
      <c r="BL460" s="330"/>
      <c r="BM460" s="330"/>
      <c r="BN460" s="330"/>
    </row>
    <row r="461" spans="2:66">
      <c r="B461" s="339" t="s">
        <v>19246</v>
      </c>
      <c r="C461" s="338" t="s">
        <v>19246</v>
      </c>
      <c r="D461" s="337" t="s">
        <v>19245</v>
      </c>
      <c r="E461" s="337" t="s">
        <v>19266</v>
      </c>
      <c r="F461" s="337" t="s">
        <v>19243</v>
      </c>
      <c r="G461" s="337" t="s">
        <v>19150</v>
      </c>
      <c r="H461" s="336" t="s">
        <v>19149</v>
      </c>
      <c r="I461" s="331">
        <v>0</v>
      </c>
      <c r="J461" s="331"/>
      <c r="K461" s="331"/>
      <c r="L461" s="331">
        <v>-14.99</v>
      </c>
      <c r="M461" s="331">
        <v>-23.21</v>
      </c>
      <c r="N461" s="331">
        <v>-17.37</v>
      </c>
      <c r="O461" s="331">
        <v>-18.13</v>
      </c>
      <c r="P461" s="331">
        <v>-17.68</v>
      </c>
      <c r="Q461" s="331">
        <v>-22.1</v>
      </c>
      <c r="R461" s="331">
        <v>-18.510000000000002</v>
      </c>
      <c r="S461" s="331">
        <v>-12.21</v>
      </c>
      <c r="T461" s="331">
        <v>-10.61</v>
      </c>
      <c r="U461" s="331">
        <v>-8.77</v>
      </c>
      <c r="V461" s="331">
        <v>-8.14</v>
      </c>
      <c r="W461" s="331">
        <v>-13.75</v>
      </c>
      <c r="X461" s="331">
        <v>-21.33</v>
      </c>
      <c r="Y461" s="331">
        <v>-2120.71</v>
      </c>
      <c r="Z461" s="331">
        <v>-1753.92</v>
      </c>
      <c r="AA461" s="331">
        <v>-1496.78</v>
      </c>
      <c r="AB461" s="331">
        <v>-2287.89</v>
      </c>
      <c r="AC461" s="331">
        <v>-927.07</v>
      </c>
      <c r="AD461" s="331">
        <v>-2357.63</v>
      </c>
      <c r="AE461" s="331">
        <v>-2686.87</v>
      </c>
      <c r="AF461" s="331">
        <v>-1646.21</v>
      </c>
      <c r="AG461" s="331">
        <v>-1693.16</v>
      </c>
      <c r="AH461" s="331">
        <v>-1020.02</v>
      </c>
      <c r="AI461" s="331">
        <v>-1278.3800000000001</v>
      </c>
      <c r="AJ461" s="331">
        <v>-1473.78</v>
      </c>
      <c r="AK461" s="331">
        <v>-1146.45</v>
      </c>
      <c r="AL461" s="331">
        <v>-429.08</v>
      </c>
      <c r="AM461" s="331">
        <v>-777.81</v>
      </c>
      <c r="AN461" s="331">
        <v>-665.24</v>
      </c>
      <c r="AO461" s="331">
        <v>-1853.62</v>
      </c>
      <c r="AP461" s="331">
        <v>-2442.75</v>
      </c>
      <c r="AQ461" s="331">
        <v>-1096.8599999999999</v>
      </c>
      <c r="AR461" s="331">
        <v>-1718.08</v>
      </c>
      <c r="AS461" s="331">
        <v>-831.75</v>
      </c>
      <c r="AT461" s="331">
        <v>-1078.52</v>
      </c>
      <c r="AU461" s="331">
        <v>-861.82</v>
      </c>
      <c r="AV461" s="331">
        <v>-1603.34</v>
      </c>
      <c r="AW461" s="331">
        <v>-697.98</v>
      </c>
      <c r="AX461" s="331">
        <v>-1051.31</v>
      </c>
      <c r="AY461" s="331">
        <v>-963.16</v>
      </c>
      <c r="AZ461" s="331">
        <v>-734.42</v>
      </c>
      <c r="BA461" s="331">
        <v>-676.48</v>
      </c>
      <c r="BB461" s="331">
        <v>-1336.22</v>
      </c>
      <c r="BC461" s="331">
        <v>-629.64</v>
      </c>
      <c r="BD461" s="330"/>
      <c r="BE461" s="330"/>
      <c r="BF461" s="330"/>
      <c r="BG461" s="330"/>
      <c r="BH461" s="335"/>
      <c r="BI461" s="330"/>
      <c r="BJ461" s="330"/>
      <c r="BK461" s="330"/>
      <c r="BL461" s="330"/>
      <c r="BM461" s="330"/>
      <c r="BN461" s="330"/>
    </row>
    <row r="462" spans="2:66">
      <c r="B462" s="339" t="s">
        <v>19115</v>
      </c>
      <c r="C462" s="338" t="s">
        <v>19114</v>
      </c>
      <c r="D462" s="337" t="s">
        <v>19245</v>
      </c>
      <c r="E462" s="337" t="s">
        <v>19266</v>
      </c>
      <c r="F462" s="337" t="s">
        <v>19113</v>
      </c>
      <c r="G462" s="337" t="s">
        <v>19150</v>
      </c>
      <c r="H462" s="336" t="s">
        <v>19149</v>
      </c>
      <c r="I462" s="331">
        <v>-373.48</v>
      </c>
      <c r="J462" s="331"/>
      <c r="K462" s="331"/>
      <c r="L462" s="331">
        <v>-335.38</v>
      </c>
      <c r="M462" s="331">
        <v>-543.96</v>
      </c>
      <c r="N462" s="331">
        <v>-816.65</v>
      </c>
      <c r="O462" s="331">
        <v>-681.13</v>
      </c>
      <c r="P462" s="331">
        <v>-792.4</v>
      </c>
      <c r="Q462" s="331">
        <v>-151.18</v>
      </c>
      <c r="R462" s="331">
        <v>-544.33000000000004</v>
      </c>
      <c r="S462" s="331">
        <v>-1556.35</v>
      </c>
      <c r="T462" s="331">
        <v>-781.99</v>
      </c>
      <c r="U462" s="331">
        <v>-1695.41</v>
      </c>
      <c r="V462" s="331">
        <v>-1361.51</v>
      </c>
      <c r="W462" s="331">
        <v>-1407.78</v>
      </c>
      <c r="X462" s="331">
        <v>-661.37</v>
      </c>
      <c r="Y462" s="331">
        <v>-142.25</v>
      </c>
      <c r="Z462" s="331">
        <v>-313.41000000000003</v>
      </c>
      <c r="AA462" s="331">
        <v>-146.16</v>
      </c>
      <c r="AB462" s="331">
        <v>-1640.89</v>
      </c>
      <c r="AC462" s="331">
        <v>-994.83</v>
      </c>
      <c r="AD462" s="331">
        <v>-900.68</v>
      </c>
      <c r="AE462" s="331">
        <v>-784.15</v>
      </c>
      <c r="AF462" s="331">
        <v>-1794</v>
      </c>
      <c r="AG462" s="331">
        <v>-722</v>
      </c>
      <c r="AH462" s="331">
        <v>-1306.2</v>
      </c>
      <c r="AI462" s="331">
        <v>-1504.34</v>
      </c>
      <c r="AJ462" s="331">
        <v>-992.25</v>
      </c>
      <c r="AK462" s="331">
        <v>-368.51</v>
      </c>
      <c r="AL462" s="331">
        <v>-884.79</v>
      </c>
      <c r="AM462" s="331">
        <v>-434.68</v>
      </c>
      <c r="AN462" s="331">
        <v>-585.79999999999995</v>
      </c>
      <c r="AO462" s="331">
        <v>-1413.09</v>
      </c>
      <c r="AP462" s="331">
        <v>-1270.77</v>
      </c>
      <c r="AQ462" s="331">
        <v>-631.55999999999995</v>
      </c>
      <c r="AR462" s="331">
        <v>-678.95</v>
      </c>
      <c r="AS462" s="331">
        <v>-630.49</v>
      </c>
      <c r="AT462" s="331">
        <v>-1099.03</v>
      </c>
      <c r="AU462" s="331">
        <v>-596.34</v>
      </c>
      <c r="AV462" s="331">
        <v>-1044.9100000000001</v>
      </c>
      <c r="AW462" s="331">
        <v>-879.7</v>
      </c>
      <c r="AX462" s="331">
        <v>-872.49</v>
      </c>
      <c r="AY462" s="331">
        <v>-838.13</v>
      </c>
      <c r="AZ462" s="331">
        <v>-609.66</v>
      </c>
      <c r="BA462" s="331">
        <v>-799.46</v>
      </c>
      <c r="BB462" s="331">
        <v>-1461.84</v>
      </c>
      <c r="BC462" s="331">
        <v>-974.46</v>
      </c>
      <c r="BD462" s="330"/>
      <c r="BE462" s="330"/>
      <c r="BF462" s="330"/>
      <c r="BG462" s="330"/>
      <c r="BH462" s="335"/>
      <c r="BI462" s="330"/>
      <c r="BJ462" s="330"/>
      <c r="BK462" s="330"/>
      <c r="BL462" s="330"/>
      <c r="BM462" s="330"/>
      <c r="BN462" s="330"/>
    </row>
    <row r="463" spans="2:66">
      <c r="B463" s="362" t="s">
        <v>19265</v>
      </c>
      <c r="C463" s="361" t="s">
        <v>19264</v>
      </c>
      <c r="D463" s="360"/>
      <c r="E463" s="360"/>
      <c r="F463" s="360"/>
      <c r="G463" s="360"/>
      <c r="H463" s="336"/>
      <c r="I463" s="331" t="s">
        <v>843</v>
      </c>
      <c r="J463" s="331"/>
      <c r="K463" s="331"/>
      <c r="L463" s="331"/>
      <c r="M463" s="331"/>
      <c r="N463" s="331"/>
      <c r="O463" s="331"/>
      <c r="P463" s="331"/>
      <c r="Q463" s="331"/>
      <c r="R463" s="331"/>
      <c r="S463" s="331"/>
      <c r="T463" s="331"/>
      <c r="U463" s="331"/>
      <c r="V463" s="331"/>
      <c r="W463" s="331"/>
      <c r="X463" s="331"/>
      <c r="Y463" s="331"/>
      <c r="Z463" s="331"/>
      <c r="AA463" s="331"/>
      <c r="AB463" s="331"/>
      <c r="AC463" s="331"/>
      <c r="AD463" s="331"/>
      <c r="AE463" s="331"/>
      <c r="AF463" s="331"/>
      <c r="AG463" s="331"/>
      <c r="AH463" s="331"/>
      <c r="AI463" s="331"/>
      <c r="AJ463" s="331"/>
      <c r="AK463" s="331"/>
      <c r="AL463" s="331"/>
      <c r="AM463" s="331"/>
      <c r="AN463" s="331"/>
      <c r="AO463" s="331"/>
      <c r="AP463" s="331"/>
      <c r="AQ463" s="331"/>
      <c r="AR463" s="331"/>
      <c r="AS463" s="331"/>
      <c r="AT463" s="331"/>
      <c r="AU463" s="331"/>
      <c r="AV463" s="331"/>
      <c r="AW463" s="331"/>
      <c r="AX463" s="331"/>
      <c r="AY463" s="331"/>
      <c r="AZ463" s="331"/>
      <c r="BA463" s="331"/>
      <c r="BB463" s="331"/>
      <c r="BC463" s="331"/>
      <c r="BD463" s="330"/>
      <c r="BE463" s="330"/>
      <c r="BF463" s="330"/>
      <c r="BG463" s="330"/>
      <c r="BH463" s="359"/>
      <c r="BI463" s="330"/>
      <c r="BJ463" s="330"/>
      <c r="BK463" s="330"/>
      <c r="BL463" s="330"/>
      <c r="BM463" s="330"/>
      <c r="BN463" s="330"/>
    </row>
    <row r="464" spans="2:66">
      <c r="B464" s="339" t="s">
        <v>19122</v>
      </c>
      <c r="C464" s="338" t="s">
        <v>19122</v>
      </c>
      <c r="D464" s="337" t="s">
        <v>19245</v>
      </c>
      <c r="E464" s="337" t="s">
        <v>19261</v>
      </c>
      <c r="F464" s="337" t="s">
        <v>19121</v>
      </c>
      <c r="G464" s="337" t="s">
        <v>19150</v>
      </c>
      <c r="H464" s="336" t="s">
        <v>19149</v>
      </c>
      <c r="I464" s="331">
        <v>-522.16999999999996</v>
      </c>
      <c r="J464" s="331"/>
      <c r="K464" s="331"/>
      <c r="L464" s="331">
        <v>-448.6</v>
      </c>
      <c r="M464" s="331">
        <v>-415.82</v>
      </c>
      <c r="N464" s="331">
        <v>-396.05</v>
      </c>
      <c r="O464" s="331">
        <v>-387.68</v>
      </c>
      <c r="P464" s="331">
        <v>-492.68</v>
      </c>
      <c r="Q464" s="331">
        <v>-879.89</v>
      </c>
      <c r="R464" s="331">
        <v>-1424.92</v>
      </c>
      <c r="S464" s="331">
        <v>-1520.92</v>
      </c>
      <c r="T464" s="331">
        <v>-1341.43</v>
      </c>
      <c r="U464" s="331">
        <v>-1032.93</v>
      </c>
      <c r="V464" s="331">
        <v>-747.87</v>
      </c>
      <c r="W464" s="331">
        <v>-519.52</v>
      </c>
      <c r="X464" s="331">
        <v>-380.1</v>
      </c>
      <c r="Y464" s="331">
        <v>-277.66000000000003</v>
      </c>
      <c r="Z464" s="331">
        <v>-212.15</v>
      </c>
      <c r="AA464" s="331">
        <v>-461.79</v>
      </c>
      <c r="AB464" s="331">
        <v>-130.5</v>
      </c>
      <c r="AC464" s="331">
        <v>-98.72</v>
      </c>
      <c r="AD464" s="331">
        <v>-77.69</v>
      </c>
      <c r="AE464" s="331">
        <v>-53.08</v>
      </c>
      <c r="AF464" s="331">
        <v>-38.729999999999997</v>
      </c>
      <c r="AG464" s="331">
        <v>-35.24</v>
      </c>
      <c r="AH464" s="331">
        <v>-94.9</v>
      </c>
      <c r="AI464" s="331">
        <v>-254.15</v>
      </c>
      <c r="AJ464" s="331">
        <v>-331.89</v>
      </c>
      <c r="AK464" s="331">
        <v>-424.99</v>
      </c>
      <c r="AL464" s="331">
        <v>-446.52</v>
      </c>
      <c r="AM464" s="331">
        <v>-516.29999999999995</v>
      </c>
      <c r="AN464" s="331">
        <v>-409.31</v>
      </c>
      <c r="AO464" s="331">
        <v>-377.71</v>
      </c>
      <c r="AP464" s="331">
        <v>-322.60000000000002</v>
      </c>
      <c r="AQ464" s="331">
        <v>-261.37</v>
      </c>
      <c r="AR464" s="331">
        <v>-215.6</v>
      </c>
      <c r="AS464" s="331">
        <v>-182.25</v>
      </c>
      <c r="AT464" s="331">
        <v>-118.54</v>
      </c>
      <c r="AU464" s="331">
        <v>-2.58</v>
      </c>
      <c r="AV464" s="331">
        <v>0</v>
      </c>
      <c r="AW464" s="331">
        <v>0</v>
      </c>
      <c r="AX464" s="331">
        <v>0</v>
      </c>
      <c r="AY464" s="331">
        <v>0</v>
      </c>
      <c r="AZ464" s="331">
        <v>0</v>
      </c>
      <c r="BA464" s="331">
        <v>0</v>
      </c>
      <c r="BB464" s="331">
        <v>0</v>
      </c>
      <c r="BC464" s="331">
        <v>0</v>
      </c>
      <c r="BD464" s="330"/>
      <c r="BE464" s="330"/>
      <c r="BF464" s="330"/>
      <c r="BG464" s="330"/>
      <c r="BH464" s="335"/>
      <c r="BI464" s="330"/>
      <c r="BJ464" s="330"/>
      <c r="BK464" s="330"/>
      <c r="BL464" s="330"/>
      <c r="BM464" s="330"/>
      <c r="BN464" s="330"/>
    </row>
    <row r="465" spans="2:66">
      <c r="B465" s="339" t="s">
        <v>19153</v>
      </c>
      <c r="C465" s="338" t="s">
        <v>19152</v>
      </c>
      <c r="D465" s="337" t="s">
        <v>19245</v>
      </c>
      <c r="E465" s="337" t="s">
        <v>19261</v>
      </c>
      <c r="F465" s="337" t="s">
        <v>19151</v>
      </c>
      <c r="G465" s="337" t="s">
        <v>19150</v>
      </c>
      <c r="H465" s="336" t="s">
        <v>19149</v>
      </c>
      <c r="I465" s="331">
        <v>-66973.62</v>
      </c>
      <c r="J465" s="331"/>
      <c r="K465" s="331"/>
      <c r="L465" s="331">
        <v>-66648.09</v>
      </c>
      <c r="M465" s="331">
        <v>-69861.649999999994</v>
      </c>
      <c r="N465" s="331">
        <v>-70911.490000000005</v>
      </c>
      <c r="O465" s="331">
        <v>-72856.44</v>
      </c>
      <c r="P465" s="331">
        <v>-68549.919999999998</v>
      </c>
      <c r="Q465" s="331">
        <v>-67368.45</v>
      </c>
      <c r="R465" s="331">
        <v>-63877.52</v>
      </c>
      <c r="S465" s="331">
        <v>-62256.47</v>
      </c>
      <c r="T465" s="331">
        <v>-62658.879999999997</v>
      </c>
      <c r="U465" s="331">
        <v>-64411.46</v>
      </c>
      <c r="V465" s="331">
        <v>-66031.83</v>
      </c>
      <c r="W465" s="331">
        <v>-68660.95</v>
      </c>
      <c r="X465" s="331">
        <v>-70484.83</v>
      </c>
      <c r="Y465" s="331">
        <v>-73134.990000000005</v>
      </c>
      <c r="Z465" s="331">
        <v>-74094.67</v>
      </c>
      <c r="AA465" s="331">
        <v>-74291.570000000007</v>
      </c>
      <c r="AB465" s="331">
        <v>-75270.5</v>
      </c>
      <c r="AC465" s="331">
        <v>-76062.64</v>
      </c>
      <c r="AD465" s="331">
        <v>-76690.89</v>
      </c>
      <c r="AE465" s="331">
        <v>-78418.83</v>
      </c>
      <c r="AF465" s="331">
        <v>-80956.399999999994</v>
      </c>
      <c r="AG465" s="331">
        <v>-82619.88</v>
      </c>
      <c r="AH465" s="331">
        <v>-85315.71</v>
      </c>
      <c r="AI465" s="331">
        <v>-86497.86</v>
      </c>
      <c r="AJ465" s="331">
        <v>-89107.78</v>
      </c>
      <c r="AK465" s="331">
        <v>-88947.78</v>
      </c>
      <c r="AL465" s="331">
        <v>-86456.15</v>
      </c>
      <c r="AM465" s="331">
        <v>-86222.62</v>
      </c>
      <c r="AN465" s="331">
        <v>-85592.01</v>
      </c>
      <c r="AO465" s="331">
        <v>-84610.2</v>
      </c>
      <c r="AP465" s="331">
        <v>-82110.73</v>
      </c>
      <c r="AQ465" s="331">
        <v>-79821.259999999995</v>
      </c>
      <c r="AR465" s="331">
        <v>-78317.63</v>
      </c>
      <c r="AS465" s="331">
        <v>-74543.55</v>
      </c>
      <c r="AT465" s="331">
        <v>-70878.59</v>
      </c>
      <c r="AU465" s="331">
        <v>-67719.360000000001</v>
      </c>
      <c r="AV465" s="331">
        <v>-63089.97</v>
      </c>
      <c r="AW465" s="331">
        <v>-59948.83</v>
      </c>
      <c r="AX465" s="331">
        <v>-57435.19</v>
      </c>
      <c r="AY465" s="331">
        <v>-57928.67</v>
      </c>
      <c r="AZ465" s="331">
        <v>-57440.65</v>
      </c>
      <c r="BA465" s="331">
        <v>-56302.52</v>
      </c>
      <c r="BB465" s="331">
        <v>-56580.66</v>
      </c>
      <c r="BC465" s="331">
        <v>-56755.81</v>
      </c>
      <c r="BD465" s="330"/>
      <c r="BE465" s="330"/>
      <c r="BF465" s="330"/>
      <c r="BG465" s="330"/>
      <c r="BH465" s="335"/>
      <c r="BI465" s="330"/>
      <c r="BJ465" s="330"/>
      <c r="BK465" s="330"/>
      <c r="BL465" s="330"/>
      <c r="BM465" s="330"/>
      <c r="BN465" s="330"/>
    </row>
    <row r="466" spans="2:66">
      <c r="B466" s="339" t="s">
        <v>19119</v>
      </c>
      <c r="C466" s="338" t="s">
        <v>19118</v>
      </c>
      <c r="D466" s="337" t="s">
        <v>19245</v>
      </c>
      <c r="E466" s="337" t="s">
        <v>19261</v>
      </c>
      <c r="F466" s="337" t="s">
        <v>19117</v>
      </c>
      <c r="G466" s="337" t="s">
        <v>19150</v>
      </c>
      <c r="H466" s="336" t="s">
        <v>19149</v>
      </c>
      <c r="I466" s="331">
        <v>-67.86</v>
      </c>
      <c r="J466" s="331"/>
      <c r="K466" s="331"/>
      <c r="L466" s="331">
        <v>-31.62</v>
      </c>
      <c r="M466" s="331">
        <v>-30.77</v>
      </c>
      <c r="N466" s="331">
        <v>-16.12</v>
      </c>
      <c r="O466" s="331">
        <v>-33.299999999999997</v>
      </c>
      <c r="P466" s="331">
        <v>-194.57</v>
      </c>
      <c r="Q466" s="331">
        <v>-128.79</v>
      </c>
      <c r="R466" s="331">
        <v>-139.76</v>
      </c>
      <c r="S466" s="331">
        <v>-233.61</v>
      </c>
      <c r="T466" s="331">
        <v>-168.99</v>
      </c>
      <c r="U466" s="331">
        <v>-183.19</v>
      </c>
      <c r="V466" s="331">
        <v>-373.72</v>
      </c>
      <c r="W466" s="331">
        <v>-467.26</v>
      </c>
      <c r="X466" s="331">
        <v>-745.83</v>
      </c>
      <c r="Y466" s="331">
        <v>-397.97</v>
      </c>
      <c r="Z466" s="331">
        <v>-222.75</v>
      </c>
      <c r="AA466" s="331">
        <v>-443.98</v>
      </c>
      <c r="AB466" s="331">
        <v>-110.66</v>
      </c>
      <c r="AC466" s="331">
        <v>-98.52</v>
      </c>
      <c r="AD466" s="331">
        <v>-108.68</v>
      </c>
      <c r="AE466" s="331">
        <v>-73.22</v>
      </c>
      <c r="AF466" s="331">
        <v>-50.88</v>
      </c>
      <c r="AG466" s="331">
        <v>-56.03</v>
      </c>
      <c r="AH466" s="331">
        <v>-48.62</v>
      </c>
      <c r="AI466" s="331">
        <v>-36.99</v>
      </c>
      <c r="AJ466" s="331">
        <v>-14.48</v>
      </c>
      <c r="AK466" s="331">
        <v>-10.44</v>
      </c>
      <c r="AL466" s="331">
        <v>-16.63</v>
      </c>
      <c r="AM466" s="331">
        <v>-7.24</v>
      </c>
      <c r="AN466" s="331">
        <v>-19.38</v>
      </c>
      <c r="AO466" s="331">
        <v>-8.84</v>
      </c>
      <c r="AP466" s="331">
        <v>-13.75</v>
      </c>
      <c r="AQ466" s="331">
        <v>-5.39</v>
      </c>
      <c r="AR466" s="331">
        <v>-18.72</v>
      </c>
      <c r="AS466" s="331">
        <v>-2.23</v>
      </c>
      <c r="AT466" s="331">
        <v>-0.42</v>
      </c>
      <c r="AU466" s="331">
        <v>-0.28000000000000003</v>
      </c>
      <c r="AV466" s="331">
        <v>-0.24</v>
      </c>
      <c r="AW466" s="331">
        <v>-0.24</v>
      </c>
      <c r="AX466" s="331">
        <v>-0.21</v>
      </c>
      <c r="AY466" s="331">
        <v>0</v>
      </c>
      <c r="AZ466" s="331">
        <v>0</v>
      </c>
      <c r="BA466" s="331">
        <v>0</v>
      </c>
      <c r="BB466" s="331">
        <v>0</v>
      </c>
      <c r="BC466" s="331">
        <v>0</v>
      </c>
      <c r="BD466" s="330"/>
      <c r="BE466" s="330"/>
      <c r="BF466" s="330"/>
      <c r="BG466" s="330"/>
      <c r="BH466" s="335"/>
      <c r="BI466" s="330"/>
      <c r="BJ466" s="330"/>
      <c r="BK466" s="330"/>
      <c r="BL466" s="330"/>
      <c r="BM466" s="330"/>
      <c r="BN466" s="330"/>
    </row>
    <row r="467" spans="2:66">
      <c r="B467" s="339" t="s">
        <v>19115</v>
      </c>
      <c r="C467" s="338" t="s">
        <v>19114</v>
      </c>
      <c r="D467" s="337" t="s">
        <v>19245</v>
      </c>
      <c r="E467" s="337" t="s">
        <v>19261</v>
      </c>
      <c r="F467" s="337" t="s">
        <v>19113</v>
      </c>
      <c r="G467" s="337" t="s">
        <v>19150</v>
      </c>
      <c r="H467" s="336" t="s">
        <v>19149</v>
      </c>
      <c r="I467" s="331">
        <v>-21368.14</v>
      </c>
      <c r="J467" s="331"/>
      <c r="K467" s="331"/>
      <c r="L467" s="331">
        <v>-19289.580000000002</v>
      </c>
      <c r="M467" s="331">
        <v>-21547.74</v>
      </c>
      <c r="N467" s="331">
        <v>-22754.44</v>
      </c>
      <c r="O467" s="331">
        <v>-29784.12</v>
      </c>
      <c r="P467" s="331">
        <v>-32295.599999999999</v>
      </c>
      <c r="Q467" s="331">
        <v>-32567.75</v>
      </c>
      <c r="R467" s="331">
        <v>-31599.91</v>
      </c>
      <c r="S467" s="331">
        <v>-35016.959999999999</v>
      </c>
      <c r="T467" s="331">
        <v>-38188.51</v>
      </c>
      <c r="U467" s="331">
        <v>-44412.2</v>
      </c>
      <c r="V467" s="331">
        <v>-45608.7</v>
      </c>
      <c r="W467" s="331">
        <v>-49738.19</v>
      </c>
      <c r="X467" s="331">
        <v>-49626.18</v>
      </c>
      <c r="Y467" s="331">
        <v>-49686.29</v>
      </c>
      <c r="Z467" s="331">
        <v>-51854.49</v>
      </c>
      <c r="AA467" s="331">
        <v>-54746.04</v>
      </c>
      <c r="AB467" s="331">
        <v>-58426.85</v>
      </c>
      <c r="AC467" s="331">
        <v>-57510.91</v>
      </c>
      <c r="AD467" s="331">
        <v>-56796.29</v>
      </c>
      <c r="AE467" s="331">
        <v>-58754.91</v>
      </c>
      <c r="AF467" s="331">
        <v>-58561.06</v>
      </c>
      <c r="AG467" s="331">
        <v>-59851.12</v>
      </c>
      <c r="AH467" s="331">
        <v>-60527.79</v>
      </c>
      <c r="AI467" s="331">
        <v>-61072.26</v>
      </c>
      <c r="AJ467" s="331">
        <v>-63618.82</v>
      </c>
      <c r="AK467" s="331">
        <v>-64282.41</v>
      </c>
      <c r="AL467" s="331">
        <v>-66253.58</v>
      </c>
      <c r="AM467" s="331">
        <v>-66813.62</v>
      </c>
      <c r="AN467" s="331">
        <v>-70874.7</v>
      </c>
      <c r="AO467" s="331">
        <v>-75421.69</v>
      </c>
      <c r="AP467" s="331">
        <v>-79475.92</v>
      </c>
      <c r="AQ467" s="331">
        <v>-86222.65</v>
      </c>
      <c r="AR467" s="331">
        <v>-93110.78</v>
      </c>
      <c r="AS467" s="331">
        <v>-93437.13</v>
      </c>
      <c r="AT467" s="331">
        <v>-88454.12</v>
      </c>
      <c r="AU467" s="331">
        <v>-92359.03</v>
      </c>
      <c r="AV467" s="331">
        <v>-91184.52</v>
      </c>
      <c r="AW467" s="331">
        <v>-89410.92</v>
      </c>
      <c r="AX467" s="331">
        <v>-89852.06</v>
      </c>
      <c r="AY467" s="331">
        <v>-89640.09</v>
      </c>
      <c r="AZ467" s="331">
        <v>-92759.31</v>
      </c>
      <c r="BA467" s="331">
        <v>-94419.3</v>
      </c>
      <c r="BB467" s="331">
        <v>-96346.81</v>
      </c>
      <c r="BC467" s="331">
        <v>-100078.71</v>
      </c>
      <c r="BD467" s="330"/>
      <c r="BE467" s="330"/>
      <c r="BF467" s="330"/>
      <c r="BG467" s="330"/>
      <c r="BH467" s="335"/>
      <c r="BI467" s="330"/>
      <c r="BJ467" s="330"/>
      <c r="BK467" s="330"/>
      <c r="BL467" s="330"/>
      <c r="BM467" s="330"/>
      <c r="BN467" s="330"/>
    </row>
    <row r="468" spans="2:66">
      <c r="B468" s="339" t="s">
        <v>19112</v>
      </c>
      <c r="C468" s="338" t="s">
        <v>19111</v>
      </c>
      <c r="D468" s="337" t="s">
        <v>19245</v>
      </c>
      <c r="E468" s="337" t="s">
        <v>19261</v>
      </c>
      <c r="F468" s="337" t="s">
        <v>19110</v>
      </c>
      <c r="G468" s="337" t="s">
        <v>19150</v>
      </c>
      <c r="H468" s="336" t="s">
        <v>19149</v>
      </c>
      <c r="I468" s="331">
        <v>0</v>
      </c>
      <c r="J468" s="331"/>
      <c r="K468" s="331"/>
      <c r="L468" s="331">
        <v>0</v>
      </c>
      <c r="M468" s="331">
        <v>0</v>
      </c>
      <c r="N468" s="331">
        <v>0</v>
      </c>
      <c r="O468" s="331">
        <v>0</v>
      </c>
      <c r="P468" s="331">
        <v>0</v>
      </c>
      <c r="Q468" s="331">
        <v>0</v>
      </c>
      <c r="R468" s="331">
        <v>0</v>
      </c>
      <c r="S468" s="331">
        <v>0</v>
      </c>
      <c r="T468" s="331">
        <v>0</v>
      </c>
      <c r="U468" s="331">
        <v>0</v>
      </c>
      <c r="V468" s="331">
        <v>0</v>
      </c>
      <c r="W468" s="331">
        <v>0</v>
      </c>
      <c r="X468" s="331">
        <v>0</v>
      </c>
      <c r="Y468" s="331">
        <v>0</v>
      </c>
      <c r="Z468" s="331">
        <v>0</v>
      </c>
      <c r="AA468" s="331">
        <v>0</v>
      </c>
      <c r="AB468" s="331">
        <v>0</v>
      </c>
      <c r="AC468" s="331">
        <v>0</v>
      </c>
      <c r="AD468" s="331">
        <v>0</v>
      </c>
      <c r="AE468" s="331">
        <v>0</v>
      </c>
      <c r="AF468" s="331">
        <v>0</v>
      </c>
      <c r="AG468" s="331">
        <v>0</v>
      </c>
      <c r="AH468" s="331">
        <v>0</v>
      </c>
      <c r="AI468" s="331">
        <v>0</v>
      </c>
      <c r="AJ468" s="331">
        <v>0</v>
      </c>
      <c r="AK468" s="331">
        <v>0</v>
      </c>
      <c r="AL468" s="331">
        <v>0</v>
      </c>
      <c r="AM468" s="331">
        <v>0</v>
      </c>
      <c r="AN468" s="331">
        <v>0</v>
      </c>
      <c r="AO468" s="331">
        <v>0</v>
      </c>
      <c r="AP468" s="331">
        <v>0</v>
      </c>
      <c r="AQ468" s="331">
        <v>0</v>
      </c>
      <c r="AR468" s="331">
        <v>0</v>
      </c>
      <c r="AS468" s="331">
        <v>0</v>
      </c>
      <c r="AT468" s="331">
        <v>0</v>
      </c>
      <c r="AU468" s="331">
        <v>0</v>
      </c>
      <c r="AV468" s="331">
        <v>0</v>
      </c>
      <c r="AW468" s="331">
        <v>0</v>
      </c>
      <c r="AX468" s="331">
        <v>0</v>
      </c>
      <c r="AY468" s="331">
        <v>0</v>
      </c>
      <c r="AZ468" s="331">
        <v>0</v>
      </c>
      <c r="BA468" s="331">
        <v>0</v>
      </c>
      <c r="BB468" s="331">
        <v>0</v>
      </c>
      <c r="BC468" s="331">
        <v>0</v>
      </c>
      <c r="BD468" s="330"/>
      <c r="BE468" s="330"/>
      <c r="BF468" s="330"/>
      <c r="BG468" s="330"/>
      <c r="BH468" s="335"/>
      <c r="BI468" s="330"/>
      <c r="BJ468" s="330"/>
      <c r="BK468" s="330"/>
      <c r="BL468" s="330"/>
      <c r="BM468" s="330"/>
      <c r="BN468" s="330"/>
    </row>
    <row r="469" spans="2:66">
      <c r="B469" s="339" t="s">
        <v>19106</v>
      </c>
      <c r="C469" s="338" t="s">
        <v>19105</v>
      </c>
      <c r="D469" s="337" t="s">
        <v>19245</v>
      </c>
      <c r="E469" s="337" t="s">
        <v>19261</v>
      </c>
      <c r="F469" s="337" t="s">
        <v>19104</v>
      </c>
      <c r="G469" s="337" t="s">
        <v>19150</v>
      </c>
      <c r="H469" s="336" t="s">
        <v>19149</v>
      </c>
      <c r="I469" s="331">
        <v>0</v>
      </c>
      <c r="J469" s="331"/>
      <c r="K469" s="331"/>
      <c r="L469" s="331">
        <v>0</v>
      </c>
      <c r="M469" s="331">
        <v>0</v>
      </c>
      <c r="N469" s="331">
        <v>0</v>
      </c>
      <c r="O469" s="331">
        <v>0</v>
      </c>
      <c r="P469" s="331">
        <v>0</v>
      </c>
      <c r="Q469" s="331">
        <v>0</v>
      </c>
      <c r="R469" s="331">
        <v>0</v>
      </c>
      <c r="S469" s="331">
        <v>0</v>
      </c>
      <c r="T469" s="331">
        <v>0</v>
      </c>
      <c r="U469" s="331">
        <v>0</v>
      </c>
      <c r="V469" s="331">
        <v>0</v>
      </c>
      <c r="W469" s="331">
        <v>0</v>
      </c>
      <c r="X469" s="331">
        <v>0</v>
      </c>
      <c r="Y469" s="331">
        <v>0</v>
      </c>
      <c r="Z469" s="331">
        <v>0</v>
      </c>
      <c r="AA469" s="331">
        <v>0</v>
      </c>
      <c r="AB469" s="331">
        <v>0</v>
      </c>
      <c r="AC469" s="331">
        <v>0</v>
      </c>
      <c r="AD469" s="331">
        <v>0</v>
      </c>
      <c r="AE469" s="331">
        <v>0</v>
      </c>
      <c r="AF469" s="331">
        <v>0</v>
      </c>
      <c r="AG469" s="331">
        <v>0</v>
      </c>
      <c r="AH469" s="331">
        <v>0</v>
      </c>
      <c r="AI469" s="331">
        <v>0</v>
      </c>
      <c r="AJ469" s="331">
        <v>0</v>
      </c>
      <c r="AK469" s="331">
        <v>0</v>
      </c>
      <c r="AL469" s="331">
        <v>0</v>
      </c>
      <c r="AM469" s="331">
        <v>0</v>
      </c>
      <c r="AN469" s="331">
        <v>0</v>
      </c>
      <c r="AO469" s="331">
        <v>0</v>
      </c>
      <c r="AP469" s="331">
        <v>0</v>
      </c>
      <c r="AQ469" s="331">
        <v>0</v>
      </c>
      <c r="AR469" s="331">
        <v>0</v>
      </c>
      <c r="AS469" s="331">
        <v>0</v>
      </c>
      <c r="AT469" s="331">
        <v>0</v>
      </c>
      <c r="AU469" s="331">
        <v>0</v>
      </c>
      <c r="AV469" s="331">
        <v>0</v>
      </c>
      <c r="AW469" s="331">
        <v>0</v>
      </c>
      <c r="AX469" s="331">
        <v>0</v>
      </c>
      <c r="AY469" s="331">
        <v>0</v>
      </c>
      <c r="AZ469" s="331">
        <v>-75.55</v>
      </c>
      <c r="BA469" s="331">
        <v>-131.57</v>
      </c>
      <c r="BB469" s="331">
        <v>-253.27</v>
      </c>
      <c r="BC469" s="331">
        <v>-305.54000000000002</v>
      </c>
      <c r="BD469" s="330"/>
      <c r="BE469" s="330"/>
      <c r="BF469" s="330"/>
      <c r="BG469" s="330"/>
      <c r="BH469" s="335"/>
      <c r="BI469" s="330"/>
      <c r="BJ469" s="330"/>
      <c r="BK469" s="330"/>
      <c r="BL469" s="330"/>
      <c r="BM469" s="330"/>
      <c r="BN469" s="330"/>
    </row>
    <row r="470" spans="2:66">
      <c r="B470" s="339" t="s">
        <v>19087</v>
      </c>
      <c r="C470" s="340" t="s">
        <v>19086</v>
      </c>
      <c r="D470" s="337" t="s">
        <v>19245</v>
      </c>
      <c r="E470" s="337" t="s">
        <v>19261</v>
      </c>
      <c r="F470" s="337" t="s">
        <v>19085</v>
      </c>
      <c r="G470" s="337" t="s">
        <v>19150</v>
      </c>
      <c r="H470" s="336" t="s">
        <v>19149</v>
      </c>
      <c r="I470" s="331">
        <v>0</v>
      </c>
      <c r="J470" s="331"/>
      <c r="K470" s="331"/>
      <c r="L470" s="331">
        <v>0</v>
      </c>
      <c r="M470" s="331">
        <v>0</v>
      </c>
      <c r="N470" s="331">
        <v>0</v>
      </c>
      <c r="O470" s="331">
        <v>0</v>
      </c>
      <c r="P470" s="331">
        <v>0</v>
      </c>
      <c r="Q470" s="331">
        <v>0</v>
      </c>
      <c r="R470" s="331">
        <v>0</v>
      </c>
      <c r="S470" s="331">
        <v>0</v>
      </c>
      <c r="T470" s="331">
        <v>0</v>
      </c>
      <c r="U470" s="331">
        <v>0</v>
      </c>
      <c r="V470" s="331">
        <v>0</v>
      </c>
      <c r="W470" s="331">
        <v>0</v>
      </c>
      <c r="X470" s="331">
        <v>0</v>
      </c>
      <c r="Y470" s="331">
        <v>0</v>
      </c>
      <c r="Z470" s="331">
        <v>0</v>
      </c>
      <c r="AA470" s="331">
        <v>0</v>
      </c>
      <c r="AB470" s="331">
        <v>0</v>
      </c>
      <c r="AC470" s="331">
        <v>0</v>
      </c>
      <c r="AD470" s="331">
        <v>0</v>
      </c>
      <c r="AE470" s="331">
        <v>0</v>
      </c>
      <c r="AF470" s="331">
        <v>0</v>
      </c>
      <c r="AG470" s="331">
        <v>0</v>
      </c>
      <c r="AH470" s="331">
        <v>0</v>
      </c>
      <c r="AI470" s="331">
        <v>0</v>
      </c>
      <c r="AJ470" s="331">
        <v>0</v>
      </c>
      <c r="AK470" s="331">
        <v>0</v>
      </c>
      <c r="AL470" s="331">
        <v>0</v>
      </c>
      <c r="AM470" s="331">
        <v>0</v>
      </c>
      <c r="AN470" s="331">
        <v>0</v>
      </c>
      <c r="AO470" s="331">
        <v>0</v>
      </c>
      <c r="AP470" s="331">
        <v>0</v>
      </c>
      <c r="AQ470" s="331">
        <v>0</v>
      </c>
      <c r="AR470" s="331">
        <v>0</v>
      </c>
      <c r="AS470" s="331">
        <v>0</v>
      </c>
      <c r="AT470" s="331">
        <v>0</v>
      </c>
      <c r="AU470" s="331">
        <v>0</v>
      </c>
      <c r="AV470" s="331">
        <v>0</v>
      </c>
      <c r="AW470" s="331">
        <v>0</v>
      </c>
      <c r="AX470" s="331">
        <v>0</v>
      </c>
      <c r="AY470" s="331">
        <v>0</v>
      </c>
      <c r="AZ470" s="331">
        <v>-0.8</v>
      </c>
      <c r="BA470" s="331">
        <v>-4.0999999999999996</v>
      </c>
      <c r="BB470" s="331">
        <v>-13.93</v>
      </c>
      <c r="BC470" s="331">
        <v>-23.5</v>
      </c>
      <c r="BD470" s="330"/>
      <c r="BE470" s="330"/>
      <c r="BF470" s="330"/>
      <c r="BG470" s="330"/>
      <c r="BH470" s="335"/>
      <c r="BI470" s="330"/>
      <c r="BJ470" s="330"/>
      <c r="BK470" s="330"/>
      <c r="BL470" s="330"/>
      <c r="BM470" s="330"/>
      <c r="BN470" s="330"/>
    </row>
    <row r="471" spans="2:66">
      <c r="B471" s="339" t="s">
        <v>19263</v>
      </c>
      <c r="C471" s="338" t="s">
        <v>19263</v>
      </c>
      <c r="D471" s="337" t="s">
        <v>19245</v>
      </c>
      <c r="E471" s="337" t="s">
        <v>19261</v>
      </c>
      <c r="F471" s="337" t="s">
        <v>19262</v>
      </c>
      <c r="G471" s="337" t="s">
        <v>19150</v>
      </c>
      <c r="H471" s="336" t="s">
        <v>19149</v>
      </c>
      <c r="I471" s="331">
        <v>0</v>
      </c>
      <c r="J471" s="331"/>
      <c r="K471" s="331"/>
      <c r="L471" s="331">
        <v>0</v>
      </c>
      <c r="M471" s="331">
        <v>0</v>
      </c>
      <c r="N471" s="331">
        <v>0</v>
      </c>
      <c r="O471" s="331">
        <v>0</v>
      </c>
      <c r="P471" s="331">
        <v>0</v>
      </c>
      <c r="Q471" s="331">
        <v>0</v>
      </c>
      <c r="R471" s="331">
        <v>0</v>
      </c>
      <c r="S471" s="331">
        <v>0</v>
      </c>
      <c r="T471" s="331">
        <v>0</v>
      </c>
      <c r="U471" s="331">
        <v>0</v>
      </c>
      <c r="V471" s="331">
        <v>0</v>
      </c>
      <c r="W471" s="331">
        <v>0</v>
      </c>
      <c r="X471" s="331">
        <v>0</v>
      </c>
      <c r="Y471" s="331">
        <v>0</v>
      </c>
      <c r="Z471" s="331">
        <v>0</v>
      </c>
      <c r="AA471" s="331">
        <v>0</v>
      </c>
      <c r="AB471" s="331">
        <v>0</v>
      </c>
      <c r="AC471" s="331">
        <v>0</v>
      </c>
      <c r="AD471" s="331">
        <v>0</v>
      </c>
      <c r="AE471" s="331">
        <v>0</v>
      </c>
      <c r="AF471" s="331">
        <v>0</v>
      </c>
      <c r="AG471" s="331">
        <v>0</v>
      </c>
      <c r="AH471" s="331">
        <v>0</v>
      </c>
      <c r="AI471" s="331">
        <v>0</v>
      </c>
      <c r="AJ471" s="331">
        <v>0</v>
      </c>
      <c r="AK471" s="331">
        <v>0</v>
      </c>
      <c r="AL471" s="331">
        <v>0</v>
      </c>
      <c r="AM471" s="331">
        <v>0</v>
      </c>
      <c r="AN471" s="331">
        <v>0</v>
      </c>
      <c r="AO471" s="331">
        <v>0</v>
      </c>
      <c r="AP471" s="331">
        <v>0</v>
      </c>
      <c r="AQ471" s="331">
        <v>-151.16999999999999</v>
      </c>
      <c r="AR471" s="331">
        <v>-252.25</v>
      </c>
      <c r="AS471" s="331">
        <v>-210.33</v>
      </c>
      <c r="AT471" s="331">
        <v>-204.03</v>
      </c>
      <c r="AU471" s="331">
        <v>-1117.93</v>
      </c>
      <c r="AV471" s="331">
        <v>-1985.97</v>
      </c>
      <c r="AW471" s="331">
        <v>-2115.94</v>
      </c>
      <c r="AX471" s="331">
        <v>-1926.59</v>
      </c>
      <c r="AY471" s="331">
        <v>-1872.07</v>
      </c>
      <c r="AZ471" s="331">
        <v>-1840.2</v>
      </c>
      <c r="BA471" s="331">
        <v>-1838.11</v>
      </c>
      <c r="BB471" s="331">
        <v>-1825.3</v>
      </c>
      <c r="BC471" s="331">
        <v>-1797.44</v>
      </c>
      <c r="BD471" s="330"/>
      <c r="BE471" s="330"/>
      <c r="BF471" s="330"/>
      <c r="BG471" s="330"/>
      <c r="BH471" s="335"/>
      <c r="BI471" s="330"/>
      <c r="BJ471" s="330"/>
      <c r="BK471" s="330"/>
      <c r="BL471" s="330"/>
      <c r="BM471" s="330"/>
      <c r="BN471" s="330"/>
    </row>
    <row r="472" spans="2:66">
      <c r="B472" s="339" t="s">
        <v>19133</v>
      </c>
      <c r="C472" s="338" t="s">
        <v>19133</v>
      </c>
      <c r="D472" s="337" t="s">
        <v>19245</v>
      </c>
      <c r="E472" s="337" t="s">
        <v>19261</v>
      </c>
      <c r="F472" s="337" t="s">
        <v>19132</v>
      </c>
      <c r="G472" s="337" t="s">
        <v>19150</v>
      </c>
      <c r="H472" s="336" t="s">
        <v>19149</v>
      </c>
      <c r="I472" s="331">
        <v>0</v>
      </c>
      <c r="J472" s="331"/>
      <c r="K472" s="331"/>
      <c r="L472" s="331">
        <v>0</v>
      </c>
      <c r="M472" s="331">
        <v>0</v>
      </c>
      <c r="N472" s="331">
        <v>0</v>
      </c>
      <c r="O472" s="331">
        <v>0</v>
      </c>
      <c r="P472" s="331">
        <v>0</v>
      </c>
      <c r="Q472" s="331">
        <v>0</v>
      </c>
      <c r="R472" s="331">
        <v>0</v>
      </c>
      <c r="S472" s="331">
        <v>0</v>
      </c>
      <c r="T472" s="331">
        <v>0</v>
      </c>
      <c r="U472" s="331">
        <v>0</v>
      </c>
      <c r="V472" s="331">
        <v>0</v>
      </c>
      <c r="W472" s="331">
        <v>0</v>
      </c>
      <c r="X472" s="331">
        <v>0</v>
      </c>
      <c r="Y472" s="331">
        <v>0</v>
      </c>
      <c r="Z472" s="331">
        <v>0</v>
      </c>
      <c r="AA472" s="331">
        <v>0</v>
      </c>
      <c r="AB472" s="331">
        <v>0</v>
      </c>
      <c r="AC472" s="331">
        <v>0</v>
      </c>
      <c r="AD472" s="331">
        <v>0</v>
      </c>
      <c r="AE472" s="331">
        <v>0</v>
      </c>
      <c r="AF472" s="331">
        <v>0</v>
      </c>
      <c r="AG472" s="331">
        <v>0</v>
      </c>
      <c r="AH472" s="331">
        <v>0</v>
      </c>
      <c r="AI472" s="331">
        <v>0</v>
      </c>
      <c r="AJ472" s="331">
        <v>0</v>
      </c>
      <c r="AK472" s="331">
        <v>0</v>
      </c>
      <c r="AL472" s="331">
        <v>0</v>
      </c>
      <c r="AM472" s="331">
        <v>0</v>
      </c>
      <c r="AN472" s="331">
        <v>0</v>
      </c>
      <c r="AO472" s="331">
        <v>0</v>
      </c>
      <c r="AP472" s="331">
        <v>0</v>
      </c>
      <c r="AQ472" s="331">
        <v>0</v>
      </c>
      <c r="AR472" s="331">
        <v>0</v>
      </c>
      <c r="AS472" s="331">
        <v>-10.31</v>
      </c>
      <c r="AT472" s="331">
        <v>-139.19</v>
      </c>
      <c r="AU472" s="331">
        <v>-16.07</v>
      </c>
      <c r="AV472" s="331">
        <v>-3491.8</v>
      </c>
      <c r="AW472" s="331">
        <v>-6525.61</v>
      </c>
      <c r="AX472" s="331">
        <v>-6782.98</v>
      </c>
      <c r="AY472" s="331">
        <v>-7063.42</v>
      </c>
      <c r="AZ472" s="331">
        <v>-7128.5</v>
      </c>
      <c r="BA472" s="331">
        <v>-7262.61</v>
      </c>
      <c r="BB472" s="331">
        <v>-7194.5</v>
      </c>
      <c r="BC472" s="331">
        <v>-7158.69</v>
      </c>
      <c r="BD472" s="350"/>
      <c r="BE472" s="350"/>
      <c r="BF472" s="353"/>
      <c r="BG472" s="353"/>
      <c r="BH472" s="335"/>
      <c r="BI472" s="330"/>
      <c r="BJ472" s="330"/>
      <c r="BK472" s="330"/>
      <c r="BL472" s="330"/>
      <c r="BM472" s="330"/>
      <c r="BN472" s="330"/>
    </row>
    <row r="473" spans="2:66">
      <c r="B473" s="362" t="s">
        <v>19260</v>
      </c>
      <c r="C473" s="361" t="s">
        <v>19259</v>
      </c>
      <c r="D473" s="360"/>
      <c r="E473" s="360"/>
      <c r="F473" s="360"/>
      <c r="G473" s="360"/>
      <c r="H473" s="336"/>
      <c r="I473" s="331"/>
      <c r="J473" s="331"/>
      <c r="K473" s="331"/>
      <c r="L473" s="331"/>
      <c r="M473" s="331"/>
      <c r="N473" s="331"/>
      <c r="O473" s="331"/>
      <c r="P473" s="331"/>
      <c r="Q473" s="331"/>
      <c r="R473" s="331"/>
      <c r="S473" s="331"/>
      <c r="T473" s="331"/>
      <c r="U473" s="331"/>
      <c r="V473" s="331"/>
      <c r="W473" s="331"/>
      <c r="X473" s="331"/>
      <c r="Y473" s="331"/>
      <c r="Z473" s="331"/>
      <c r="AA473" s="331"/>
      <c r="AB473" s="331"/>
      <c r="AC473" s="331"/>
      <c r="AD473" s="331"/>
      <c r="AE473" s="331"/>
      <c r="AF473" s="331"/>
      <c r="AG473" s="331"/>
      <c r="AH473" s="331"/>
      <c r="AI473" s="331"/>
      <c r="AJ473" s="331"/>
      <c r="AK473" s="331"/>
      <c r="AL473" s="331"/>
      <c r="AM473" s="331"/>
      <c r="AN473" s="331"/>
      <c r="AO473" s="331"/>
      <c r="AP473" s="331"/>
      <c r="AQ473" s="331"/>
      <c r="AR473" s="331"/>
      <c r="AS473" s="331"/>
      <c r="AT473" s="331"/>
      <c r="AU473" s="331"/>
      <c r="AV473" s="331"/>
      <c r="AW473" s="331"/>
      <c r="AX473" s="331"/>
      <c r="AY473" s="331"/>
      <c r="AZ473" s="331"/>
      <c r="BA473" s="331"/>
      <c r="BB473" s="331"/>
      <c r="BC473" s="331"/>
      <c r="BD473" s="330"/>
      <c r="BE473" s="330"/>
      <c r="BF473" s="330"/>
      <c r="BG473" s="330"/>
      <c r="BH473" s="359"/>
      <c r="BI473" s="330"/>
      <c r="BJ473" s="330"/>
      <c r="BK473" s="330"/>
      <c r="BL473" s="330"/>
      <c r="BM473" s="330"/>
      <c r="BN473" s="330"/>
    </row>
    <row r="474" spans="2:66">
      <c r="B474" s="339" t="s">
        <v>19153</v>
      </c>
      <c r="C474" s="338" t="s">
        <v>19152</v>
      </c>
      <c r="D474" s="337" t="s">
        <v>19245</v>
      </c>
      <c r="E474" s="337" t="s">
        <v>19258</v>
      </c>
      <c r="F474" s="337" t="s">
        <v>19151</v>
      </c>
      <c r="G474" s="337" t="s">
        <v>19150</v>
      </c>
      <c r="H474" s="336" t="s">
        <v>19149</v>
      </c>
      <c r="I474" s="331">
        <v>0</v>
      </c>
      <c r="J474" s="331"/>
      <c r="K474" s="331"/>
      <c r="L474" s="331">
        <v>-0.33</v>
      </c>
      <c r="M474" s="331">
        <v>-0.79</v>
      </c>
      <c r="N474" s="331">
        <v>-0.13</v>
      </c>
      <c r="O474" s="331">
        <v>-7.0000000000000007E-2</v>
      </c>
      <c r="P474" s="331">
        <v>0</v>
      </c>
      <c r="Q474" s="331">
        <v>-0.23</v>
      </c>
      <c r="R474" s="331">
        <v>-0.13</v>
      </c>
      <c r="S474" s="331">
        <v>0</v>
      </c>
      <c r="T474" s="331">
        <v>0</v>
      </c>
      <c r="U474" s="331">
        <v>0</v>
      </c>
      <c r="V474" s="331">
        <v>0</v>
      </c>
      <c r="W474" s="331">
        <v>0</v>
      </c>
      <c r="X474" s="331">
        <v>-0.16</v>
      </c>
      <c r="Y474" s="331">
        <v>0</v>
      </c>
      <c r="Z474" s="331">
        <v>-18.760000000000002</v>
      </c>
      <c r="AA474" s="331">
        <v>-18.95</v>
      </c>
      <c r="AB474" s="331">
        <v>-15.18</v>
      </c>
      <c r="AC474" s="331">
        <v>-14.13</v>
      </c>
      <c r="AD474" s="331">
        <v>-0.03</v>
      </c>
      <c r="AE474" s="331">
        <v>0</v>
      </c>
      <c r="AF474" s="331">
        <v>-10.220000000000001</v>
      </c>
      <c r="AG474" s="331">
        <v>-9.07</v>
      </c>
      <c r="AH474" s="331">
        <v>-3.12</v>
      </c>
      <c r="AI474" s="331">
        <v>-0.72</v>
      </c>
      <c r="AJ474" s="331">
        <v>-1.57</v>
      </c>
      <c r="AK474" s="331">
        <v>-7.72</v>
      </c>
      <c r="AL474" s="331">
        <v>-6.37</v>
      </c>
      <c r="AM474" s="331">
        <v>-6.01</v>
      </c>
      <c r="AN474" s="331">
        <v>-7.0000000000000007E-2</v>
      </c>
      <c r="AO474" s="331">
        <v>-0.03</v>
      </c>
      <c r="AP474" s="331">
        <v>-0.03</v>
      </c>
      <c r="AQ474" s="331">
        <v>-0.36</v>
      </c>
      <c r="AR474" s="331">
        <v>-5.98</v>
      </c>
      <c r="AS474" s="331">
        <v>0</v>
      </c>
      <c r="AT474" s="331">
        <v>0</v>
      </c>
      <c r="AU474" s="331">
        <v>-0.13</v>
      </c>
      <c r="AV474" s="331">
        <v>-0.3</v>
      </c>
      <c r="AW474" s="331">
        <v>-0.03</v>
      </c>
      <c r="AX474" s="331">
        <v>-0.49</v>
      </c>
      <c r="AY474" s="331">
        <v>0</v>
      </c>
      <c r="AZ474" s="331">
        <v>0</v>
      </c>
      <c r="BA474" s="331">
        <v>0</v>
      </c>
      <c r="BB474" s="331">
        <v>-0.03</v>
      </c>
      <c r="BC474" s="331">
        <v>-0.03</v>
      </c>
      <c r="BD474" s="330"/>
      <c r="BE474" s="330"/>
      <c r="BF474" s="330"/>
      <c r="BG474" s="330"/>
      <c r="BH474" s="335"/>
      <c r="BI474" s="330"/>
      <c r="BJ474" s="330"/>
      <c r="BK474" s="330"/>
      <c r="BL474" s="330"/>
      <c r="BM474" s="330"/>
      <c r="BN474" s="330"/>
    </row>
    <row r="475" spans="2:66">
      <c r="B475" s="339" t="s">
        <v>19119</v>
      </c>
      <c r="C475" s="338" t="s">
        <v>19118</v>
      </c>
      <c r="D475" s="337" t="s">
        <v>19245</v>
      </c>
      <c r="E475" s="337" t="s">
        <v>19258</v>
      </c>
      <c r="F475" s="337" t="s">
        <v>19117</v>
      </c>
      <c r="G475" s="337" t="s">
        <v>19150</v>
      </c>
      <c r="H475" s="336" t="s">
        <v>19149</v>
      </c>
      <c r="I475" s="331">
        <v>0</v>
      </c>
      <c r="J475" s="331"/>
      <c r="K475" s="331"/>
      <c r="L475" s="331">
        <v>0</v>
      </c>
      <c r="M475" s="331">
        <v>0</v>
      </c>
      <c r="N475" s="331">
        <v>-0.17</v>
      </c>
      <c r="O475" s="331">
        <v>-0.21</v>
      </c>
      <c r="P475" s="331">
        <v>-0.21</v>
      </c>
      <c r="Q475" s="331">
        <v>-0.21</v>
      </c>
      <c r="R475" s="331">
        <v>0</v>
      </c>
      <c r="S475" s="331">
        <v>0</v>
      </c>
      <c r="T475" s="331">
        <v>0</v>
      </c>
      <c r="U475" s="331">
        <v>0</v>
      </c>
      <c r="V475" s="331">
        <v>0</v>
      </c>
      <c r="W475" s="331">
        <v>0</v>
      </c>
      <c r="X475" s="331">
        <v>-5.5</v>
      </c>
      <c r="Y475" s="331">
        <v>-0.66</v>
      </c>
      <c r="Z475" s="331">
        <v>-0.49</v>
      </c>
      <c r="AA475" s="331">
        <v>-7.0000000000000007E-2</v>
      </c>
      <c r="AB475" s="331">
        <v>-2.19</v>
      </c>
      <c r="AC475" s="331">
        <v>-1.22</v>
      </c>
      <c r="AD475" s="331">
        <v>-1.04</v>
      </c>
      <c r="AE475" s="331">
        <v>-0.56000000000000005</v>
      </c>
      <c r="AF475" s="331">
        <v>-0.42</v>
      </c>
      <c r="AG475" s="331">
        <v>-0.38</v>
      </c>
      <c r="AH475" s="331">
        <v>-0.14000000000000001</v>
      </c>
      <c r="AI475" s="331">
        <v>-7.0000000000000007E-2</v>
      </c>
      <c r="AJ475" s="331">
        <v>0</v>
      </c>
      <c r="AK475" s="331">
        <v>0</v>
      </c>
      <c r="AL475" s="331">
        <v>0</v>
      </c>
      <c r="AM475" s="331">
        <v>0</v>
      </c>
      <c r="AN475" s="331">
        <v>-7.0000000000000007E-2</v>
      </c>
      <c r="AO475" s="331">
        <v>0</v>
      </c>
      <c r="AP475" s="331">
        <v>0</v>
      </c>
      <c r="AQ475" s="331">
        <v>0</v>
      </c>
      <c r="AR475" s="331">
        <v>-0.03</v>
      </c>
      <c r="AS475" s="331">
        <v>0</v>
      </c>
      <c r="AT475" s="331">
        <v>0</v>
      </c>
      <c r="AU475" s="331">
        <v>0</v>
      </c>
      <c r="AV475" s="331">
        <v>0</v>
      </c>
      <c r="AW475" s="331">
        <v>0</v>
      </c>
      <c r="AX475" s="331">
        <v>0</v>
      </c>
      <c r="AY475" s="331">
        <v>0</v>
      </c>
      <c r="AZ475" s="331">
        <v>0</v>
      </c>
      <c r="BA475" s="331">
        <v>0</v>
      </c>
      <c r="BB475" s="331">
        <v>0</v>
      </c>
      <c r="BC475" s="331">
        <v>0</v>
      </c>
      <c r="BD475" s="330"/>
      <c r="BE475" s="330"/>
      <c r="BF475" s="330"/>
      <c r="BG475" s="330"/>
      <c r="BH475" s="335"/>
      <c r="BI475" s="330"/>
      <c r="BJ475" s="330"/>
      <c r="BK475" s="330"/>
      <c r="BL475" s="330"/>
      <c r="BM475" s="330"/>
      <c r="BN475" s="330"/>
    </row>
    <row r="476" spans="2:66">
      <c r="B476" s="339" t="s">
        <v>19115</v>
      </c>
      <c r="C476" s="338" t="s">
        <v>19114</v>
      </c>
      <c r="D476" s="337" t="s">
        <v>19245</v>
      </c>
      <c r="E476" s="337" t="s">
        <v>19258</v>
      </c>
      <c r="F476" s="337" t="s">
        <v>19113</v>
      </c>
      <c r="G476" s="337" t="s">
        <v>19150</v>
      </c>
      <c r="H476" s="336" t="s">
        <v>19149</v>
      </c>
      <c r="I476" s="331">
        <v>-4695.12</v>
      </c>
      <c r="J476" s="331"/>
      <c r="K476" s="331"/>
      <c r="L476" s="331">
        <v>-4294.29</v>
      </c>
      <c r="M476" s="331">
        <v>-4341.3900000000003</v>
      </c>
      <c r="N476" s="331">
        <v>-4285.84</v>
      </c>
      <c r="O476" s="331">
        <v>-4126.04</v>
      </c>
      <c r="P476" s="331">
        <v>-4309.32</v>
      </c>
      <c r="Q476" s="331">
        <v>-4537.2299999999996</v>
      </c>
      <c r="R476" s="331">
        <v>-5458.61</v>
      </c>
      <c r="S476" s="331">
        <v>-5970.69</v>
      </c>
      <c r="T476" s="331">
        <v>-5326</v>
      </c>
      <c r="U476" s="331">
        <v>-5189.71</v>
      </c>
      <c r="V476" s="331">
        <v>-4917.5</v>
      </c>
      <c r="W476" s="331">
        <v>-4948.99</v>
      </c>
      <c r="X476" s="331">
        <v>-4399.75</v>
      </c>
      <c r="Y476" s="331">
        <v>-4561.55</v>
      </c>
      <c r="Z476" s="331">
        <v>-4199.46</v>
      </c>
      <c r="AA476" s="331">
        <v>-4010.01</v>
      </c>
      <c r="AB476" s="331">
        <v>-4077.01</v>
      </c>
      <c r="AC476" s="331">
        <v>-4312.95</v>
      </c>
      <c r="AD476" s="331">
        <v>-4476.6899999999996</v>
      </c>
      <c r="AE476" s="331">
        <v>-4057.57</v>
      </c>
      <c r="AF476" s="331">
        <v>-4093.26</v>
      </c>
      <c r="AG476" s="331">
        <v>-4062.3</v>
      </c>
      <c r="AH476" s="331">
        <v>-3955.34</v>
      </c>
      <c r="AI476" s="331">
        <v>-3337.55</v>
      </c>
      <c r="AJ476" s="331">
        <v>-3135.33</v>
      </c>
      <c r="AK476" s="331">
        <v>-3078.73</v>
      </c>
      <c r="AL476" s="331">
        <v>-2853.84</v>
      </c>
      <c r="AM476" s="331">
        <v>-2844.58</v>
      </c>
      <c r="AN476" s="331">
        <v>-2950.04</v>
      </c>
      <c r="AO476" s="331">
        <v>-2921.7</v>
      </c>
      <c r="AP476" s="331">
        <v>-3136.76</v>
      </c>
      <c r="AQ476" s="331">
        <v>-3064.38</v>
      </c>
      <c r="AR476" s="331">
        <v>-3075.54</v>
      </c>
      <c r="AS476" s="331">
        <v>-3198.56</v>
      </c>
      <c r="AT476" s="331">
        <v>-3110.83</v>
      </c>
      <c r="AU476" s="331">
        <v>-3272.78</v>
      </c>
      <c r="AV476" s="331">
        <v>-3370.01</v>
      </c>
      <c r="AW476" s="331">
        <v>-3369.26</v>
      </c>
      <c r="AX476" s="331">
        <v>-3348.53</v>
      </c>
      <c r="AY476" s="331">
        <v>-3407.12</v>
      </c>
      <c r="AZ476" s="331">
        <v>-3355.5</v>
      </c>
      <c r="BA476" s="331">
        <v>-3425.49</v>
      </c>
      <c r="BB476" s="331">
        <v>-3296.67</v>
      </c>
      <c r="BC476" s="331">
        <v>-3027.58</v>
      </c>
      <c r="BD476" s="330"/>
      <c r="BE476" s="330"/>
      <c r="BF476" s="330"/>
      <c r="BG476" s="330"/>
      <c r="BH476" s="335"/>
      <c r="BI476" s="330"/>
      <c r="BJ476" s="330"/>
      <c r="BK476" s="330"/>
      <c r="BL476" s="330"/>
      <c r="BM476" s="330"/>
      <c r="BN476" s="330"/>
    </row>
    <row r="477" spans="2:66">
      <c r="B477" s="339" t="s">
        <v>19083</v>
      </c>
      <c r="C477" s="338" t="s">
        <v>19082</v>
      </c>
      <c r="D477" s="337" t="s">
        <v>19245</v>
      </c>
      <c r="E477" s="337" t="s">
        <v>19258</v>
      </c>
      <c r="F477" s="337" t="s">
        <v>19081</v>
      </c>
      <c r="G477" s="337" t="s">
        <v>19150</v>
      </c>
      <c r="H477" s="336" t="s">
        <v>19149</v>
      </c>
      <c r="I477" s="331">
        <v>-356.4</v>
      </c>
      <c r="J477" s="331"/>
      <c r="K477" s="331"/>
      <c r="L477" s="331">
        <v>-360</v>
      </c>
      <c r="M477" s="331">
        <v>-410.4</v>
      </c>
      <c r="N477" s="331">
        <v>-421.2</v>
      </c>
      <c r="O477" s="331">
        <v>-421.2</v>
      </c>
      <c r="P477" s="331">
        <v>-428.4</v>
      </c>
      <c r="Q477" s="331">
        <v>-478.8</v>
      </c>
      <c r="R477" s="331">
        <v>-482.4</v>
      </c>
      <c r="S477" s="331">
        <v>-482.4</v>
      </c>
      <c r="T477" s="331">
        <v>-475.2</v>
      </c>
      <c r="U477" s="331">
        <v>-468</v>
      </c>
      <c r="V477" s="331">
        <v>-493.2</v>
      </c>
      <c r="W477" s="331">
        <v>-496.8</v>
      </c>
      <c r="X477" s="331">
        <v>-540</v>
      </c>
      <c r="Y477" s="331">
        <v>-568.79999999999995</v>
      </c>
      <c r="Z477" s="331">
        <v>-738</v>
      </c>
      <c r="AA477" s="331">
        <v>-735.84</v>
      </c>
      <c r="AB477" s="331">
        <v>-716.76</v>
      </c>
      <c r="AC477" s="331">
        <v>-701.28</v>
      </c>
      <c r="AD477" s="331">
        <v>-761.4</v>
      </c>
      <c r="AE477" s="331">
        <v>-815.04</v>
      </c>
      <c r="AF477" s="331">
        <v>-853.56</v>
      </c>
      <c r="AG477" s="331">
        <v>-923.4</v>
      </c>
      <c r="AH477" s="331">
        <v>-1015.56</v>
      </c>
      <c r="AI477" s="331">
        <v>-1169.6400000000001</v>
      </c>
      <c r="AJ477" s="331">
        <v>-1226.1600000000001</v>
      </c>
      <c r="AK477" s="331">
        <v>-1252.8</v>
      </c>
      <c r="AL477" s="331">
        <v>-1252.44</v>
      </c>
      <c r="AM477" s="331">
        <v>-1311.84</v>
      </c>
      <c r="AN477" s="331">
        <v>-1269.72</v>
      </c>
      <c r="AO477" s="331">
        <v>-1333.08</v>
      </c>
      <c r="AP477" s="331">
        <v>-1350.72</v>
      </c>
      <c r="AQ477" s="331">
        <v>-1352.52</v>
      </c>
      <c r="AR477" s="331">
        <v>-1281.5999999999999</v>
      </c>
      <c r="AS477" s="331">
        <v>-1360.44</v>
      </c>
      <c r="AT477" s="331">
        <v>-1422</v>
      </c>
      <c r="AU477" s="331">
        <v>-1455.12</v>
      </c>
      <c r="AV477" s="331">
        <v>-1428.84</v>
      </c>
      <c r="AW477" s="331">
        <v>-1387.44</v>
      </c>
      <c r="AX477" s="331">
        <v>-1390.68</v>
      </c>
      <c r="AY477" s="331">
        <v>-1387.44</v>
      </c>
      <c r="AZ477" s="331">
        <v>-1429.2</v>
      </c>
      <c r="BA477" s="331">
        <v>-1501.2</v>
      </c>
      <c r="BB477" s="331">
        <v>-1465.43</v>
      </c>
      <c r="BC477" s="331">
        <v>-1451.06</v>
      </c>
      <c r="BD477" s="330"/>
      <c r="BE477" s="330"/>
      <c r="BF477" s="330"/>
      <c r="BG477" s="330"/>
      <c r="BH477" s="335"/>
      <c r="BI477" s="330"/>
      <c r="BJ477" s="330"/>
      <c r="BK477" s="330"/>
      <c r="BL477" s="330"/>
      <c r="BM477" s="330"/>
      <c r="BN477" s="330"/>
    </row>
    <row r="478" spans="2:66">
      <c r="B478" s="362" t="s">
        <v>19257</v>
      </c>
      <c r="C478" s="361" t="s">
        <v>19256</v>
      </c>
      <c r="D478" s="360"/>
      <c r="E478" s="360"/>
      <c r="F478" s="360"/>
      <c r="G478" s="360"/>
      <c r="H478" s="336"/>
      <c r="I478" s="331"/>
      <c r="J478" s="331"/>
      <c r="K478" s="331"/>
      <c r="L478" s="331"/>
      <c r="M478" s="331"/>
      <c r="N478" s="331"/>
      <c r="O478" s="331"/>
      <c r="P478" s="331"/>
      <c r="Q478" s="331"/>
      <c r="R478" s="331"/>
      <c r="S478" s="331"/>
      <c r="T478" s="331"/>
      <c r="U478" s="331"/>
      <c r="V478" s="331"/>
      <c r="W478" s="331"/>
      <c r="X478" s="331"/>
      <c r="Y478" s="331"/>
      <c r="Z478" s="331"/>
      <c r="AA478" s="331"/>
      <c r="AB478" s="331"/>
      <c r="AC478" s="331"/>
      <c r="AD478" s="331"/>
      <c r="AE478" s="331"/>
      <c r="AF478" s="331"/>
      <c r="AG478" s="331"/>
      <c r="AH478" s="331"/>
      <c r="AI478" s="331"/>
      <c r="AJ478" s="331"/>
      <c r="AK478" s="331"/>
      <c r="AL478" s="331"/>
      <c r="AM478" s="331"/>
      <c r="AN478" s="331"/>
      <c r="AO478" s="331"/>
      <c r="AP478" s="331"/>
      <c r="AQ478" s="331"/>
      <c r="AR478" s="331"/>
      <c r="AS478" s="331"/>
      <c r="AT478" s="331"/>
      <c r="AU478" s="331"/>
      <c r="AV478" s="331"/>
      <c r="AW478" s="331"/>
      <c r="AX478" s="331"/>
      <c r="AY478" s="331"/>
      <c r="AZ478" s="331"/>
      <c r="BA478" s="331"/>
      <c r="BB478" s="331"/>
      <c r="BC478" s="331"/>
      <c r="BD478" s="330"/>
      <c r="BE478" s="330"/>
      <c r="BF478" s="330"/>
      <c r="BG478" s="330"/>
      <c r="BH478" s="359"/>
      <c r="BI478" s="330"/>
      <c r="BJ478" s="330"/>
      <c r="BK478" s="330"/>
      <c r="BL478" s="330"/>
      <c r="BM478" s="330"/>
      <c r="BN478" s="330"/>
    </row>
    <row r="479" spans="2:66">
      <c r="B479" s="339" t="s">
        <v>19122</v>
      </c>
      <c r="C479" s="338" t="s">
        <v>19122</v>
      </c>
      <c r="D479" s="337" t="s">
        <v>19245</v>
      </c>
      <c r="E479" s="337" t="s">
        <v>19255</v>
      </c>
      <c r="F479" s="337" t="s">
        <v>19121</v>
      </c>
      <c r="G479" s="337" t="s">
        <v>19150</v>
      </c>
      <c r="H479" s="336" t="s">
        <v>19149</v>
      </c>
      <c r="I479" s="331">
        <v>0</v>
      </c>
      <c r="J479" s="331"/>
      <c r="K479" s="331"/>
      <c r="L479" s="331">
        <v>0</v>
      </c>
      <c r="M479" s="331">
        <v>0</v>
      </c>
      <c r="N479" s="331">
        <v>0</v>
      </c>
      <c r="O479" s="331">
        <v>0</v>
      </c>
      <c r="P479" s="331">
        <v>0</v>
      </c>
      <c r="Q479" s="331">
        <v>0</v>
      </c>
      <c r="R479" s="331">
        <v>0</v>
      </c>
      <c r="S479" s="331">
        <v>-3.71</v>
      </c>
      <c r="T479" s="331">
        <v>-3.28</v>
      </c>
      <c r="U479" s="331">
        <v>0</v>
      </c>
      <c r="V479" s="331">
        <v>-3.19</v>
      </c>
      <c r="W479" s="331">
        <v>-1.1499999999999999</v>
      </c>
      <c r="X479" s="331">
        <v>-2.67</v>
      </c>
      <c r="Y479" s="331">
        <v>0</v>
      </c>
      <c r="Z479" s="331">
        <v>-1.93</v>
      </c>
      <c r="AA479" s="331">
        <v>-1.79</v>
      </c>
      <c r="AB479" s="331">
        <v>-1.7</v>
      </c>
      <c r="AC479" s="331">
        <v>-3.13</v>
      </c>
      <c r="AD479" s="331">
        <v>-15.73</v>
      </c>
      <c r="AE479" s="331">
        <v>-1.43</v>
      </c>
      <c r="AF479" s="331">
        <v>-2.2999999999999998</v>
      </c>
      <c r="AG479" s="331">
        <v>-1.1499999999999999</v>
      </c>
      <c r="AH479" s="331">
        <v>-1.52</v>
      </c>
      <c r="AI479" s="331">
        <v>-2.71</v>
      </c>
      <c r="AJ479" s="331">
        <v>-0.78</v>
      </c>
      <c r="AK479" s="331">
        <v>-0.14000000000000001</v>
      </c>
      <c r="AL479" s="331">
        <v>0</v>
      </c>
      <c r="AM479" s="331">
        <v>0</v>
      </c>
      <c r="AN479" s="331">
        <v>-0.23</v>
      </c>
      <c r="AO479" s="331">
        <v>-0.05</v>
      </c>
      <c r="AP479" s="331">
        <v>-0.09</v>
      </c>
      <c r="AQ479" s="331">
        <v>-0.18</v>
      </c>
      <c r="AR479" s="331">
        <v>-0.09</v>
      </c>
      <c r="AS479" s="331">
        <v>0</v>
      </c>
      <c r="AT479" s="331">
        <v>0</v>
      </c>
      <c r="AU479" s="331">
        <v>0</v>
      </c>
      <c r="AV479" s="331">
        <v>0</v>
      </c>
      <c r="AW479" s="331">
        <v>0</v>
      </c>
      <c r="AX479" s="331">
        <v>0</v>
      </c>
      <c r="AY479" s="331">
        <v>0</v>
      </c>
      <c r="AZ479" s="331">
        <v>0</v>
      </c>
      <c r="BA479" s="331">
        <v>0</v>
      </c>
      <c r="BB479" s="331">
        <v>0</v>
      </c>
      <c r="BC479" s="331">
        <v>0</v>
      </c>
      <c r="BD479" s="330"/>
      <c r="BE479" s="330"/>
      <c r="BF479" s="330"/>
      <c r="BG479" s="330"/>
      <c r="BH479" s="335"/>
      <c r="BI479" s="330"/>
      <c r="BJ479" s="330"/>
      <c r="BK479" s="330"/>
      <c r="BL479" s="330"/>
      <c r="BM479" s="330"/>
      <c r="BN479" s="330"/>
    </row>
    <row r="480" spans="2:66">
      <c r="B480" s="339" t="s">
        <v>19119</v>
      </c>
      <c r="C480" s="338" t="s">
        <v>19118</v>
      </c>
      <c r="D480" s="337" t="s">
        <v>19245</v>
      </c>
      <c r="E480" s="337" t="s">
        <v>19255</v>
      </c>
      <c r="F480" s="337" t="s">
        <v>19117</v>
      </c>
      <c r="G480" s="337" t="s">
        <v>19150</v>
      </c>
      <c r="H480" s="336" t="s">
        <v>19149</v>
      </c>
      <c r="I480" s="331">
        <v>0</v>
      </c>
      <c r="J480" s="331"/>
      <c r="K480" s="331"/>
      <c r="L480" s="331">
        <v>-0.1</v>
      </c>
      <c r="M480" s="331">
        <v>-7.0000000000000007E-2</v>
      </c>
      <c r="N480" s="331">
        <v>-7.0000000000000007E-2</v>
      </c>
      <c r="O480" s="331">
        <v>-7.0000000000000007E-2</v>
      </c>
      <c r="P480" s="331">
        <v>-7.0000000000000007E-2</v>
      </c>
      <c r="Q480" s="331">
        <v>-0.35</v>
      </c>
      <c r="R480" s="331">
        <v>-0.21</v>
      </c>
      <c r="S480" s="331">
        <v>-1.1499999999999999</v>
      </c>
      <c r="T480" s="331">
        <v>-0.63</v>
      </c>
      <c r="U480" s="331">
        <v>-4.1399999999999997</v>
      </c>
      <c r="V480" s="331">
        <v>-4.66</v>
      </c>
      <c r="W480" s="331">
        <v>0</v>
      </c>
      <c r="X480" s="331">
        <v>-5.12</v>
      </c>
      <c r="Y480" s="331">
        <v>-2.71</v>
      </c>
      <c r="Z480" s="331">
        <v>-1.43</v>
      </c>
      <c r="AA480" s="331">
        <v>-0.45</v>
      </c>
      <c r="AB480" s="331">
        <v>-2.02</v>
      </c>
      <c r="AC480" s="331">
        <v>-0.9</v>
      </c>
      <c r="AD480" s="331">
        <v>-0.84</v>
      </c>
      <c r="AE480" s="331">
        <v>-1.04</v>
      </c>
      <c r="AF480" s="331">
        <v>-0.77</v>
      </c>
      <c r="AG480" s="331">
        <v>-0.59</v>
      </c>
      <c r="AH480" s="331">
        <v>-0.28000000000000003</v>
      </c>
      <c r="AI480" s="331">
        <v>-1.1499999999999999</v>
      </c>
      <c r="AJ480" s="331">
        <v>-0.38</v>
      </c>
      <c r="AK480" s="331">
        <v>-0.63</v>
      </c>
      <c r="AL480" s="331">
        <v>-0.52</v>
      </c>
      <c r="AM480" s="331">
        <v>-0.7</v>
      </c>
      <c r="AN480" s="331">
        <v>-1.08</v>
      </c>
      <c r="AO480" s="331">
        <v>-0.94</v>
      </c>
      <c r="AP480" s="331">
        <v>-0.7</v>
      </c>
      <c r="AQ480" s="331">
        <v>-0.1</v>
      </c>
      <c r="AR480" s="331">
        <v>0</v>
      </c>
      <c r="AS480" s="331">
        <v>0</v>
      </c>
      <c r="AT480" s="331">
        <v>0</v>
      </c>
      <c r="AU480" s="331">
        <v>0</v>
      </c>
      <c r="AV480" s="331">
        <v>0</v>
      </c>
      <c r="AW480" s="331">
        <v>0</v>
      </c>
      <c r="AX480" s="331">
        <v>0</v>
      </c>
      <c r="AY480" s="331">
        <v>0</v>
      </c>
      <c r="AZ480" s="331">
        <v>0</v>
      </c>
      <c r="BA480" s="331">
        <v>0</v>
      </c>
      <c r="BB480" s="331">
        <v>0</v>
      </c>
      <c r="BC480" s="331">
        <v>0</v>
      </c>
      <c r="BD480" s="330"/>
      <c r="BE480" s="330"/>
      <c r="BF480" s="330"/>
      <c r="BG480" s="330"/>
      <c r="BH480" s="335"/>
      <c r="BI480" s="330"/>
      <c r="BJ480" s="330"/>
      <c r="BK480" s="330"/>
      <c r="BL480" s="330"/>
      <c r="BM480" s="330"/>
      <c r="BN480" s="330"/>
    </row>
    <row r="481" spans="2:66">
      <c r="B481" s="339" t="s">
        <v>19115</v>
      </c>
      <c r="C481" s="338" t="s">
        <v>19114</v>
      </c>
      <c r="D481" s="337" t="s">
        <v>19245</v>
      </c>
      <c r="E481" s="337" t="s">
        <v>19255</v>
      </c>
      <c r="F481" s="337" t="s">
        <v>19113</v>
      </c>
      <c r="G481" s="337" t="s">
        <v>19150</v>
      </c>
      <c r="H481" s="336" t="s">
        <v>19149</v>
      </c>
      <c r="I481" s="331">
        <v>-5548.78</v>
      </c>
      <c r="J481" s="331"/>
      <c r="K481" s="331"/>
      <c r="L481" s="331">
        <v>-5086.7700000000004</v>
      </c>
      <c r="M481" s="331">
        <v>-4848.99</v>
      </c>
      <c r="N481" s="331">
        <v>-4361.95</v>
      </c>
      <c r="O481" s="331">
        <v>-5390.92</v>
      </c>
      <c r="P481" s="331">
        <v>-3982.14</v>
      </c>
      <c r="Q481" s="331">
        <v>-3797.2</v>
      </c>
      <c r="R481" s="331">
        <v>-3022.49</v>
      </c>
      <c r="S481" s="331">
        <v>-3409.11</v>
      </c>
      <c r="T481" s="331">
        <v>-3669.66</v>
      </c>
      <c r="U481" s="331">
        <v>-3091.18</v>
      </c>
      <c r="V481" s="331">
        <v>-3073.96</v>
      </c>
      <c r="W481" s="331">
        <v>-3044.91</v>
      </c>
      <c r="X481" s="331">
        <v>-3032.21</v>
      </c>
      <c r="Y481" s="331">
        <v>-3229.91</v>
      </c>
      <c r="Z481" s="331">
        <v>-2669.05</v>
      </c>
      <c r="AA481" s="331">
        <v>-2782.39</v>
      </c>
      <c r="AB481" s="331">
        <v>-3313.34</v>
      </c>
      <c r="AC481" s="331">
        <v>-3501.29</v>
      </c>
      <c r="AD481" s="331">
        <v>-4971.3</v>
      </c>
      <c r="AE481" s="331">
        <v>-5034.58</v>
      </c>
      <c r="AF481" s="331">
        <v>-6049.07</v>
      </c>
      <c r="AG481" s="331">
        <v>-6764.45</v>
      </c>
      <c r="AH481" s="331">
        <v>-5899.32</v>
      </c>
      <c r="AI481" s="331">
        <v>-4113.3100000000004</v>
      </c>
      <c r="AJ481" s="331">
        <v>-3408.75</v>
      </c>
      <c r="AK481" s="331">
        <v>-5347.7</v>
      </c>
      <c r="AL481" s="331">
        <v>-5607.67</v>
      </c>
      <c r="AM481" s="331">
        <v>-5854.52</v>
      </c>
      <c r="AN481" s="331">
        <v>-6008.79</v>
      </c>
      <c r="AO481" s="331">
        <v>-5258.93</v>
      </c>
      <c r="AP481" s="331">
        <v>-6645.91</v>
      </c>
      <c r="AQ481" s="331">
        <v>-5986.33</v>
      </c>
      <c r="AR481" s="331">
        <v>-5232.96</v>
      </c>
      <c r="AS481" s="331">
        <v>-6953.62</v>
      </c>
      <c r="AT481" s="331">
        <v>-6489.27</v>
      </c>
      <c r="AU481" s="331">
        <v>-5664.85</v>
      </c>
      <c r="AV481" s="331">
        <v>-5653.69</v>
      </c>
      <c r="AW481" s="331">
        <v>-5595.16</v>
      </c>
      <c r="AX481" s="331">
        <v>-5517.93</v>
      </c>
      <c r="AY481" s="331">
        <v>-4478.2700000000004</v>
      </c>
      <c r="AZ481" s="331">
        <v>-5600.52</v>
      </c>
      <c r="BA481" s="331">
        <v>-6396.29</v>
      </c>
      <c r="BB481" s="331">
        <v>-6214.05</v>
      </c>
      <c r="BC481" s="331">
        <v>-6386.38</v>
      </c>
      <c r="BD481" s="330"/>
      <c r="BE481" s="330"/>
      <c r="BF481" s="330"/>
      <c r="BG481" s="330"/>
      <c r="BH481" s="335"/>
      <c r="BI481" s="330"/>
      <c r="BJ481" s="330"/>
      <c r="BK481" s="330"/>
      <c r="BL481" s="330"/>
      <c r="BM481" s="330"/>
      <c r="BN481" s="330"/>
    </row>
    <row r="482" spans="2:66">
      <c r="B482" s="339" t="s">
        <v>19112</v>
      </c>
      <c r="C482" s="338" t="s">
        <v>19111</v>
      </c>
      <c r="D482" s="337" t="s">
        <v>19245</v>
      </c>
      <c r="E482" s="337" t="s">
        <v>19255</v>
      </c>
      <c r="F482" s="337" t="s">
        <v>19110</v>
      </c>
      <c r="G482" s="337" t="s">
        <v>19150</v>
      </c>
      <c r="H482" s="336" t="s">
        <v>19149</v>
      </c>
      <c r="I482" s="331">
        <v>-2342.62</v>
      </c>
      <c r="J482" s="331"/>
      <c r="K482" s="331"/>
      <c r="L482" s="331">
        <v>-1775.56</v>
      </c>
      <c r="M482" s="331">
        <v>-1987.21</v>
      </c>
      <c r="N482" s="331">
        <v>-1701.14</v>
      </c>
      <c r="O482" s="331">
        <v>-1854.52</v>
      </c>
      <c r="P482" s="331">
        <v>-1715.26</v>
      </c>
      <c r="Q482" s="331">
        <v>-1790.69</v>
      </c>
      <c r="R482" s="331">
        <v>-1646.58</v>
      </c>
      <c r="S482" s="331">
        <v>-2687.77</v>
      </c>
      <c r="T482" s="331">
        <v>-1884.82</v>
      </c>
      <c r="U482" s="331">
        <v>-1391.17</v>
      </c>
      <c r="V482" s="331">
        <v>-2513.73</v>
      </c>
      <c r="W482" s="331">
        <v>-3419.17</v>
      </c>
      <c r="X482" s="331">
        <v>-3840.22</v>
      </c>
      <c r="Y482" s="331">
        <v>-2727.2</v>
      </c>
      <c r="Z482" s="331">
        <v>-3977.54</v>
      </c>
      <c r="AA482" s="331">
        <v>-3559.81</v>
      </c>
      <c r="AB482" s="331">
        <v>-4316.74</v>
      </c>
      <c r="AC482" s="331">
        <v>-3415.25</v>
      </c>
      <c r="AD482" s="331">
        <v>-2651.29</v>
      </c>
      <c r="AE482" s="331">
        <v>-2152.59</v>
      </c>
      <c r="AF482" s="331">
        <v>-1572.93</v>
      </c>
      <c r="AG482" s="331">
        <v>-1159.67</v>
      </c>
      <c r="AH482" s="331">
        <v>-950.48</v>
      </c>
      <c r="AI482" s="331">
        <v>-1340.07</v>
      </c>
      <c r="AJ482" s="331">
        <v>-1434.9</v>
      </c>
      <c r="AK482" s="331">
        <v>-1508.81</v>
      </c>
      <c r="AL482" s="331">
        <v>-1513.16</v>
      </c>
      <c r="AM482" s="331">
        <v>-2064.25</v>
      </c>
      <c r="AN482" s="331">
        <v>-1822.83</v>
      </c>
      <c r="AO482" s="331">
        <v>-1669.5</v>
      </c>
      <c r="AP482" s="331">
        <v>-1379.34</v>
      </c>
      <c r="AQ482" s="331">
        <v>-1281.45</v>
      </c>
      <c r="AR482" s="331">
        <v>-1097.1400000000001</v>
      </c>
      <c r="AS482" s="331">
        <v>-1159.42</v>
      </c>
      <c r="AT482" s="331">
        <v>-1045.23</v>
      </c>
      <c r="AU482" s="331">
        <v>-868.2</v>
      </c>
      <c r="AV482" s="331">
        <v>-731.78</v>
      </c>
      <c r="AW482" s="331">
        <v>-623.69000000000005</v>
      </c>
      <c r="AX482" s="331">
        <v>-775.03</v>
      </c>
      <c r="AY482" s="331">
        <v>-545.64</v>
      </c>
      <c r="AZ482" s="331">
        <v>-39.19</v>
      </c>
      <c r="BA482" s="331">
        <v>-2.36</v>
      </c>
      <c r="BB482" s="331">
        <v>0</v>
      </c>
      <c r="BC482" s="331">
        <v>-4.55</v>
      </c>
      <c r="BD482" s="330"/>
      <c r="BE482" s="330"/>
      <c r="BF482" s="355"/>
      <c r="BG482" s="355"/>
      <c r="BH482" s="335"/>
      <c r="BI482" s="350"/>
      <c r="BJ482" s="350"/>
      <c r="BK482" s="350"/>
      <c r="BL482" s="350"/>
      <c r="BM482" s="350"/>
      <c r="BN482" s="350"/>
    </row>
    <row r="483" spans="2:66">
      <c r="B483" s="362" t="s">
        <v>19254</v>
      </c>
      <c r="C483" s="361" t="s">
        <v>19253</v>
      </c>
      <c r="D483" s="360"/>
      <c r="E483" s="360"/>
      <c r="F483" s="360"/>
      <c r="G483" s="360"/>
      <c r="H483" s="336"/>
      <c r="I483" s="331"/>
      <c r="J483" s="331"/>
      <c r="K483" s="331"/>
      <c r="L483" s="331"/>
      <c r="M483" s="331"/>
      <c r="N483" s="331"/>
      <c r="O483" s="331"/>
      <c r="P483" s="331"/>
      <c r="Q483" s="331"/>
      <c r="R483" s="331"/>
      <c r="S483" s="331"/>
      <c r="T483" s="331"/>
      <c r="U483" s="331"/>
      <c r="V483" s="331"/>
      <c r="W483" s="331"/>
      <c r="X483" s="331"/>
      <c r="Y483" s="331"/>
      <c r="Z483" s="331"/>
      <c r="AA483" s="331"/>
      <c r="AB483" s="331"/>
      <c r="AC483" s="331"/>
      <c r="AD483" s="331"/>
      <c r="AE483" s="331"/>
      <c r="AF483" s="331"/>
      <c r="AG483" s="331"/>
      <c r="AH483" s="331"/>
      <c r="AI483" s="331"/>
      <c r="AJ483" s="331"/>
      <c r="AK483" s="331"/>
      <c r="AL483" s="331"/>
      <c r="AM483" s="331"/>
      <c r="AN483" s="331"/>
      <c r="AO483" s="331"/>
      <c r="AP483" s="331"/>
      <c r="AQ483" s="331"/>
      <c r="AR483" s="331"/>
      <c r="AS483" s="331"/>
      <c r="AT483" s="331"/>
      <c r="AU483" s="331"/>
      <c r="AV483" s="331"/>
      <c r="AW483" s="331"/>
      <c r="AX483" s="331"/>
      <c r="AY483" s="331"/>
      <c r="AZ483" s="331"/>
      <c r="BA483" s="331"/>
      <c r="BB483" s="331"/>
      <c r="BC483" s="331"/>
      <c r="BD483" s="330"/>
      <c r="BE483" s="330"/>
      <c r="BF483" s="330"/>
      <c r="BG483" s="330"/>
      <c r="BH483" s="359"/>
      <c r="BI483" s="330"/>
      <c r="BJ483" s="330"/>
      <c r="BK483" s="330"/>
      <c r="BL483" s="330"/>
      <c r="BM483" s="330"/>
      <c r="BN483" s="330"/>
    </row>
    <row r="484" spans="2:66">
      <c r="B484" s="339" t="s">
        <v>19122</v>
      </c>
      <c r="C484" s="338" t="s">
        <v>19122</v>
      </c>
      <c r="D484" s="337" t="s">
        <v>19245</v>
      </c>
      <c r="E484" s="337" t="s">
        <v>19252</v>
      </c>
      <c r="F484" s="337" t="s">
        <v>19121</v>
      </c>
      <c r="G484" s="337" t="s">
        <v>19150</v>
      </c>
      <c r="H484" s="336" t="s">
        <v>19149</v>
      </c>
      <c r="I484" s="331">
        <v>0</v>
      </c>
      <c r="J484" s="331"/>
      <c r="K484" s="331"/>
      <c r="L484" s="331">
        <v>0</v>
      </c>
      <c r="M484" s="331">
        <v>0</v>
      </c>
      <c r="N484" s="331">
        <v>0</v>
      </c>
      <c r="O484" s="331">
        <v>0</v>
      </c>
      <c r="P484" s="331">
        <v>-0.42</v>
      </c>
      <c r="Q484" s="331">
        <v>-0.52</v>
      </c>
      <c r="R484" s="331">
        <v>0</v>
      </c>
      <c r="S484" s="331">
        <v>0</v>
      </c>
      <c r="T484" s="331">
        <v>0</v>
      </c>
      <c r="U484" s="331">
        <v>0</v>
      </c>
      <c r="V484" s="331">
        <v>0</v>
      </c>
      <c r="W484" s="331">
        <v>0</v>
      </c>
      <c r="X484" s="331">
        <v>0</v>
      </c>
      <c r="Y484" s="331">
        <v>0</v>
      </c>
      <c r="Z484" s="331">
        <v>0</v>
      </c>
      <c r="AA484" s="331">
        <v>0</v>
      </c>
      <c r="AB484" s="331">
        <v>0</v>
      </c>
      <c r="AC484" s="331">
        <v>0</v>
      </c>
      <c r="AD484" s="331">
        <v>0</v>
      </c>
      <c r="AE484" s="331">
        <v>0</v>
      </c>
      <c r="AF484" s="331">
        <v>0</v>
      </c>
      <c r="AG484" s="331">
        <v>0</v>
      </c>
      <c r="AH484" s="331">
        <v>0</v>
      </c>
      <c r="AI484" s="331">
        <v>0</v>
      </c>
      <c r="AJ484" s="331">
        <v>0</v>
      </c>
      <c r="AK484" s="331">
        <v>0</v>
      </c>
      <c r="AL484" s="331">
        <v>0</v>
      </c>
      <c r="AM484" s="331">
        <v>0</v>
      </c>
      <c r="AN484" s="331">
        <v>0</v>
      </c>
      <c r="AO484" s="331">
        <v>0</v>
      </c>
      <c r="AP484" s="331">
        <v>0</v>
      </c>
      <c r="AQ484" s="331">
        <v>0</v>
      </c>
      <c r="AR484" s="331">
        <v>0</v>
      </c>
      <c r="AS484" s="331">
        <v>0</v>
      </c>
      <c r="AT484" s="331">
        <v>0</v>
      </c>
      <c r="AU484" s="331">
        <v>0</v>
      </c>
      <c r="AV484" s="331">
        <v>0</v>
      </c>
      <c r="AW484" s="331">
        <v>0</v>
      </c>
      <c r="AX484" s="331">
        <v>0</v>
      </c>
      <c r="AY484" s="331">
        <v>-0.05</v>
      </c>
      <c r="AZ484" s="331">
        <v>0</v>
      </c>
      <c r="BA484" s="331">
        <v>0</v>
      </c>
      <c r="BB484" s="331">
        <v>0</v>
      </c>
      <c r="BC484" s="331">
        <v>0</v>
      </c>
      <c r="BD484" s="330"/>
      <c r="BE484" s="330"/>
      <c r="BF484" s="330"/>
      <c r="BG484" s="330"/>
      <c r="BH484" s="335"/>
      <c r="BI484" s="330"/>
      <c r="BJ484" s="330"/>
      <c r="BK484" s="330"/>
      <c r="BL484" s="330"/>
      <c r="BM484" s="330"/>
      <c r="BN484" s="330"/>
    </row>
    <row r="485" spans="2:66">
      <c r="B485" s="339" t="s">
        <v>19249</v>
      </c>
      <c r="C485" s="338" t="s">
        <v>19248</v>
      </c>
      <c r="D485" s="337" t="s">
        <v>19245</v>
      </c>
      <c r="E485" s="337" t="s">
        <v>19252</v>
      </c>
      <c r="F485" s="337" t="s">
        <v>19247</v>
      </c>
      <c r="G485" s="337" t="s">
        <v>19150</v>
      </c>
      <c r="H485" s="336" t="s">
        <v>19149</v>
      </c>
      <c r="I485" s="331">
        <v>-281.56</v>
      </c>
      <c r="J485" s="331"/>
      <c r="K485" s="331"/>
      <c r="L485" s="331">
        <v>-176.16</v>
      </c>
      <c r="M485" s="331">
        <v>-164.62</v>
      </c>
      <c r="N485" s="331">
        <v>-161.27000000000001</v>
      </c>
      <c r="O485" s="331">
        <v>-147.57</v>
      </c>
      <c r="P485" s="331">
        <v>-146.55000000000001</v>
      </c>
      <c r="Q485" s="331">
        <v>-149.33000000000001</v>
      </c>
      <c r="R485" s="331">
        <v>-153.41</v>
      </c>
      <c r="S485" s="331">
        <v>-137.44</v>
      </c>
      <c r="T485" s="331">
        <v>-136.26</v>
      </c>
      <c r="U485" s="331">
        <v>-140.93</v>
      </c>
      <c r="V485" s="331">
        <v>-153.5</v>
      </c>
      <c r="W485" s="331">
        <v>-148.12</v>
      </c>
      <c r="X485" s="331">
        <v>-122.18</v>
      </c>
      <c r="Y485" s="331">
        <v>-139.04</v>
      </c>
      <c r="Z485" s="331">
        <v>-152.94</v>
      </c>
      <c r="AA485" s="331">
        <v>-144.16999999999999</v>
      </c>
      <c r="AB485" s="331">
        <v>-137.36000000000001</v>
      </c>
      <c r="AC485" s="331">
        <v>-131.33000000000001</v>
      </c>
      <c r="AD485" s="331">
        <v>-124.24</v>
      </c>
      <c r="AE485" s="331">
        <v>-126.23</v>
      </c>
      <c r="AF485" s="331">
        <v>-134.03</v>
      </c>
      <c r="AG485" s="331">
        <v>-121.72</v>
      </c>
      <c r="AH485" s="331">
        <v>-118.27</v>
      </c>
      <c r="AI485" s="331">
        <v>-106.88</v>
      </c>
      <c r="AJ485" s="331">
        <v>-107.94</v>
      </c>
      <c r="AK485" s="331">
        <v>-105.05</v>
      </c>
      <c r="AL485" s="331">
        <v>-90.93</v>
      </c>
      <c r="AM485" s="331">
        <v>-81.319999999999993</v>
      </c>
      <c r="AN485" s="331">
        <v>-82.44</v>
      </c>
      <c r="AO485" s="331">
        <v>-80.17</v>
      </c>
      <c r="AP485" s="331">
        <v>-77.47</v>
      </c>
      <c r="AQ485" s="331">
        <v>-92.21</v>
      </c>
      <c r="AR485" s="331">
        <v>-98.39</v>
      </c>
      <c r="AS485" s="331">
        <v>-87.51</v>
      </c>
      <c r="AT485" s="331">
        <v>-73.39</v>
      </c>
      <c r="AU485" s="331">
        <v>-65.680000000000007</v>
      </c>
      <c r="AV485" s="331">
        <v>-57.44</v>
      </c>
      <c r="AW485" s="331">
        <v>-62.76</v>
      </c>
      <c r="AX485" s="331">
        <v>-64.87</v>
      </c>
      <c r="AY485" s="331">
        <v>-38.869999999999997</v>
      </c>
      <c r="AZ485" s="331">
        <v>-46.4</v>
      </c>
      <c r="BA485" s="331">
        <v>-46.99</v>
      </c>
      <c r="BB485" s="331">
        <v>-30.97</v>
      </c>
      <c r="BC485" s="331">
        <v>-49.23</v>
      </c>
      <c r="BD485" s="330"/>
      <c r="BE485" s="330"/>
      <c r="BF485" s="330"/>
      <c r="BG485" s="330"/>
      <c r="BH485" s="335"/>
      <c r="BI485" s="330"/>
      <c r="BJ485" s="330"/>
      <c r="BK485" s="330"/>
      <c r="BL485" s="330"/>
      <c r="BM485" s="330"/>
      <c r="BN485" s="330"/>
    </row>
    <row r="486" spans="2:66">
      <c r="B486" s="339" t="s">
        <v>19153</v>
      </c>
      <c r="C486" s="338" t="s">
        <v>19152</v>
      </c>
      <c r="D486" s="337" t="s">
        <v>19245</v>
      </c>
      <c r="E486" s="337" t="s">
        <v>19252</v>
      </c>
      <c r="F486" s="337" t="s">
        <v>19151</v>
      </c>
      <c r="G486" s="337" t="s">
        <v>19150</v>
      </c>
      <c r="H486" s="336" t="s">
        <v>19149</v>
      </c>
      <c r="I486" s="331">
        <v>0</v>
      </c>
      <c r="J486" s="331"/>
      <c r="K486" s="331"/>
      <c r="L486" s="331">
        <v>0</v>
      </c>
      <c r="M486" s="331">
        <v>0</v>
      </c>
      <c r="N486" s="331">
        <v>0</v>
      </c>
      <c r="O486" s="331">
        <v>-20.72</v>
      </c>
      <c r="P486" s="331">
        <v>-25.06</v>
      </c>
      <c r="Q486" s="331">
        <v>-28.78</v>
      </c>
      <c r="R486" s="331">
        <v>-8.94</v>
      </c>
      <c r="S486" s="331">
        <v>-8.06</v>
      </c>
      <c r="T486" s="331">
        <v>-8.7100000000000009</v>
      </c>
      <c r="U486" s="331">
        <v>-3.72</v>
      </c>
      <c r="V486" s="331">
        <v>-5.35</v>
      </c>
      <c r="W486" s="331">
        <v>-8.9700000000000006</v>
      </c>
      <c r="X486" s="331">
        <v>-16.95</v>
      </c>
      <c r="Y486" s="331">
        <v>-16.059999999999999</v>
      </c>
      <c r="Z486" s="331">
        <v>-38.659999999999997</v>
      </c>
      <c r="AA486" s="331">
        <v>-15.93</v>
      </c>
      <c r="AB486" s="331">
        <v>-4.24</v>
      </c>
      <c r="AC486" s="331">
        <v>-6.93</v>
      </c>
      <c r="AD486" s="331">
        <v>-6.11</v>
      </c>
      <c r="AE486" s="331">
        <v>-6.08</v>
      </c>
      <c r="AF486" s="331">
        <v>-31.37</v>
      </c>
      <c r="AG486" s="331">
        <v>-26.74</v>
      </c>
      <c r="AH486" s="331">
        <v>-22.4</v>
      </c>
      <c r="AI486" s="331">
        <v>-21.67</v>
      </c>
      <c r="AJ486" s="331">
        <v>-19.38</v>
      </c>
      <c r="AK486" s="331">
        <v>-19.97</v>
      </c>
      <c r="AL486" s="331">
        <v>-11.76</v>
      </c>
      <c r="AM486" s="331">
        <v>-18.690000000000001</v>
      </c>
      <c r="AN486" s="331">
        <v>-19.12</v>
      </c>
      <c r="AO486" s="331">
        <v>-18.489999999999998</v>
      </c>
      <c r="AP486" s="331">
        <v>-7.39</v>
      </c>
      <c r="AQ486" s="331">
        <v>-0.33</v>
      </c>
      <c r="AR486" s="331">
        <v>-1.48</v>
      </c>
      <c r="AS486" s="331">
        <v>-1.58</v>
      </c>
      <c r="AT486" s="331">
        <v>-1.28</v>
      </c>
      <c r="AU486" s="331">
        <v>-0.89</v>
      </c>
      <c r="AV486" s="331">
        <v>-1.05</v>
      </c>
      <c r="AW486" s="331">
        <v>-0.76</v>
      </c>
      <c r="AX486" s="331">
        <v>-0.33</v>
      </c>
      <c r="AY486" s="331">
        <v>-0.23</v>
      </c>
      <c r="AZ486" s="331">
        <v>-0.13</v>
      </c>
      <c r="BA486" s="331">
        <v>0</v>
      </c>
      <c r="BB486" s="331">
        <v>-0.1</v>
      </c>
      <c r="BC486" s="331">
        <v>0</v>
      </c>
      <c r="BD486" s="330"/>
      <c r="BE486" s="330"/>
      <c r="BF486" s="330"/>
      <c r="BG486" s="330"/>
      <c r="BH486" s="335"/>
      <c r="BI486" s="330"/>
      <c r="BJ486" s="330"/>
      <c r="BK486" s="330"/>
      <c r="BL486" s="330"/>
      <c r="BM486" s="330"/>
      <c r="BN486" s="330"/>
    </row>
    <row r="487" spans="2:66">
      <c r="B487" s="339" t="s">
        <v>19119</v>
      </c>
      <c r="C487" s="338" t="s">
        <v>19118</v>
      </c>
      <c r="D487" s="337" t="s">
        <v>19245</v>
      </c>
      <c r="E487" s="337" t="s">
        <v>19252</v>
      </c>
      <c r="F487" s="337" t="s">
        <v>19117</v>
      </c>
      <c r="G487" s="337" t="s">
        <v>19150</v>
      </c>
      <c r="H487" s="336" t="s">
        <v>19149</v>
      </c>
      <c r="I487" s="331">
        <v>0</v>
      </c>
      <c r="J487" s="331"/>
      <c r="K487" s="331"/>
      <c r="L487" s="331">
        <v>0</v>
      </c>
      <c r="M487" s="331">
        <v>0</v>
      </c>
      <c r="N487" s="331">
        <v>0</v>
      </c>
      <c r="O487" s="331">
        <v>0</v>
      </c>
      <c r="P487" s="331">
        <v>-7.0000000000000007E-2</v>
      </c>
      <c r="Q487" s="331">
        <v>0</v>
      </c>
      <c r="R487" s="331">
        <v>0</v>
      </c>
      <c r="S487" s="331">
        <v>0</v>
      </c>
      <c r="T487" s="331">
        <v>-7.0000000000000007E-2</v>
      </c>
      <c r="U487" s="331">
        <v>0</v>
      </c>
      <c r="V487" s="331">
        <v>0</v>
      </c>
      <c r="W487" s="331">
        <v>0</v>
      </c>
      <c r="X487" s="331">
        <v>0</v>
      </c>
      <c r="Y487" s="331">
        <v>0</v>
      </c>
      <c r="Z487" s="331">
        <v>-22.86</v>
      </c>
      <c r="AA487" s="331">
        <v>-17.78</v>
      </c>
      <c r="AB487" s="331">
        <v>-0.28000000000000003</v>
      </c>
      <c r="AC487" s="331">
        <v>-0.28000000000000003</v>
      </c>
      <c r="AD487" s="331">
        <v>-0.14000000000000001</v>
      </c>
      <c r="AE487" s="331">
        <v>-0.31</v>
      </c>
      <c r="AF487" s="331">
        <v>-0.35</v>
      </c>
      <c r="AG487" s="331">
        <v>-0.03</v>
      </c>
      <c r="AH487" s="331">
        <v>0</v>
      </c>
      <c r="AI487" s="331">
        <v>-56.03</v>
      </c>
      <c r="AJ487" s="331">
        <v>-71.17</v>
      </c>
      <c r="AK487" s="331">
        <v>-28.19</v>
      </c>
      <c r="AL487" s="331">
        <v>-37.93</v>
      </c>
      <c r="AM487" s="331">
        <v>-30.8</v>
      </c>
      <c r="AN487" s="331">
        <v>-28.61</v>
      </c>
      <c r="AO487" s="331">
        <v>-9.0500000000000007</v>
      </c>
      <c r="AP487" s="331">
        <v>0</v>
      </c>
      <c r="AQ487" s="331">
        <v>0</v>
      </c>
      <c r="AR487" s="331">
        <v>0</v>
      </c>
      <c r="AS487" s="331">
        <v>0</v>
      </c>
      <c r="AT487" s="331">
        <v>0</v>
      </c>
      <c r="AU487" s="331">
        <v>0</v>
      </c>
      <c r="AV487" s="331">
        <v>0</v>
      </c>
      <c r="AW487" s="331">
        <v>0</v>
      </c>
      <c r="AX487" s="331">
        <v>0</v>
      </c>
      <c r="AY487" s="331">
        <v>0</v>
      </c>
      <c r="AZ487" s="331">
        <v>0</v>
      </c>
      <c r="BA487" s="331">
        <v>0</v>
      </c>
      <c r="BB487" s="331">
        <v>0</v>
      </c>
      <c r="BC487" s="331">
        <v>0</v>
      </c>
      <c r="BD487" s="330"/>
      <c r="BE487" s="330"/>
      <c r="BF487" s="330"/>
      <c r="BG487" s="330"/>
      <c r="BH487" s="335"/>
      <c r="BI487" s="330"/>
      <c r="BJ487" s="330"/>
      <c r="BK487" s="330"/>
      <c r="BL487" s="330"/>
      <c r="BM487" s="330"/>
      <c r="BN487" s="330"/>
    </row>
    <row r="488" spans="2:66">
      <c r="B488" s="339" t="s">
        <v>19246</v>
      </c>
      <c r="C488" s="338" t="s">
        <v>19246</v>
      </c>
      <c r="D488" s="337" t="s">
        <v>19245</v>
      </c>
      <c r="E488" s="337" t="s">
        <v>19252</v>
      </c>
      <c r="F488" s="337" t="s">
        <v>19243</v>
      </c>
      <c r="G488" s="337" t="s">
        <v>19150</v>
      </c>
      <c r="H488" s="336" t="s">
        <v>19149</v>
      </c>
      <c r="I488" s="331">
        <v>-486.44</v>
      </c>
      <c r="J488" s="331"/>
      <c r="K488" s="331"/>
      <c r="L488" s="331">
        <v>-721.93</v>
      </c>
      <c r="M488" s="331">
        <v>-863.14</v>
      </c>
      <c r="N488" s="331">
        <v>-1004.36</v>
      </c>
      <c r="O488" s="331">
        <v>-1145.58</v>
      </c>
      <c r="P488" s="331">
        <v>-1286.8</v>
      </c>
      <c r="Q488" s="331">
        <v>-1428.02</v>
      </c>
      <c r="R488" s="331">
        <v>-1569.24</v>
      </c>
      <c r="S488" s="331">
        <v>-1710.45</v>
      </c>
      <c r="T488" s="331">
        <v>-1851.67</v>
      </c>
      <c r="U488" s="331">
        <v>-1992.89</v>
      </c>
      <c r="V488" s="331">
        <v>-2134.11</v>
      </c>
      <c r="W488" s="331">
        <v>-2303.0100000000002</v>
      </c>
      <c r="X488" s="331">
        <v>-2516.16</v>
      </c>
      <c r="Y488" s="331">
        <v>-2705.1</v>
      </c>
      <c r="Z488" s="331">
        <v>-2702.88</v>
      </c>
      <c r="AA488" s="331">
        <v>-2409.42</v>
      </c>
      <c r="AB488" s="331">
        <v>-2266.79</v>
      </c>
      <c r="AC488" s="331">
        <v>-2214.4699999999998</v>
      </c>
      <c r="AD488" s="331">
        <v>-2169.89</v>
      </c>
      <c r="AE488" s="331">
        <v>-2241.62</v>
      </c>
      <c r="AF488" s="331">
        <v>-2304.39</v>
      </c>
      <c r="AG488" s="331">
        <v>-2506.09</v>
      </c>
      <c r="AH488" s="331">
        <v>-2515.23</v>
      </c>
      <c r="AI488" s="331">
        <v>-2192.96</v>
      </c>
      <c r="AJ488" s="331">
        <v>-1913.39</v>
      </c>
      <c r="AK488" s="331">
        <v>-1649.81</v>
      </c>
      <c r="AL488" s="331">
        <v>-1691.32</v>
      </c>
      <c r="AM488" s="331">
        <v>-1363.28</v>
      </c>
      <c r="AN488" s="331">
        <v>-1337.91</v>
      </c>
      <c r="AO488" s="331">
        <v>-1117.6500000000001</v>
      </c>
      <c r="AP488" s="331">
        <v>-1218.98</v>
      </c>
      <c r="AQ488" s="331">
        <v>-1270.4000000000001</v>
      </c>
      <c r="AR488" s="331">
        <v>-1522.62</v>
      </c>
      <c r="AS488" s="331">
        <v>-1607.32</v>
      </c>
      <c r="AT488" s="331">
        <v>-1604.76</v>
      </c>
      <c r="AU488" s="331">
        <v>-1746.22</v>
      </c>
      <c r="AV488" s="331">
        <v>-1664.14</v>
      </c>
      <c r="AW488" s="331">
        <v>-1409.98</v>
      </c>
      <c r="AX488" s="331">
        <v>-1378.73</v>
      </c>
      <c r="AY488" s="331">
        <v>-1328.13</v>
      </c>
      <c r="AZ488" s="331">
        <v>-1238.1500000000001</v>
      </c>
      <c r="BA488" s="331">
        <v>-1278.24</v>
      </c>
      <c r="BB488" s="331">
        <v>-1230.97</v>
      </c>
      <c r="BC488" s="331">
        <v>-1152.76</v>
      </c>
      <c r="BD488" s="330"/>
      <c r="BE488" s="330"/>
      <c r="BF488" s="330"/>
      <c r="BG488" s="330"/>
      <c r="BH488" s="335"/>
      <c r="BI488" s="330"/>
      <c r="BJ488" s="330"/>
      <c r="BK488" s="330"/>
      <c r="BL488" s="330"/>
      <c r="BM488" s="330"/>
      <c r="BN488" s="330"/>
    </row>
    <row r="489" spans="2:66">
      <c r="B489" s="362" t="s">
        <v>19251</v>
      </c>
      <c r="C489" s="361" t="s">
        <v>19250</v>
      </c>
      <c r="D489" s="360"/>
      <c r="E489" s="360"/>
      <c r="F489" s="360"/>
      <c r="G489" s="360"/>
      <c r="H489" s="336"/>
      <c r="I489" s="331"/>
      <c r="J489" s="331"/>
      <c r="K489" s="331"/>
      <c r="L489" s="331"/>
      <c r="M489" s="331"/>
      <c r="N489" s="331"/>
      <c r="O489" s="331"/>
      <c r="P489" s="331"/>
      <c r="Q489" s="331"/>
      <c r="R489" s="331"/>
      <c r="S489" s="331"/>
      <c r="T489" s="331"/>
      <c r="U489" s="331"/>
      <c r="V489" s="331"/>
      <c r="W489" s="331"/>
      <c r="X489" s="331"/>
      <c r="Y489" s="331"/>
      <c r="Z489" s="331"/>
      <c r="AA489" s="331"/>
      <c r="AB489" s="331"/>
      <c r="AC489" s="331"/>
      <c r="AD489" s="331"/>
      <c r="AE489" s="331"/>
      <c r="AF489" s="331"/>
      <c r="AG489" s="331"/>
      <c r="AH489" s="331"/>
      <c r="AI489" s="331"/>
      <c r="AJ489" s="331"/>
      <c r="AK489" s="331"/>
      <c r="AL489" s="331"/>
      <c r="AM489" s="331"/>
      <c r="AN489" s="331"/>
      <c r="AO489" s="331"/>
      <c r="AP489" s="331"/>
      <c r="AQ489" s="331"/>
      <c r="AR489" s="331"/>
      <c r="AS489" s="331"/>
      <c r="AT489" s="331"/>
      <c r="AU489" s="331"/>
      <c r="AV489" s="331"/>
      <c r="AW489" s="331"/>
      <c r="AX489" s="331"/>
      <c r="AY489" s="331"/>
      <c r="AZ489" s="331"/>
      <c r="BA489" s="331"/>
      <c r="BB489" s="331"/>
      <c r="BC489" s="331"/>
      <c r="BD489" s="330"/>
      <c r="BE489" s="330"/>
      <c r="BF489" s="330"/>
      <c r="BG489" s="330"/>
      <c r="BH489" s="359"/>
      <c r="BI489" s="330"/>
      <c r="BJ489" s="330"/>
      <c r="BK489" s="330"/>
      <c r="BL489" s="330"/>
      <c r="BM489" s="330"/>
      <c r="BN489" s="330"/>
    </row>
    <row r="490" spans="2:66">
      <c r="B490" s="339" t="s">
        <v>19249</v>
      </c>
      <c r="C490" s="338" t="s">
        <v>19248</v>
      </c>
      <c r="D490" s="337" t="s">
        <v>19245</v>
      </c>
      <c r="E490" s="337" t="s">
        <v>19244</v>
      </c>
      <c r="F490" s="337" t="s">
        <v>19247</v>
      </c>
      <c r="G490" s="337" t="s">
        <v>19150</v>
      </c>
      <c r="H490" s="336" t="s">
        <v>19149</v>
      </c>
      <c r="I490" s="331">
        <v>-406.69</v>
      </c>
      <c r="J490" s="331"/>
      <c r="K490" s="331"/>
      <c r="L490" s="331">
        <v>-237.73</v>
      </c>
      <c r="M490" s="331">
        <v>-33.32</v>
      </c>
      <c r="N490" s="331">
        <v>-32.75</v>
      </c>
      <c r="O490" s="331">
        <v>-39.869999999999997</v>
      </c>
      <c r="P490" s="331">
        <v>-29.68</v>
      </c>
      <c r="Q490" s="331">
        <v>-12.85</v>
      </c>
      <c r="R490" s="331">
        <v>-13.4</v>
      </c>
      <c r="S490" s="331">
        <v>-16.489999999999998</v>
      </c>
      <c r="T490" s="331">
        <v>-18.309999999999999</v>
      </c>
      <c r="U490" s="331">
        <v>-12.91</v>
      </c>
      <c r="V490" s="331">
        <v>-6.64</v>
      </c>
      <c r="W490" s="331">
        <v>-16.95</v>
      </c>
      <c r="X490" s="331">
        <v>-18.38</v>
      </c>
      <c r="Y490" s="331">
        <v>-15.86</v>
      </c>
      <c r="Z490" s="331">
        <v>-7.46</v>
      </c>
      <c r="AA490" s="331">
        <v>-5.69</v>
      </c>
      <c r="AB490" s="331">
        <v>-2.4300000000000002</v>
      </c>
      <c r="AC490" s="331">
        <v>-4.17</v>
      </c>
      <c r="AD490" s="331">
        <v>-7.87</v>
      </c>
      <c r="AE490" s="331">
        <v>-6.47</v>
      </c>
      <c r="AF490" s="331">
        <v>-11.35</v>
      </c>
      <c r="AG490" s="331">
        <v>-9.0500000000000007</v>
      </c>
      <c r="AH490" s="331">
        <v>-7.9</v>
      </c>
      <c r="AI490" s="331">
        <v>-7.37</v>
      </c>
      <c r="AJ490" s="331">
        <v>-3.95</v>
      </c>
      <c r="AK490" s="331">
        <v>-5.26</v>
      </c>
      <c r="AL490" s="331">
        <v>-17.07</v>
      </c>
      <c r="AM490" s="331">
        <v>-25.34</v>
      </c>
      <c r="AN490" s="331">
        <v>-18.16</v>
      </c>
      <c r="AO490" s="331">
        <v>-24.6</v>
      </c>
      <c r="AP490" s="331">
        <v>-25.38</v>
      </c>
      <c r="AQ490" s="331">
        <v>-1.62</v>
      </c>
      <c r="AR490" s="331">
        <v>-0.75</v>
      </c>
      <c r="AS490" s="331">
        <v>-8.3699999999999992</v>
      </c>
      <c r="AT490" s="331">
        <v>-3.86</v>
      </c>
      <c r="AU490" s="331">
        <v>-3.86</v>
      </c>
      <c r="AV490" s="331">
        <v>-3.86</v>
      </c>
      <c r="AW490" s="331">
        <v>-0.9</v>
      </c>
      <c r="AX490" s="331">
        <v>-1.83</v>
      </c>
      <c r="AY490" s="331">
        <v>-2.99</v>
      </c>
      <c r="AZ490" s="331">
        <v>-6.93</v>
      </c>
      <c r="BA490" s="331">
        <v>-0.65</v>
      </c>
      <c r="BB490" s="331">
        <v>0</v>
      </c>
      <c r="BC490" s="331">
        <v>0</v>
      </c>
      <c r="BD490" s="330"/>
      <c r="BE490" s="330"/>
      <c r="BF490" s="330"/>
      <c r="BG490" s="330"/>
      <c r="BH490" s="335"/>
      <c r="BI490" s="330"/>
      <c r="BJ490" s="330"/>
      <c r="BK490" s="330"/>
      <c r="BL490" s="330"/>
      <c r="BM490" s="330"/>
      <c r="BN490" s="330"/>
    </row>
    <row r="491" spans="2:66">
      <c r="B491" s="339" t="s">
        <v>19246</v>
      </c>
      <c r="C491" s="338" t="s">
        <v>19246</v>
      </c>
      <c r="D491" s="337" t="s">
        <v>19245</v>
      </c>
      <c r="E491" s="337" t="s">
        <v>19244</v>
      </c>
      <c r="F491" s="337" t="s">
        <v>19243</v>
      </c>
      <c r="G491" s="337" t="s">
        <v>19150</v>
      </c>
      <c r="H491" s="336" t="s">
        <v>19149</v>
      </c>
      <c r="I491" s="331">
        <v>-22896.17</v>
      </c>
      <c r="J491" s="331"/>
      <c r="K491" s="331"/>
      <c r="L491" s="331">
        <v>-22392.080000000002</v>
      </c>
      <c r="M491" s="331">
        <v>-23623.37</v>
      </c>
      <c r="N491" s="331">
        <v>-25278.58</v>
      </c>
      <c r="O491" s="331">
        <v>-26522.65</v>
      </c>
      <c r="P491" s="331">
        <v>-26241.15</v>
      </c>
      <c r="Q491" s="331">
        <v>-22022.83</v>
      </c>
      <c r="R491" s="331">
        <v>-19313.060000000001</v>
      </c>
      <c r="S491" s="331">
        <v>-19498.37</v>
      </c>
      <c r="T491" s="331">
        <v>-19823.75</v>
      </c>
      <c r="U491" s="331">
        <v>-20518.12</v>
      </c>
      <c r="V491" s="331">
        <v>-20581.14</v>
      </c>
      <c r="W491" s="331">
        <v>-21756.42</v>
      </c>
      <c r="X491" s="331">
        <v>-23465.24</v>
      </c>
      <c r="Y491" s="331">
        <v>-24852.01</v>
      </c>
      <c r="Z491" s="331">
        <v>-25900.39</v>
      </c>
      <c r="AA491" s="331">
        <v>-24921.91</v>
      </c>
      <c r="AB491" s="331">
        <v>-23026.51</v>
      </c>
      <c r="AC491" s="331">
        <v>-23849.68</v>
      </c>
      <c r="AD491" s="331">
        <v>-23375.02</v>
      </c>
      <c r="AE491" s="331">
        <v>-25595.279999999999</v>
      </c>
      <c r="AF491" s="331">
        <v>-26238.29</v>
      </c>
      <c r="AG491" s="331">
        <v>-27582.83</v>
      </c>
      <c r="AH491" s="331">
        <v>-28223.54</v>
      </c>
      <c r="AI491" s="331">
        <v>-30368.49</v>
      </c>
      <c r="AJ491" s="331">
        <v>-32197.15</v>
      </c>
      <c r="AK491" s="331">
        <v>-33014.019999999997</v>
      </c>
      <c r="AL491" s="331">
        <v>-33566.400000000001</v>
      </c>
      <c r="AM491" s="331">
        <v>-29074.23</v>
      </c>
      <c r="AN491" s="331">
        <v>-30208.47</v>
      </c>
      <c r="AO491" s="331">
        <v>-34546.639999999999</v>
      </c>
      <c r="AP491" s="331">
        <v>-36297.65</v>
      </c>
      <c r="AQ491" s="331">
        <v>-36474.86</v>
      </c>
      <c r="AR491" s="331">
        <v>-37378.32</v>
      </c>
      <c r="AS491" s="331">
        <v>-37314.11</v>
      </c>
      <c r="AT491" s="331">
        <v>-32613.73</v>
      </c>
      <c r="AU491" s="331">
        <v>-33968.46</v>
      </c>
      <c r="AV491" s="331">
        <v>-34910.31</v>
      </c>
      <c r="AW491" s="331">
        <v>-35221.93</v>
      </c>
      <c r="AX491" s="331">
        <v>-34853.980000000003</v>
      </c>
      <c r="AY491" s="331">
        <v>-37754.879999999997</v>
      </c>
      <c r="AZ491" s="331">
        <v>-36954.39</v>
      </c>
      <c r="BA491" s="331">
        <v>-39739.79</v>
      </c>
      <c r="BB491" s="331">
        <v>-41000.54</v>
      </c>
      <c r="BC491" s="331">
        <v>-42943.88</v>
      </c>
      <c r="BD491" s="330"/>
      <c r="BE491" s="330"/>
      <c r="BF491" s="330"/>
      <c r="BG491" s="330"/>
      <c r="BH491" s="335"/>
      <c r="BI491" s="330"/>
      <c r="BJ491" s="330"/>
      <c r="BK491" s="330"/>
      <c r="BL491" s="330"/>
      <c r="BM491" s="330"/>
      <c r="BN491" s="330"/>
    </row>
    <row r="492" spans="2:66">
      <c r="B492" s="358" t="s">
        <v>19242</v>
      </c>
      <c r="C492" s="357" t="s">
        <v>19241</v>
      </c>
      <c r="D492" s="344"/>
      <c r="E492" s="344"/>
      <c r="F492" s="344"/>
      <c r="G492" s="344"/>
      <c r="H492" s="343"/>
      <c r="I492" s="331">
        <v>29602.29</v>
      </c>
      <c r="J492" s="331"/>
      <c r="K492" s="331"/>
      <c r="L492" s="331">
        <v>25851.59</v>
      </c>
      <c r="M492" s="331">
        <v>25610.799999999999</v>
      </c>
      <c r="N492" s="331">
        <v>26611.37</v>
      </c>
      <c r="O492" s="331">
        <v>28437.02</v>
      </c>
      <c r="P492" s="331">
        <v>30837.01</v>
      </c>
      <c r="Q492" s="331">
        <v>30372.18</v>
      </c>
      <c r="R492" s="331">
        <v>32018.93</v>
      </c>
      <c r="S492" s="331">
        <v>27591.02</v>
      </c>
      <c r="T492" s="331">
        <v>28542.85</v>
      </c>
      <c r="U492" s="331">
        <v>29368.29</v>
      </c>
      <c r="V492" s="331">
        <v>30001.54</v>
      </c>
      <c r="W492" s="331"/>
      <c r="X492" s="331"/>
      <c r="Y492" s="331"/>
      <c r="Z492" s="331"/>
      <c r="AA492" s="331"/>
      <c r="AB492" s="331"/>
      <c r="AC492" s="331"/>
      <c r="AD492" s="331"/>
      <c r="AE492" s="331"/>
      <c r="AF492" s="331"/>
      <c r="AG492" s="331"/>
      <c r="AH492" s="331"/>
      <c r="AI492" s="331"/>
      <c r="AJ492" s="331"/>
      <c r="AK492" s="331"/>
      <c r="AL492" s="331"/>
      <c r="AM492" s="331"/>
      <c r="AN492" s="331"/>
      <c r="AO492" s="331"/>
      <c r="AP492" s="331"/>
      <c r="AQ492" s="331"/>
      <c r="AR492" s="331"/>
      <c r="AS492" s="331"/>
      <c r="AT492" s="331"/>
      <c r="AU492" s="331"/>
      <c r="AV492" s="331"/>
      <c r="AW492" s="331"/>
      <c r="AX492" s="331"/>
      <c r="AY492" s="331"/>
      <c r="AZ492" s="331"/>
      <c r="BA492" s="331"/>
      <c r="BB492" s="331"/>
      <c r="BC492" s="331"/>
      <c r="BD492" s="330"/>
      <c r="BE492" s="330"/>
      <c r="BF492" s="356"/>
      <c r="BG492" s="356"/>
      <c r="BH492" s="356"/>
      <c r="BI492" s="356"/>
      <c r="BJ492" s="356"/>
      <c r="BK492" s="356"/>
      <c r="BL492" s="356"/>
      <c r="BM492" s="356"/>
      <c r="BN492" s="356"/>
    </row>
    <row r="493" spans="2:66">
      <c r="B493" s="339" t="s">
        <v>19122</v>
      </c>
      <c r="C493" s="338" t="s">
        <v>19122</v>
      </c>
      <c r="D493" s="337" t="s">
        <v>19239</v>
      </c>
      <c r="E493" s="337" t="s">
        <v>19070</v>
      </c>
      <c r="F493" s="337" t="s">
        <v>19121</v>
      </c>
      <c r="G493" s="337" t="s">
        <v>19209</v>
      </c>
      <c r="H493" s="336" t="s">
        <v>19208</v>
      </c>
      <c r="I493" s="331">
        <v>-165.96</v>
      </c>
      <c r="J493" s="331"/>
      <c r="K493" s="331"/>
      <c r="L493" s="331">
        <v>-145.68</v>
      </c>
      <c r="M493" s="331">
        <v>-101.88</v>
      </c>
      <c r="N493" s="331">
        <v>-196.75</v>
      </c>
      <c r="O493" s="331">
        <v>-912.91</v>
      </c>
      <c r="P493" s="331">
        <v>-770.9</v>
      </c>
      <c r="Q493" s="331">
        <v>-813.86</v>
      </c>
      <c r="R493" s="331">
        <v>-813.48</v>
      </c>
      <c r="S493" s="331">
        <v>-648.02</v>
      </c>
      <c r="T493" s="331">
        <v>-569.32000000000005</v>
      </c>
      <c r="U493" s="331">
        <v>-106.13</v>
      </c>
      <c r="V493" s="331">
        <v>-95.77</v>
      </c>
      <c r="W493" s="331">
        <v>-89.47</v>
      </c>
      <c r="X493" s="331">
        <v>-401.12</v>
      </c>
      <c r="Y493" s="331">
        <v>-357.6</v>
      </c>
      <c r="Z493" s="331">
        <v>-509.77</v>
      </c>
      <c r="AA493" s="331">
        <v>-488.06</v>
      </c>
      <c r="AB493" s="331">
        <v>-458.57</v>
      </c>
      <c r="AC493" s="331">
        <v>-397.49</v>
      </c>
      <c r="AD493" s="331">
        <v>-259.72000000000003</v>
      </c>
      <c r="AE493" s="331">
        <v>-227.29</v>
      </c>
      <c r="AF493" s="331">
        <v>-226.6</v>
      </c>
      <c r="AG493" s="331">
        <v>-233.96</v>
      </c>
      <c r="AH493" s="331">
        <v>-203.87</v>
      </c>
      <c r="AI493" s="331">
        <v>-243.11</v>
      </c>
      <c r="AJ493" s="331">
        <v>-179.17</v>
      </c>
      <c r="AK493" s="331">
        <v>-198.81</v>
      </c>
      <c r="AL493" s="331">
        <v>-209.94</v>
      </c>
      <c r="AM493" s="331">
        <v>-176.04</v>
      </c>
      <c r="AN493" s="331">
        <v>-169.46</v>
      </c>
      <c r="AO493" s="331">
        <v>-152.49</v>
      </c>
      <c r="AP493" s="331">
        <v>-133.22</v>
      </c>
      <c r="AQ493" s="331">
        <v>-128.38999999999999</v>
      </c>
      <c r="AR493" s="331">
        <v>-121.49</v>
      </c>
      <c r="AS493" s="331">
        <v>-113.71</v>
      </c>
      <c r="AT493" s="331">
        <v>-125.58</v>
      </c>
      <c r="AU493" s="331">
        <v>-138.46</v>
      </c>
      <c r="AV493" s="331">
        <v>-142.22999999999999</v>
      </c>
      <c r="AW493" s="331">
        <v>-136.62</v>
      </c>
      <c r="AX493" s="331">
        <v>-115.05</v>
      </c>
      <c r="AY493" s="331">
        <v>-147.25</v>
      </c>
      <c r="AZ493" s="331">
        <v>-179.91</v>
      </c>
      <c r="BA493" s="331">
        <v>-176.69</v>
      </c>
      <c r="BB493" s="331">
        <v>-249.96</v>
      </c>
      <c r="BC493" s="331">
        <v>-192.42</v>
      </c>
      <c r="BD493" s="330"/>
      <c r="BE493" s="330"/>
      <c r="BF493" s="350"/>
      <c r="BG493" s="350"/>
      <c r="BH493" s="335"/>
      <c r="BI493" s="350"/>
      <c r="BJ493" s="350"/>
      <c r="BK493" s="350"/>
      <c r="BL493" s="350"/>
      <c r="BM493" s="350"/>
      <c r="BN493" s="350"/>
    </row>
    <row r="494" spans="2:66">
      <c r="B494" s="339" t="s">
        <v>19153</v>
      </c>
      <c r="C494" s="338" t="s">
        <v>19152</v>
      </c>
      <c r="D494" s="337" t="s">
        <v>19239</v>
      </c>
      <c r="E494" s="337" t="s">
        <v>19070</v>
      </c>
      <c r="F494" s="337" t="s">
        <v>19151</v>
      </c>
      <c r="G494" s="337" t="s">
        <v>19150</v>
      </c>
      <c r="H494" s="336" t="s">
        <v>19149</v>
      </c>
      <c r="I494" s="331">
        <v>-1508.02</v>
      </c>
      <c r="J494" s="331"/>
      <c r="K494" s="331"/>
      <c r="L494" s="331">
        <v>-1681.99</v>
      </c>
      <c r="M494" s="331">
        <v>-1337.5</v>
      </c>
      <c r="N494" s="331">
        <v>-1285.71</v>
      </c>
      <c r="O494" s="331">
        <v>-1210.58</v>
      </c>
      <c r="P494" s="331">
        <v>-1147.75</v>
      </c>
      <c r="Q494" s="331">
        <v>-951.15</v>
      </c>
      <c r="R494" s="331">
        <v>-870.04</v>
      </c>
      <c r="S494" s="331">
        <v>-871.71</v>
      </c>
      <c r="T494" s="331">
        <v>-533.75</v>
      </c>
      <c r="U494" s="331">
        <v>-537.63</v>
      </c>
      <c r="V494" s="331">
        <v>-434.66</v>
      </c>
      <c r="W494" s="331">
        <v>-186.92</v>
      </c>
      <c r="X494" s="331">
        <v>-320.55</v>
      </c>
      <c r="Y494" s="331">
        <v>-323.08</v>
      </c>
      <c r="Z494" s="331">
        <v>-314.7</v>
      </c>
      <c r="AA494" s="331">
        <v>-283.79000000000002</v>
      </c>
      <c r="AB494" s="331">
        <v>-260.93</v>
      </c>
      <c r="AC494" s="331">
        <v>-251.89</v>
      </c>
      <c r="AD494" s="331">
        <v>-230.67</v>
      </c>
      <c r="AE494" s="331">
        <v>-184.45</v>
      </c>
      <c r="AF494" s="331">
        <v>-179.1</v>
      </c>
      <c r="AG494" s="331">
        <v>-210.37</v>
      </c>
      <c r="AH494" s="331">
        <v>-76.67</v>
      </c>
      <c r="AI494" s="331">
        <v>-67.680000000000007</v>
      </c>
      <c r="AJ494" s="331">
        <v>-62.26</v>
      </c>
      <c r="AK494" s="331">
        <v>-41.49</v>
      </c>
      <c r="AL494" s="331">
        <v>-42.97</v>
      </c>
      <c r="AM494" s="331">
        <v>-31.24</v>
      </c>
      <c r="AN494" s="331">
        <v>-47.07</v>
      </c>
      <c r="AO494" s="331">
        <v>-56.53</v>
      </c>
      <c r="AP494" s="331">
        <v>-58.05</v>
      </c>
      <c r="AQ494" s="331">
        <v>-22.01</v>
      </c>
      <c r="AR494" s="331">
        <v>-22.9</v>
      </c>
      <c r="AS494" s="331">
        <v>-22.08</v>
      </c>
      <c r="AT494" s="331">
        <v>-34.130000000000003</v>
      </c>
      <c r="AU494" s="331">
        <v>-33.47</v>
      </c>
      <c r="AV494" s="331">
        <v>-27.69</v>
      </c>
      <c r="AW494" s="331">
        <v>-32.72</v>
      </c>
      <c r="AX494" s="331">
        <v>-25.56</v>
      </c>
      <c r="AY494" s="331">
        <v>-58.64</v>
      </c>
      <c r="AZ494" s="331">
        <v>-60.08</v>
      </c>
      <c r="BA494" s="331">
        <v>-53.81</v>
      </c>
      <c r="BB494" s="331">
        <v>-78.31</v>
      </c>
      <c r="BC494" s="331">
        <v>-64.680000000000007</v>
      </c>
      <c r="BD494" s="330"/>
      <c r="BE494" s="330"/>
      <c r="BF494" s="350"/>
      <c r="BG494" s="350"/>
      <c r="BH494" s="335"/>
      <c r="BI494" s="350"/>
      <c r="BJ494" s="350"/>
      <c r="BK494" s="350"/>
      <c r="BL494" s="350"/>
      <c r="BM494" s="350"/>
      <c r="BN494" s="350"/>
    </row>
    <row r="495" spans="2:66">
      <c r="B495" s="339" t="s">
        <v>19119</v>
      </c>
      <c r="C495" s="338" t="s">
        <v>19118</v>
      </c>
      <c r="D495" s="337" t="s">
        <v>19239</v>
      </c>
      <c r="E495" s="337" t="s">
        <v>19070</v>
      </c>
      <c r="F495" s="337" t="s">
        <v>19117</v>
      </c>
      <c r="G495" s="337" t="s">
        <v>19209</v>
      </c>
      <c r="H495" s="336" t="s">
        <v>19208</v>
      </c>
      <c r="I495" s="331">
        <v>-878.79</v>
      </c>
      <c r="J495" s="331"/>
      <c r="K495" s="331"/>
      <c r="L495" s="331">
        <v>-585.29</v>
      </c>
      <c r="M495" s="331">
        <v>-452.76</v>
      </c>
      <c r="N495" s="331">
        <v>-181.7</v>
      </c>
      <c r="O495" s="331">
        <v>-119.5</v>
      </c>
      <c r="P495" s="331">
        <v>-344.38</v>
      </c>
      <c r="Q495" s="331">
        <v>-269.18</v>
      </c>
      <c r="R495" s="331">
        <v>-335.47</v>
      </c>
      <c r="S495" s="331">
        <v>-418.05</v>
      </c>
      <c r="T495" s="331">
        <v>-314.35000000000002</v>
      </c>
      <c r="U495" s="331">
        <v>-191.19</v>
      </c>
      <c r="V495" s="331">
        <v>-247.01</v>
      </c>
      <c r="W495" s="331">
        <v>-174.7</v>
      </c>
      <c r="X495" s="331">
        <v>-149.5</v>
      </c>
      <c r="Y495" s="331">
        <v>-66.33</v>
      </c>
      <c r="Z495" s="331">
        <v>-32.090000000000003</v>
      </c>
      <c r="AA495" s="331">
        <v>-42.53</v>
      </c>
      <c r="AB495" s="331">
        <v>-28.22</v>
      </c>
      <c r="AC495" s="331">
        <v>-26.45</v>
      </c>
      <c r="AD495" s="331">
        <v>-26.07</v>
      </c>
      <c r="AE495" s="331">
        <v>-26.66</v>
      </c>
      <c r="AF495" s="331">
        <v>-21.12</v>
      </c>
      <c r="AG495" s="331">
        <v>-22.93</v>
      </c>
      <c r="AH495" s="331">
        <v>-25.13</v>
      </c>
      <c r="AI495" s="331">
        <v>-21.12</v>
      </c>
      <c r="AJ495" s="331">
        <v>-10.51</v>
      </c>
      <c r="AK495" s="331">
        <v>-8.2100000000000009</v>
      </c>
      <c r="AL495" s="331">
        <v>-22.55</v>
      </c>
      <c r="AM495" s="331">
        <v>-11.17</v>
      </c>
      <c r="AN495" s="331">
        <v>-10.82</v>
      </c>
      <c r="AO495" s="331">
        <v>-7.48</v>
      </c>
      <c r="AP495" s="331">
        <v>-7.62</v>
      </c>
      <c r="AQ495" s="331">
        <v>-6.96</v>
      </c>
      <c r="AR495" s="331">
        <v>-4.1100000000000003</v>
      </c>
      <c r="AS495" s="331">
        <v>-3.86</v>
      </c>
      <c r="AT495" s="331">
        <v>-3.13</v>
      </c>
      <c r="AU495" s="331">
        <v>-2.64</v>
      </c>
      <c r="AV495" s="331">
        <v>-1.81</v>
      </c>
      <c r="AW495" s="331">
        <v>-1.64</v>
      </c>
      <c r="AX495" s="331">
        <v>-0.14000000000000001</v>
      </c>
      <c r="AY495" s="331">
        <v>-0.14000000000000001</v>
      </c>
      <c r="AZ495" s="331">
        <v>-0.03</v>
      </c>
      <c r="BA495" s="331">
        <v>0</v>
      </c>
      <c r="BB495" s="331">
        <v>0</v>
      </c>
      <c r="BC495" s="331">
        <v>-1.39</v>
      </c>
      <c r="BD495" s="330"/>
      <c r="BE495" s="330"/>
      <c r="BF495" s="350"/>
      <c r="BG495" s="350"/>
      <c r="BH495" s="335"/>
      <c r="BI495" s="350"/>
      <c r="BJ495" s="350"/>
      <c r="BK495" s="350"/>
      <c r="BL495" s="350"/>
      <c r="BM495" s="350"/>
      <c r="BN495" s="350"/>
    </row>
    <row r="496" spans="2:66">
      <c r="B496" s="339" t="s">
        <v>19115</v>
      </c>
      <c r="C496" s="338" t="s">
        <v>19114</v>
      </c>
      <c r="D496" s="337" t="s">
        <v>19239</v>
      </c>
      <c r="E496" s="337" t="s">
        <v>19070</v>
      </c>
      <c r="F496" s="337" t="s">
        <v>19113</v>
      </c>
      <c r="G496" s="337" t="s">
        <v>19214</v>
      </c>
      <c r="H496" s="336" t="s">
        <v>19240</v>
      </c>
      <c r="I496" s="331">
        <v>-10813.01</v>
      </c>
      <c r="J496" s="331"/>
      <c r="K496" s="331"/>
      <c r="L496" s="331">
        <v>-10813.01</v>
      </c>
      <c r="M496" s="331">
        <v>-10813.01</v>
      </c>
      <c r="N496" s="331">
        <v>-10825.99</v>
      </c>
      <c r="O496" s="331">
        <v>-10903.87</v>
      </c>
      <c r="P496" s="331">
        <v>-10903.87</v>
      </c>
      <c r="Q496" s="331">
        <v>-10903.87</v>
      </c>
      <c r="R496" s="331">
        <v>-10903.87</v>
      </c>
      <c r="S496" s="331">
        <v>-10903.87</v>
      </c>
      <c r="T496" s="331">
        <v>-10903.87</v>
      </c>
      <c r="U496" s="331">
        <v>-10903.87</v>
      </c>
      <c r="V496" s="331">
        <v>-10903.87</v>
      </c>
      <c r="W496" s="331">
        <v>-10903.87</v>
      </c>
      <c r="X496" s="331">
        <v>-10903.87</v>
      </c>
      <c r="Y496" s="331">
        <v>-10903.87</v>
      </c>
      <c r="Z496" s="331">
        <v>-11835.58</v>
      </c>
      <c r="AA496" s="331">
        <v>-11936.91</v>
      </c>
      <c r="AB496" s="331">
        <v>-12387.12</v>
      </c>
      <c r="AC496" s="331">
        <v>-12915.17</v>
      </c>
      <c r="AD496" s="331">
        <v>-12628.05</v>
      </c>
      <c r="AE496" s="331">
        <v>-12456.56</v>
      </c>
      <c r="AF496" s="331">
        <v>-12722.81</v>
      </c>
      <c r="AG496" s="331">
        <v>-13575.27</v>
      </c>
      <c r="AH496" s="331">
        <v>-14230.95</v>
      </c>
      <c r="AI496" s="331">
        <v>-13650.97</v>
      </c>
      <c r="AJ496" s="331">
        <v>-14256.31</v>
      </c>
      <c r="AK496" s="331">
        <v>-14387.05</v>
      </c>
      <c r="AL496" s="331">
        <v>-14018.22</v>
      </c>
      <c r="AM496" s="331">
        <v>-14234.82</v>
      </c>
      <c r="AN496" s="331">
        <v>-14019.22</v>
      </c>
      <c r="AO496" s="331">
        <v>-13422.02</v>
      </c>
      <c r="AP496" s="331">
        <v>-12870.88</v>
      </c>
      <c r="AQ496" s="331">
        <v>-13437.48</v>
      </c>
      <c r="AR496" s="331">
        <v>-12899.03</v>
      </c>
      <c r="AS496" s="331">
        <v>-14141.6</v>
      </c>
      <c r="AT496" s="331">
        <v>-14854.52</v>
      </c>
      <c r="AU496" s="331">
        <v>-14983.71</v>
      </c>
      <c r="AV496" s="331">
        <v>-14609.47</v>
      </c>
      <c r="AW496" s="331">
        <v>-14227.8</v>
      </c>
      <c r="AX496" s="331">
        <v>-13933.81</v>
      </c>
      <c r="AY496" s="331">
        <v>-13250.01</v>
      </c>
      <c r="AZ496" s="331">
        <v>-13669.3</v>
      </c>
      <c r="BA496" s="331">
        <v>-13601.89</v>
      </c>
      <c r="BB496" s="331">
        <v>-12451.08</v>
      </c>
      <c r="BC496" s="331">
        <v>-12587.45</v>
      </c>
      <c r="BD496" s="330"/>
      <c r="BE496" s="330"/>
      <c r="BF496" s="350"/>
      <c r="BG496" s="350"/>
      <c r="BH496" s="335"/>
      <c r="BI496" s="350"/>
      <c r="BJ496" s="350"/>
      <c r="BK496" s="350"/>
      <c r="BL496" s="350"/>
      <c r="BM496" s="350"/>
      <c r="BN496" s="350"/>
    </row>
    <row r="497" spans="2:66">
      <c r="B497" s="339" t="s">
        <v>19112</v>
      </c>
      <c r="C497" s="338" t="s">
        <v>19111</v>
      </c>
      <c r="D497" s="337" t="s">
        <v>19239</v>
      </c>
      <c r="E497" s="337" t="s">
        <v>19070</v>
      </c>
      <c r="F497" s="337" t="s">
        <v>19110</v>
      </c>
      <c r="G497" s="337" t="s">
        <v>19209</v>
      </c>
      <c r="H497" s="336" t="s">
        <v>19208</v>
      </c>
      <c r="I497" s="331">
        <v>-11347.7</v>
      </c>
      <c r="J497" s="331"/>
      <c r="K497" s="331"/>
      <c r="L497" s="331">
        <v>-7815.34</v>
      </c>
      <c r="M497" s="331">
        <v>-7712.01</v>
      </c>
      <c r="N497" s="331">
        <v>-8336.48</v>
      </c>
      <c r="O497" s="331">
        <v>-9124.99</v>
      </c>
      <c r="P497" s="331">
        <v>-11085.15</v>
      </c>
      <c r="Q497" s="331">
        <v>-9783.7900000000009</v>
      </c>
      <c r="R497" s="331">
        <v>-10121.98</v>
      </c>
      <c r="S497" s="331">
        <v>-5213.05</v>
      </c>
      <c r="T497" s="331">
        <v>-5350.21</v>
      </c>
      <c r="U497" s="331">
        <v>-4076.08</v>
      </c>
      <c r="V497" s="331">
        <v>-2547.06</v>
      </c>
      <c r="W497" s="331">
        <v>-2625.35</v>
      </c>
      <c r="X497" s="331">
        <v>-2243.98</v>
      </c>
      <c r="Y497" s="331">
        <v>-1693.49</v>
      </c>
      <c r="Z497" s="331">
        <v>-1704.23</v>
      </c>
      <c r="AA497" s="331">
        <v>-1223.72</v>
      </c>
      <c r="AB497" s="331">
        <v>-1295.95</v>
      </c>
      <c r="AC497" s="331">
        <v>-1634.02</v>
      </c>
      <c r="AD497" s="331">
        <v>-1687.02</v>
      </c>
      <c r="AE497" s="331">
        <v>-1942.11</v>
      </c>
      <c r="AF497" s="331">
        <v>-2616.5500000000002</v>
      </c>
      <c r="AG497" s="331">
        <v>-3070.98</v>
      </c>
      <c r="AH497" s="331">
        <v>-2492.4499999999998</v>
      </c>
      <c r="AI497" s="331">
        <v>-2563.4299999999998</v>
      </c>
      <c r="AJ497" s="331">
        <v>-2396.27</v>
      </c>
      <c r="AK497" s="331">
        <v>-1778.53</v>
      </c>
      <c r="AL497" s="331">
        <v>-1640.21</v>
      </c>
      <c r="AM497" s="331">
        <v>-1365.23</v>
      </c>
      <c r="AN497" s="331">
        <v>-910.8</v>
      </c>
      <c r="AO497" s="331">
        <v>-720.07</v>
      </c>
      <c r="AP497" s="331">
        <v>-759.14</v>
      </c>
      <c r="AQ497" s="331">
        <v>-903.81</v>
      </c>
      <c r="AR497" s="331">
        <v>-640.32000000000005</v>
      </c>
      <c r="AS497" s="331">
        <v>-636.5</v>
      </c>
      <c r="AT497" s="331">
        <v>-596.34</v>
      </c>
      <c r="AU497" s="331">
        <v>-585.44000000000005</v>
      </c>
      <c r="AV497" s="331">
        <v>-426.95</v>
      </c>
      <c r="AW497" s="331">
        <v>-341.01</v>
      </c>
      <c r="AX497" s="331">
        <v>-120.77</v>
      </c>
      <c r="AY497" s="331">
        <v>-69.8</v>
      </c>
      <c r="AZ497" s="331">
        <v>-66.67</v>
      </c>
      <c r="BA497" s="331">
        <v>-19.309999999999999</v>
      </c>
      <c r="BB497" s="331">
        <v>-17.68</v>
      </c>
      <c r="BC497" s="331">
        <v>-37.85</v>
      </c>
      <c r="BD497" s="330"/>
      <c r="BE497" s="330"/>
      <c r="BF497" s="350"/>
      <c r="BG497" s="350"/>
      <c r="BH497" s="335"/>
      <c r="BI497" s="350"/>
      <c r="BJ497" s="350"/>
      <c r="BK497" s="350"/>
      <c r="BL497" s="350"/>
      <c r="BM497" s="350"/>
      <c r="BN497" s="350"/>
    </row>
    <row r="498" spans="2:66">
      <c r="B498" s="339" t="s">
        <v>19109</v>
      </c>
      <c r="C498" s="338" t="s">
        <v>19108</v>
      </c>
      <c r="D498" s="337" t="s">
        <v>19239</v>
      </c>
      <c r="E498" s="337" t="s">
        <v>19070</v>
      </c>
      <c r="F498" s="337" t="s">
        <v>19107</v>
      </c>
      <c r="G498" s="337" t="s">
        <v>19209</v>
      </c>
      <c r="H498" s="336" t="s">
        <v>19208</v>
      </c>
      <c r="I498" s="331">
        <v>0</v>
      </c>
      <c r="J498" s="331"/>
      <c r="K498" s="331"/>
      <c r="L498" s="331">
        <v>0</v>
      </c>
      <c r="M498" s="331">
        <v>0</v>
      </c>
      <c r="N498" s="331">
        <v>0</v>
      </c>
      <c r="O498" s="331">
        <v>0</v>
      </c>
      <c r="P498" s="331">
        <v>0</v>
      </c>
      <c r="Q498" s="331">
        <v>0</v>
      </c>
      <c r="R498" s="331">
        <v>0</v>
      </c>
      <c r="S498" s="331">
        <v>0</v>
      </c>
      <c r="T498" s="331">
        <v>-7.22</v>
      </c>
      <c r="U498" s="331">
        <v>-41.23</v>
      </c>
      <c r="V498" s="331">
        <v>-438.47</v>
      </c>
      <c r="W498" s="331">
        <v>-691.59</v>
      </c>
      <c r="X498" s="331">
        <v>-716.42</v>
      </c>
      <c r="Y498" s="331">
        <v>-702.92</v>
      </c>
      <c r="Z498" s="331">
        <v>-589.97</v>
      </c>
      <c r="AA498" s="331">
        <v>-837.12</v>
      </c>
      <c r="AB498" s="331">
        <v>-913.05</v>
      </c>
      <c r="AC498" s="331">
        <v>-472.6</v>
      </c>
      <c r="AD498" s="331">
        <v>-500.17</v>
      </c>
      <c r="AE498" s="331">
        <v>-408.45</v>
      </c>
      <c r="AF498" s="331">
        <v>-239.58</v>
      </c>
      <c r="AG498" s="331">
        <v>-285.87</v>
      </c>
      <c r="AH498" s="331">
        <v>-322.60000000000002</v>
      </c>
      <c r="AI498" s="331">
        <v>-201.05</v>
      </c>
      <c r="AJ498" s="331">
        <v>-89.24</v>
      </c>
      <c r="AK498" s="331">
        <v>-6.15</v>
      </c>
      <c r="AL498" s="331">
        <v>-3.33</v>
      </c>
      <c r="AM498" s="331">
        <v>-0.03</v>
      </c>
      <c r="AN498" s="331">
        <v>-0.75</v>
      </c>
      <c r="AO498" s="331">
        <v>0</v>
      </c>
      <c r="AP498" s="331">
        <v>0</v>
      </c>
      <c r="AQ498" s="331">
        <v>0</v>
      </c>
      <c r="AR498" s="331">
        <v>0</v>
      </c>
      <c r="AS498" s="331">
        <v>0</v>
      </c>
      <c r="AT498" s="331">
        <v>0</v>
      </c>
      <c r="AU498" s="331">
        <v>0</v>
      </c>
      <c r="AV498" s="331">
        <v>0</v>
      </c>
      <c r="AW498" s="331">
        <v>0</v>
      </c>
      <c r="AX498" s="331">
        <v>0</v>
      </c>
      <c r="AY498" s="331">
        <v>-1.57</v>
      </c>
      <c r="AZ498" s="331">
        <v>-1.35</v>
      </c>
      <c r="BA498" s="331">
        <v>0</v>
      </c>
      <c r="BB498" s="331">
        <v>0</v>
      </c>
      <c r="BC498" s="331">
        <v>0</v>
      </c>
      <c r="BD498" s="330"/>
      <c r="BE498" s="330"/>
      <c r="BF498" s="350"/>
      <c r="BG498" s="350"/>
      <c r="BH498" s="335"/>
      <c r="BI498" s="350"/>
      <c r="BJ498" s="350"/>
      <c r="BK498" s="350"/>
      <c r="BL498" s="350"/>
      <c r="BM498" s="350"/>
      <c r="BN498" s="350"/>
    </row>
    <row r="499" spans="2:66">
      <c r="B499" s="339" t="s">
        <v>19106</v>
      </c>
      <c r="C499" s="338" t="s">
        <v>19105</v>
      </c>
      <c r="D499" s="337" t="s">
        <v>19239</v>
      </c>
      <c r="E499" s="337" t="s">
        <v>19070</v>
      </c>
      <c r="F499" s="337" t="s">
        <v>19104</v>
      </c>
      <c r="G499" s="337" t="s">
        <v>19209</v>
      </c>
      <c r="H499" s="336" t="s">
        <v>19208</v>
      </c>
      <c r="I499" s="331">
        <v>0</v>
      </c>
      <c r="J499" s="331"/>
      <c r="K499" s="331"/>
      <c r="L499" s="331">
        <v>0</v>
      </c>
      <c r="M499" s="331">
        <v>0</v>
      </c>
      <c r="N499" s="331">
        <v>0</v>
      </c>
      <c r="O499" s="331">
        <v>0</v>
      </c>
      <c r="P499" s="331">
        <v>0</v>
      </c>
      <c r="Q499" s="331">
        <v>0</v>
      </c>
      <c r="R499" s="331">
        <v>0</v>
      </c>
      <c r="S499" s="331">
        <v>0</v>
      </c>
      <c r="T499" s="331">
        <v>0</v>
      </c>
      <c r="U499" s="331">
        <v>-17.079999999999998</v>
      </c>
      <c r="V499" s="331">
        <v>-247.96</v>
      </c>
      <c r="W499" s="331">
        <v>-951.99</v>
      </c>
      <c r="X499" s="331">
        <v>-1305.02</v>
      </c>
      <c r="Y499" s="331">
        <v>-1497.99</v>
      </c>
      <c r="Z499" s="331">
        <v>-1895.01</v>
      </c>
      <c r="AA499" s="331">
        <v>-2222</v>
      </c>
      <c r="AB499" s="331">
        <v>-2680</v>
      </c>
      <c r="AC499" s="331">
        <v>-2385.0100000000002</v>
      </c>
      <c r="AD499" s="331">
        <v>-2462.54</v>
      </c>
      <c r="AE499" s="331">
        <v>-2485.3200000000002</v>
      </c>
      <c r="AF499" s="331">
        <v>-2559.6799999999998</v>
      </c>
      <c r="AG499" s="331">
        <v>-2666.41</v>
      </c>
      <c r="AH499" s="331">
        <v>-2644.84</v>
      </c>
      <c r="AI499" s="331">
        <v>-2476.13</v>
      </c>
      <c r="AJ499" s="331">
        <v>-2241.94</v>
      </c>
      <c r="AK499" s="331">
        <v>-2383.88</v>
      </c>
      <c r="AL499" s="331">
        <v>-2687.17</v>
      </c>
      <c r="AM499" s="331">
        <v>-2543.0100000000002</v>
      </c>
      <c r="AN499" s="331">
        <v>-2319.52</v>
      </c>
      <c r="AO499" s="331">
        <v>-2257.9299999999998</v>
      </c>
      <c r="AP499" s="331">
        <v>-2248.23</v>
      </c>
      <c r="AQ499" s="331">
        <v>-2236.69</v>
      </c>
      <c r="AR499" s="331">
        <v>-1867.81</v>
      </c>
      <c r="AS499" s="331">
        <v>-1662.59</v>
      </c>
      <c r="AT499" s="331">
        <v>-1691.96</v>
      </c>
      <c r="AU499" s="331">
        <v>-1754.96</v>
      </c>
      <c r="AV499" s="331">
        <v>-1626.85</v>
      </c>
      <c r="AW499" s="331">
        <v>-1586.7</v>
      </c>
      <c r="AX499" s="331">
        <v>-1510.48</v>
      </c>
      <c r="AY499" s="331">
        <v>-1411.52</v>
      </c>
      <c r="AZ499" s="331">
        <v>-1476.43</v>
      </c>
      <c r="BA499" s="331">
        <v>-1680.15</v>
      </c>
      <c r="BB499" s="331">
        <v>-1707.75</v>
      </c>
      <c r="BC499" s="331">
        <v>-1420.19</v>
      </c>
      <c r="BD499" s="330"/>
      <c r="BE499" s="330"/>
      <c r="BF499" s="350"/>
      <c r="BG499" s="350"/>
      <c r="BH499" s="335"/>
      <c r="BI499" s="350"/>
      <c r="BJ499" s="350"/>
      <c r="BK499" s="350"/>
      <c r="BL499" s="350"/>
      <c r="BM499" s="350"/>
      <c r="BN499" s="350"/>
    </row>
    <row r="500" spans="2:66">
      <c r="B500" s="339" t="s">
        <v>19103</v>
      </c>
      <c r="C500" s="338" t="s">
        <v>19102</v>
      </c>
      <c r="D500" s="337" t="s">
        <v>19239</v>
      </c>
      <c r="E500" s="337" t="s">
        <v>19070</v>
      </c>
      <c r="F500" s="337" t="s">
        <v>19101</v>
      </c>
      <c r="G500" s="337" t="s">
        <v>19209</v>
      </c>
      <c r="H500" s="336" t="s">
        <v>19208</v>
      </c>
      <c r="I500" s="331">
        <v>0</v>
      </c>
      <c r="J500" s="331"/>
      <c r="K500" s="331"/>
      <c r="L500" s="331">
        <v>0</v>
      </c>
      <c r="M500" s="331">
        <v>0</v>
      </c>
      <c r="N500" s="331">
        <v>-3.51</v>
      </c>
      <c r="O500" s="331">
        <v>-20.8</v>
      </c>
      <c r="P500" s="331">
        <v>-20.8</v>
      </c>
      <c r="Q500" s="331">
        <v>-261.27</v>
      </c>
      <c r="R500" s="331">
        <v>-1007.55</v>
      </c>
      <c r="S500" s="331">
        <v>-1195.69</v>
      </c>
      <c r="T500" s="331">
        <v>-1837.34</v>
      </c>
      <c r="U500" s="331">
        <v>-3476.77</v>
      </c>
      <c r="V500" s="331">
        <v>-4640.22</v>
      </c>
      <c r="W500" s="331">
        <v>-4520.21</v>
      </c>
      <c r="X500" s="331">
        <v>-4132.08</v>
      </c>
      <c r="Y500" s="331">
        <v>-3673.74</v>
      </c>
      <c r="Z500" s="331">
        <v>-2644.94</v>
      </c>
      <c r="AA500" s="331">
        <v>-2457.89</v>
      </c>
      <c r="AB500" s="331">
        <v>-2853.71</v>
      </c>
      <c r="AC500" s="331">
        <v>-2203.58</v>
      </c>
      <c r="AD500" s="331">
        <v>-2106.3000000000002</v>
      </c>
      <c r="AE500" s="331">
        <v>-2294.9499999999998</v>
      </c>
      <c r="AF500" s="331">
        <v>-1798</v>
      </c>
      <c r="AG500" s="331">
        <v>-1446.42</v>
      </c>
      <c r="AH500" s="331">
        <v>-1238.72</v>
      </c>
      <c r="AI500" s="331">
        <v>-903.57</v>
      </c>
      <c r="AJ500" s="331">
        <v>-708.37</v>
      </c>
      <c r="AK500" s="331">
        <v>-1079.21</v>
      </c>
      <c r="AL500" s="331">
        <v>-1234.03</v>
      </c>
      <c r="AM500" s="331">
        <v>-856.22</v>
      </c>
      <c r="AN500" s="331">
        <v>-1203.48</v>
      </c>
      <c r="AO500" s="331">
        <v>-1437.07</v>
      </c>
      <c r="AP500" s="331">
        <v>-1786.87</v>
      </c>
      <c r="AQ500" s="331">
        <v>-2004.27</v>
      </c>
      <c r="AR500" s="331">
        <v>-2052.88</v>
      </c>
      <c r="AS500" s="331">
        <v>-1809.95</v>
      </c>
      <c r="AT500" s="331">
        <v>-1245.6199999999999</v>
      </c>
      <c r="AU500" s="331">
        <v>-1328.05</v>
      </c>
      <c r="AV500" s="331">
        <v>-1191.3499999999999</v>
      </c>
      <c r="AW500" s="331">
        <v>-1174.8599999999999</v>
      </c>
      <c r="AX500" s="331">
        <v>-1520.27</v>
      </c>
      <c r="AY500" s="331">
        <v>-1040.71</v>
      </c>
      <c r="AZ500" s="331">
        <v>-737.8</v>
      </c>
      <c r="BA500" s="331">
        <v>-620.05999999999995</v>
      </c>
      <c r="BB500" s="331">
        <v>-445.35</v>
      </c>
      <c r="BC500" s="331">
        <v>-360.93</v>
      </c>
      <c r="BD500" s="330"/>
      <c r="BE500" s="330"/>
      <c r="BF500" s="350"/>
      <c r="BG500" s="350"/>
      <c r="BH500" s="335"/>
      <c r="BI500" s="350"/>
      <c r="BJ500" s="350"/>
      <c r="BK500" s="350"/>
      <c r="BL500" s="350"/>
      <c r="BM500" s="350"/>
      <c r="BN500" s="350"/>
    </row>
    <row r="501" spans="2:66">
      <c r="B501" s="339" t="s">
        <v>19096</v>
      </c>
      <c r="C501" s="338" t="s">
        <v>19095</v>
      </c>
      <c r="D501" s="337" t="s">
        <v>19239</v>
      </c>
      <c r="E501" s="337" t="s">
        <v>19070</v>
      </c>
      <c r="F501" s="337" t="s">
        <v>19094</v>
      </c>
      <c r="G501" s="337" t="s">
        <v>19209</v>
      </c>
      <c r="H501" s="336" t="s">
        <v>19208</v>
      </c>
      <c r="I501" s="331">
        <v>0</v>
      </c>
      <c r="J501" s="331"/>
      <c r="K501" s="331"/>
      <c r="L501" s="331">
        <v>0</v>
      </c>
      <c r="M501" s="331">
        <v>0</v>
      </c>
      <c r="N501" s="331">
        <v>-1.3</v>
      </c>
      <c r="O501" s="331">
        <v>0</v>
      </c>
      <c r="P501" s="331">
        <v>0</v>
      </c>
      <c r="Q501" s="331">
        <v>0</v>
      </c>
      <c r="R501" s="331">
        <v>0</v>
      </c>
      <c r="S501" s="331">
        <v>0</v>
      </c>
      <c r="T501" s="331">
        <v>-11.36</v>
      </c>
      <c r="U501" s="331">
        <v>-0.15</v>
      </c>
      <c r="V501" s="331">
        <v>-132.15</v>
      </c>
      <c r="W501" s="331">
        <v>-139.86000000000001</v>
      </c>
      <c r="X501" s="331">
        <v>-63.19</v>
      </c>
      <c r="Y501" s="331">
        <v>-41.67</v>
      </c>
      <c r="Z501" s="331">
        <v>-35.369999999999997</v>
      </c>
      <c r="AA501" s="331">
        <v>-59.93</v>
      </c>
      <c r="AB501" s="331">
        <v>-91.74</v>
      </c>
      <c r="AC501" s="331">
        <v>-52.41</v>
      </c>
      <c r="AD501" s="331">
        <v>-22.11</v>
      </c>
      <c r="AE501" s="331">
        <v>-12.02</v>
      </c>
      <c r="AF501" s="331">
        <v>-9.5500000000000007</v>
      </c>
      <c r="AG501" s="331">
        <v>-6.84</v>
      </c>
      <c r="AH501" s="331">
        <v>-4.45</v>
      </c>
      <c r="AI501" s="331">
        <v>-3.9</v>
      </c>
      <c r="AJ501" s="331">
        <v>0</v>
      </c>
      <c r="AK501" s="331">
        <v>0</v>
      </c>
      <c r="AL501" s="331">
        <v>0</v>
      </c>
      <c r="AM501" s="331">
        <v>0</v>
      </c>
      <c r="AN501" s="331">
        <v>0</v>
      </c>
      <c r="AO501" s="331">
        <v>0</v>
      </c>
      <c r="AP501" s="331">
        <v>0</v>
      </c>
      <c r="AQ501" s="331">
        <v>0</v>
      </c>
      <c r="AR501" s="331">
        <v>0</v>
      </c>
      <c r="AS501" s="331">
        <v>0</v>
      </c>
      <c r="AT501" s="331">
        <v>0</v>
      </c>
      <c r="AU501" s="331">
        <v>0</v>
      </c>
      <c r="AV501" s="331">
        <v>0</v>
      </c>
      <c r="AW501" s="331">
        <v>0</v>
      </c>
      <c r="AX501" s="331">
        <v>0</v>
      </c>
      <c r="AY501" s="331">
        <v>0</v>
      </c>
      <c r="AZ501" s="331">
        <v>0</v>
      </c>
      <c r="BA501" s="331">
        <v>0</v>
      </c>
      <c r="BB501" s="331">
        <v>0</v>
      </c>
      <c r="BC501" s="331">
        <v>0</v>
      </c>
      <c r="BD501" s="330"/>
      <c r="BE501" s="330"/>
      <c r="BF501" s="350"/>
      <c r="BG501" s="350"/>
      <c r="BH501" s="335"/>
      <c r="BI501" s="350"/>
      <c r="BJ501" s="350"/>
      <c r="BK501" s="350"/>
      <c r="BL501" s="350"/>
      <c r="BM501" s="350"/>
      <c r="BN501" s="350"/>
    </row>
    <row r="502" spans="2:66">
      <c r="B502" s="339" t="s">
        <v>19147</v>
      </c>
      <c r="C502" s="338" t="s">
        <v>19146</v>
      </c>
      <c r="D502" s="337" t="s">
        <v>19239</v>
      </c>
      <c r="E502" s="337" t="s">
        <v>19070</v>
      </c>
      <c r="F502" s="337" t="s">
        <v>19145</v>
      </c>
      <c r="G502" s="337" t="s">
        <v>19209</v>
      </c>
      <c r="H502" s="336" t="s">
        <v>19208</v>
      </c>
      <c r="I502" s="331">
        <v>-290</v>
      </c>
      <c r="J502" s="331"/>
      <c r="K502" s="331"/>
      <c r="L502" s="331">
        <v>-290</v>
      </c>
      <c r="M502" s="331">
        <v>-290</v>
      </c>
      <c r="N502" s="331">
        <v>-435</v>
      </c>
      <c r="O502" s="331">
        <v>-580</v>
      </c>
      <c r="P502" s="331">
        <v>-870</v>
      </c>
      <c r="Q502" s="331">
        <v>-1820.04</v>
      </c>
      <c r="R502" s="331">
        <v>-2542.7199999999998</v>
      </c>
      <c r="S502" s="331">
        <v>-2846.36</v>
      </c>
      <c r="T502" s="331">
        <v>-3107.06</v>
      </c>
      <c r="U502" s="331">
        <v>-3367.78</v>
      </c>
      <c r="V502" s="331">
        <v>-3353.28</v>
      </c>
      <c r="W502" s="331">
        <v>-3378.8</v>
      </c>
      <c r="X502" s="331">
        <v>-3404.32</v>
      </c>
      <c r="Y502" s="331">
        <v>-3430.12</v>
      </c>
      <c r="Z502" s="331">
        <v>-3410.7</v>
      </c>
      <c r="AA502" s="331">
        <v>-3391.26</v>
      </c>
      <c r="AB502" s="331">
        <v>-3391.26</v>
      </c>
      <c r="AC502" s="331">
        <v>-3391.26</v>
      </c>
      <c r="AD502" s="331">
        <v>-3166.8</v>
      </c>
      <c r="AE502" s="331">
        <v>-2942.34</v>
      </c>
      <c r="AF502" s="331">
        <v>-2717.88</v>
      </c>
      <c r="AG502" s="331">
        <v>-2422.08</v>
      </c>
      <c r="AH502" s="331">
        <v>-2594.63</v>
      </c>
      <c r="AI502" s="331">
        <v>-2515.46</v>
      </c>
      <c r="AJ502" s="331">
        <v>-2295.06</v>
      </c>
      <c r="AK502" s="331">
        <v>-2074.37</v>
      </c>
      <c r="AL502" s="331">
        <v>-1934.3</v>
      </c>
      <c r="AM502" s="331">
        <v>-1934.3</v>
      </c>
      <c r="AN502" s="331">
        <v>-1934.3</v>
      </c>
      <c r="AO502" s="331">
        <v>-1934.3</v>
      </c>
      <c r="AP502" s="331">
        <v>-1934.3</v>
      </c>
      <c r="AQ502" s="331">
        <v>-1936.62</v>
      </c>
      <c r="AR502" s="331">
        <v>-1936.62</v>
      </c>
      <c r="AS502" s="331">
        <v>-1936.62</v>
      </c>
      <c r="AT502" s="331">
        <v>-1936.62</v>
      </c>
      <c r="AU502" s="331">
        <v>-1936.62</v>
      </c>
      <c r="AV502" s="331">
        <v>-1927.02</v>
      </c>
      <c r="AW502" s="331">
        <v>-1927.66</v>
      </c>
      <c r="AX502" s="331">
        <v>-1928.77</v>
      </c>
      <c r="AY502" s="331">
        <v>-1928.62</v>
      </c>
      <c r="AZ502" s="331">
        <v>-1965.7</v>
      </c>
      <c r="BA502" s="331">
        <v>-1983.39</v>
      </c>
      <c r="BB502" s="331">
        <v>-1982.95</v>
      </c>
      <c r="BC502" s="331">
        <v>-1965.06</v>
      </c>
      <c r="BD502" s="330"/>
      <c r="BE502" s="330"/>
      <c r="BF502" s="350"/>
      <c r="BG502" s="350"/>
      <c r="BH502" s="335"/>
      <c r="BI502" s="350"/>
      <c r="BJ502" s="350"/>
      <c r="BK502" s="350"/>
      <c r="BL502" s="350"/>
      <c r="BM502" s="350"/>
      <c r="BN502" s="350"/>
    </row>
    <row r="503" spans="2:66">
      <c r="B503" s="339" t="s">
        <v>19140</v>
      </c>
      <c r="C503" s="338" t="s">
        <v>19139</v>
      </c>
      <c r="D503" s="337" t="s">
        <v>19239</v>
      </c>
      <c r="E503" s="337" t="s">
        <v>19070</v>
      </c>
      <c r="F503" s="337" t="s">
        <v>19138</v>
      </c>
      <c r="G503" s="337" t="s">
        <v>19209</v>
      </c>
      <c r="H503" s="336" t="s">
        <v>19208</v>
      </c>
      <c r="I503" s="331">
        <v>0</v>
      </c>
      <c r="J503" s="331"/>
      <c r="K503" s="331"/>
      <c r="L503" s="331">
        <v>0</v>
      </c>
      <c r="M503" s="331">
        <v>0</v>
      </c>
      <c r="N503" s="331">
        <v>0</v>
      </c>
      <c r="O503" s="331">
        <v>0</v>
      </c>
      <c r="P503" s="331">
        <v>0</v>
      </c>
      <c r="Q503" s="331">
        <v>0</v>
      </c>
      <c r="R503" s="331">
        <v>0</v>
      </c>
      <c r="S503" s="331">
        <v>0</v>
      </c>
      <c r="T503" s="331">
        <v>0</v>
      </c>
      <c r="U503" s="331">
        <v>0</v>
      </c>
      <c r="V503" s="331">
        <v>0</v>
      </c>
      <c r="W503" s="331">
        <v>-10.36</v>
      </c>
      <c r="X503" s="331">
        <v>-10.36</v>
      </c>
      <c r="Y503" s="331">
        <v>-10.36</v>
      </c>
      <c r="Z503" s="331">
        <v>-26.88</v>
      </c>
      <c r="AA503" s="331">
        <v>-26.88</v>
      </c>
      <c r="AB503" s="331">
        <v>-26.88</v>
      </c>
      <c r="AC503" s="331">
        <v>-26.88</v>
      </c>
      <c r="AD503" s="331">
        <v>-26.88</v>
      </c>
      <c r="AE503" s="331">
        <v>-26.88</v>
      </c>
      <c r="AF503" s="331">
        <v>-26.88</v>
      </c>
      <c r="AG503" s="331">
        <v>-26.88</v>
      </c>
      <c r="AH503" s="331">
        <v>-26.88</v>
      </c>
      <c r="AI503" s="331">
        <v>-26.88</v>
      </c>
      <c r="AJ503" s="331">
        <v>-26.88</v>
      </c>
      <c r="AK503" s="331">
        <v>-26.88</v>
      </c>
      <c r="AL503" s="331">
        <v>-26.88</v>
      </c>
      <c r="AM503" s="331">
        <v>-26.88</v>
      </c>
      <c r="AN503" s="331">
        <v>-26.88</v>
      </c>
      <c r="AO503" s="331">
        <v>-26.88</v>
      </c>
      <c r="AP503" s="331">
        <v>-26.88</v>
      </c>
      <c r="AQ503" s="331">
        <v>-26.88</v>
      </c>
      <c r="AR503" s="331">
        <v>-26.88</v>
      </c>
      <c r="AS503" s="331">
        <v>-26.88</v>
      </c>
      <c r="AT503" s="331">
        <v>-26.88</v>
      </c>
      <c r="AU503" s="331">
        <v>-26.88</v>
      </c>
      <c r="AV503" s="331">
        <v>-26.88</v>
      </c>
      <c r="AW503" s="331">
        <v>-26.88</v>
      </c>
      <c r="AX503" s="331">
        <v>-28.22</v>
      </c>
      <c r="AY503" s="331">
        <v>-25.49</v>
      </c>
      <c r="AZ503" s="331">
        <v>-25.49</v>
      </c>
      <c r="BA503" s="331">
        <v>-26.12</v>
      </c>
      <c r="BB503" s="331">
        <v>-26.78</v>
      </c>
      <c r="BC503" s="331">
        <v>-26.51</v>
      </c>
      <c r="BD503" s="330"/>
      <c r="BE503" s="330"/>
      <c r="BF503" s="350"/>
      <c r="BG503" s="350"/>
      <c r="BH503" s="335"/>
      <c r="BI503" s="350"/>
      <c r="BJ503" s="350"/>
      <c r="BK503" s="350"/>
      <c r="BL503" s="350"/>
      <c r="BM503" s="350"/>
      <c r="BN503" s="350"/>
    </row>
    <row r="504" spans="2:66">
      <c r="B504" s="339" t="s">
        <v>19185</v>
      </c>
      <c r="C504" s="338" t="s">
        <v>19184</v>
      </c>
      <c r="D504" s="337" t="s">
        <v>19239</v>
      </c>
      <c r="E504" s="337" t="s">
        <v>19070</v>
      </c>
      <c r="F504" s="337" t="s">
        <v>19183</v>
      </c>
      <c r="G504" s="337" t="s">
        <v>19209</v>
      </c>
      <c r="H504" s="336" t="s">
        <v>19208</v>
      </c>
      <c r="I504" s="331">
        <v>0</v>
      </c>
      <c r="J504" s="331"/>
      <c r="K504" s="331"/>
      <c r="L504" s="331">
        <v>0</v>
      </c>
      <c r="M504" s="331">
        <v>0</v>
      </c>
      <c r="N504" s="331">
        <v>0</v>
      </c>
      <c r="O504" s="331">
        <v>0</v>
      </c>
      <c r="P504" s="331">
        <v>0</v>
      </c>
      <c r="Q504" s="331">
        <v>0</v>
      </c>
      <c r="R504" s="331">
        <v>0</v>
      </c>
      <c r="S504" s="331">
        <v>0</v>
      </c>
      <c r="T504" s="331">
        <v>0</v>
      </c>
      <c r="U504" s="331">
        <v>-199.02</v>
      </c>
      <c r="V504" s="331">
        <v>-102.34</v>
      </c>
      <c r="W504" s="331">
        <v>-83.41</v>
      </c>
      <c r="X504" s="331">
        <v>-60.27</v>
      </c>
      <c r="Y504" s="331">
        <v>-60.27</v>
      </c>
      <c r="Z504" s="331">
        <v>-60.27</v>
      </c>
      <c r="AA504" s="331">
        <v>-60.27</v>
      </c>
      <c r="AB504" s="331">
        <v>-60.27</v>
      </c>
      <c r="AC504" s="331">
        <v>-60.27</v>
      </c>
      <c r="AD504" s="331">
        <v>-41.48</v>
      </c>
      <c r="AE504" s="331">
        <v>-41.48</v>
      </c>
      <c r="AF504" s="331">
        <v>-41.48</v>
      </c>
      <c r="AG504" s="331">
        <v>-59.92</v>
      </c>
      <c r="AH504" s="331">
        <v>-69.91</v>
      </c>
      <c r="AI504" s="331">
        <v>-203.03</v>
      </c>
      <c r="AJ504" s="331">
        <v>-203.88</v>
      </c>
      <c r="AK504" s="331">
        <v>-143.21</v>
      </c>
      <c r="AL504" s="331">
        <v>-120.28</v>
      </c>
      <c r="AM504" s="331">
        <v>-120.12</v>
      </c>
      <c r="AN504" s="331">
        <v>-84.84</v>
      </c>
      <c r="AO504" s="331">
        <v>-71.400000000000006</v>
      </c>
      <c r="AP504" s="331">
        <v>-59.64</v>
      </c>
      <c r="AQ504" s="331">
        <v>-50.4</v>
      </c>
      <c r="AR504" s="331">
        <v>-50</v>
      </c>
      <c r="AS504" s="331">
        <v>-92.49</v>
      </c>
      <c r="AT504" s="331">
        <v>-134.97999999999999</v>
      </c>
      <c r="AU504" s="331">
        <v>-177.46</v>
      </c>
      <c r="AV504" s="331">
        <v>-177.46</v>
      </c>
      <c r="AW504" s="331">
        <v>-177.46</v>
      </c>
      <c r="AX504" s="331">
        <v>-177.46</v>
      </c>
      <c r="AY504" s="331">
        <v>-177.46</v>
      </c>
      <c r="AZ504" s="331">
        <v>-177.46</v>
      </c>
      <c r="BA504" s="331">
        <v>-177.46</v>
      </c>
      <c r="BB504" s="331">
        <v>-183.85</v>
      </c>
      <c r="BC504" s="331">
        <v>-183.85</v>
      </c>
      <c r="BD504" s="330"/>
      <c r="BE504" s="330"/>
      <c r="BF504" s="350"/>
      <c r="BG504" s="350"/>
      <c r="BH504" s="335"/>
      <c r="BI504" s="350"/>
      <c r="BJ504" s="350"/>
      <c r="BK504" s="350"/>
      <c r="BL504" s="350"/>
      <c r="BM504" s="350"/>
      <c r="BN504" s="350"/>
    </row>
    <row r="505" spans="2:66">
      <c r="B505" s="339" t="s">
        <v>19176</v>
      </c>
      <c r="C505" s="338" t="s">
        <v>19175</v>
      </c>
      <c r="D505" s="337" t="s">
        <v>19239</v>
      </c>
      <c r="E505" s="337" t="s">
        <v>19070</v>
      </c>
      <c r="F505" s="337" t="s">
        <v>19174</v>
      </c>
      <c r="G505" s="337" t="s">
        <v>19075</v>
      </c>
      <c r="H505" s="336" t="s">
        <v>19149</v>
      </c>
      <c r="I505" s="331">
        <v>0</v>
      </c>
      <c r="J505" s="331"/>
      <c r="K505" s="331"/>
      <c r="L505" s="331">
        <v>0</v>
      </c>
      <c r="M505" s="331">
        <v>0</v>
      </c>
      <c r="N505" s="331">
        <v>0</v>
      </c>
      <c r="O505" s="331">
        <v>0</v>
      </c>
      <c r="P505" s="331">
        <v>0</v>
      </c>
      <c r="Q505" s="331">
        <v>0</v>
      </c>
      <c r="R505" s="331">
        <v>0</v>
      </c>
      <c r="S505" s="331">
        <v>0</v>
      </c>
      <c r="T505" s="331">
        <v>0</v>
      </c>
      <c r="U505" s="331">
        <v>0</v>
      </c>
      <c r="V505" s="331">
        <v>0</v>
      </c>
      <c r="W505" s="331">
        <v>0</v>
      </c>
      <c r="X505" s="331">
        <v>0</v>
      </c>
      <c r="Y505" s="331">
        <v>0</v>
      </c>
      <c r="Z505" s="331">
        <v>0</v>
      </c>
      <c r="AA505" s="331">
        <v>0</v>
      </c>
      <c r="AB505" s="331">
        <v>0</v>
      </c>
      <c r="AC505" s="331">
        <v>0</v>
      </c>
      <c r="AD505" s="331">
        <v>0</v>
      </c>
      <c r="AE505" s="331">
        <v>-2.75</v>
      </c>
      <c r="AF505" s="331">
        <v>-4.46</v>
      </c>
      <c r="AG505" s="331">
        <v>-132.11000000000001</v>
      </c>
      <c r="AH505" s="331">
        <v>-26.12</v>
      </c>
      <c r="AI505" s="331">
        <v>-34.61</v>
      </c>
      <c r="AJ505" s="331">
        <v>-30.39</v>
      </c>
      <c r="AK505" s="331">
        <v>-76.489999999999995</v>
      </c>
      <c r="AL505" s="331">
        <v>-80.319999999999993</v>
      </c>
      <c r="AM505" s="331">
        <v>-96.28</v>
      </c>
      <c r="AN505" s="331">
        <v>-134.63</v>
      </c>
      <c r="AO505" s="331">
        <v>-169.19</v>
      </c>
      <c r="AP505" s="331">
        <v>-84.33</v>
      </c>
      <c r="AQ505" s="331">
        <v>-328.71</v>
      </c>
      <c r="AR505" s="331">
        <v>-276.11</v>
      </c>
      <c r="AS505" s="331">
        <v>-381.61</v>
      </c>
      <c r="AT505" s="331">
        <v>-175.51</v>
      </c>
      <c r="AU505" s="331">
        <v>-199.06</v>
      </c>
      <c r="AV505" s="331">
        <v>-169.25</v>
      </c>
      <c r="AW505" s="331">
        <v>-118.81</v>
      </c>
      <c r="AX505" s="331">
        <v>-100.89</v>
      </c>
      <c r="AY505" s="331">
        <v>-106.9</v>
      </c>
      <c r="AZ505" s="331">
        <v>-109.91</v>
      </c>
      <c r="BA505" s="331">
        <v>-123.81</v>
      </c>
      <c r="BB505" s="331">
        <v>-104.37</v>
      </c>
      <c r="BC505" s="331">
        <v>-105.04</v>
      </c>
      <c r="BD505" s="330"/>
      <c r="BE505" s="330"/>
      <c r="BF505" s="350"/>
      <c r="BG505" s="350"/>
      <c r="BH505" s="335"/>
      <c r="BI505" s="350"/>
      <c r="BJ505" s="350"/>
      <c r="BK505" s="350"/>
      <c r="BL505" s="350"/>
      <c r="BM505" s="350"/>
      <c r="BN505" s="350"/>
    </row>
    <row r="506" spans="2:66">
      <c r="B506" s="339" t="s">
        <v>19087</v>
      </c>
      <c r="C506" s="340" t="s">
        <v>19086</v>
      </c>
      <c r="D506" s="337" t="s">
        <v>19239</v>
      </c>
      <c r="E506" s="337" t="s">
        <v>19070</v>
      </c>
      <c r="F506" s="337" t="s">
        <v>19085</v>
      </c>
      <c r="G506" s="337" t="s">
        <v>19209</v>
      </c>
      <c r="H506" s="336" t="s">
        <v>19208</v>
      </c>
      <c r="I506" s="331">
        <v>0</v>
      </c>
      <c r="J506" s="331"/>
      <c r="K506" s="331"/>
      <c r="L506" s="331">
        <v>0</v>
      </c>
      <c r="M506" s="331">
        <v>0</v>
      </c>
      <c r="N506" s="331">
        <v>0</v>
      </c>
      <c r="O506" s="331">
        <v>0</v>
      </c>
      <c r="P506" s="331">
        <v>0</v>
      </c>
      <c r="Q506" s="331">
        <v>0</v>
      </c>
      <c r="R506" s="331">
        <v>0</v>
      </c>
      <c r="S506" s="331">
        <v>0</v>
      </c>
      <c r="T506" s="331">
        <v>0</v>
      </c>
      <c r="U506" s="331">
        <v>0</v>
      </c>
      <c r="V506" s="331">
        <v>0</v>
      </c>
      <c r="W506" s="331">
        <v>0</v>
      </c>
      <c r="X506" s="331">
        <v>0</v>
      </c>
      <c r="Y506" s="331">
        <v>0</v>
      </c>
      <c r="Z506" s="331">
        <v>0</v>
      </c>
      <c r="AA506" s="331">
        <v>0</v>
      </c>
      <c r="AB506" s="331">
        <v>0</v>
      </c>
      <c r="AC506" s="331">
        <v>0</v>
      </c>
      <c r="AD506" s="331">
        <v>0</v>
      </c>
      <c r="AE506" s="331">
        <v>0</v>
      </c>
      <c r="AF506" s="331">
        <v>0</v>
      </c>
      <c r="AG506" s="331">
        <v>0</v>
      </c>
      <c r="AH506" s="331">
        <v>0</v>
      </c>
      <c r="AI506" s="331">
        <v>0</v>
      </c>
      <c r="AJ506" s="331">
        <v>0</v>
      </c>
      <c r="AK506" s="331">
        <v>0</v>
      </c>
      <c r="AL506" s="331">
        <v>0</v>
      </c>
      <c r="AM506" s="331">
        <v>0</v>
      </c>
      <c r="AN506" s="331">
        <v>0</v>
      </c>
      <c r="AO506" s="331">
        <v>0</v>
      </c>
      <c r="AP506" s="331">
        <v>0</v>
      </c>
      <c r="AQ506" s="331">
        <v>0</v>
      </c>
      <c r="AR506" s="331">
        <v>0</v>
      </c>
      <c r="AS506" s="331">
        <v>0</v>
      </c>
      <c r="AT506" s="331">
        <v>0</v>
      </c>
      <c r="AU506" s="331">
        <v>0</v>
      </c>
      <c r="AV506" s="331">
        <v>0</v>
      </c>
      <c r="AW506" s="331">
        <v>0</v>
      </c>
      <c r="AX506" s="331">
        <v>0</v>
      </c>
      <c r="AY506" s="331">
        <v>-4.93</v>
      </c>
      <c r="AZ506" s="331">
        <v>-15.54</v>
      </c>
      <c r="BA506" s="331">
        <v>-52.32</v>
      </c>
      <c r="BB506" s="331">
        <v>-93.9</v>
      </c>
      <c r="BC506" s="331">
        <v>-109.23</v>
      </c>
      <c r="BD506" s="330"/>
      <c r="BE506" s="330"/>
      <c r="BF506" s="350"/>
      <c r="BG506" s="350"/>
      <c r="BH506" s="335"/>
      <c r="BI506" s="350"/>
      <c r="BJ506" s="350"/>
      <c r="BK506" s="350"/>
      <c r="BL506" s="350"/>
      <c r="BM506" s="350"/>
      <c r="BN506" s="350"/>
    </row>
    <row r="507" spans="2:66">
      <c r="B507" s="339" t="s">
        <v>19131</v>
      </c>
      <c r="C507" s="338" t="s">
        <v>19130</v>
      </c>
      <c r="D507" s="337" t="s">
        <v>19239</v>
      </c>
      <c r="E507" s="337" t="s">
        <v>19070</v>
      </c>
      <c r="F507" s="337" t="s">
        <v>19129</v>
      </c>
      <c r="G507" s="337" t="s">
        <v>19089</v>
      </c>
      <c r="H507" s="336" t="s">
        <v>19149</v>
      </c>
      <c r="I507" s="331">
        <v>-0.06</v>
      </c>
      <c r="J507" s="331"/>
      <c r="K507" s="331"/>
      <c r="L507" s="331">
        <v>-0.19</v>
      </c>
      <c r="M507" s="331">
        <v>-0.25</v>
      </c>
      <c r="N507" s="331">
        <v>-0.31</v>
      </c>
      <c r="O507" s="331">
        <v>-0.99</v>
      </c>
      <c r="P507" s="331">
        <v>-2.91</v>
      </c>
      <c r="Q507" s="331">
        <v>-5.26</v>
      </c>
      <c r="R507" s="331">
        <v>-20.72</v>
      </c>
      <c r="S507" s="331">
        <v>-28.26</v>
      </c>
      <c r="T507" s="331">
        <v>-33.33</v>
      </c>
      <c r="U507" s="331">
        <v>-35.869999999999997</v>
      </c>
      <c r="V507" s="331">
        <v>-38.22</v>
      </c>
      <c r="W507" s="331">
        <v>-40.880000000000003</v>
      </c>
      <c r="X507" s="331">
        <v>-42.17</v>
      </c>
      <c r="Y507" s="331">
        <v>-42.73</v>
      </c>
      <c r="Z507" s="331">
        <v>-42.67</v>
      </c>
      <c r="AA507" s="331">
        <v>-42.3</v>
      </c>
      <c r="AB507" s="331">
        <v>-41.43</v>
      </c>
      <c r="AC507" s="331">
        <v>-43.66</v>
      </c>
      <c r="AD507" s="331">
        <v>-47.25</v>
      </c>
      <c r="AE507" s="331">
        <v>-48.98</v>
      </c>
      <c r="AF507" s="331">
        <v>-51.14</v>
      </c>
      <c r="AG507" s="331">
        <v>-53.37</v>
      </c>
      <c r="AH507" s="331">
        <v>-56.21</v>
      </c>
      <c r="AI507" s="331">
        <v>-58.81</v>
      </c>
      <c r="AJ507" s="331">
        <v>-61.16</v>
      </c>
      <c r="AK507" s="331">
        <v>-62.86</v>
      </c>
      <c r="AL507" s="331">
        <v>-64.16</v>
      </c>
      <c r="AM507" s="331">
        <v>-64.53</v>
      </c>
      <c r="AN507" s="331">
        <v>-65.02</v>
      </c>
      <c r="AO507" s="331">
        <v>-66.45</v>
      </c>
      <c r="AP507" s="331">
        <v>-71.02</v>
      </c>
      <c r="AQ507" s="331">
        <v>-79.150000000000006</v>
      </c>
      <c r="AR507" s="331">
        <v>-339.91</v>
      </c>
      <c r="AS507" s="331">
        <v>-371.04</v>
      </c>
      <c r="AT507" s="331">
        <v>-402.35</v>
      </c>
      <c r="AU507" s="331">
        <v>-432.54</v>
      </c>
      <c r="AV507" s="331">
        <v>-465.98</v>
      </c>
      <c r="AW507" s="331">
        <v>-500.68</v>
      </c>
      <c r="AX507" s="331">
        <v>-533.79</v>
      </c>
      <c r="AY507" s="331">
        <v>-562.61</v>
      </c>
      <c r="AZ507" s="331">
        <v>-634.1</v>
      </c>
      <c r="BA507" s="331">
        <v>-713.3</v>
      </c>
      <c r="BB507" s="331">
        <v>-731.3</v>
      </c>
      <c r="BC507" s="331">
        <v>-836.9</v>
      </c>
      <c r="BD507" s="330"/>
      <c r="BE507" s="330"/>
      <c r="BF507" s="350"/>
      <c r="BG507" s="350"/>
      <c r="BH507" s="335"/>
      <c r="BI507" s="350"/>
      <c r="BJ507" s="350"/>
      <c r="BK507" s="350"/>
      <c r="BL507" s="350"/>
      <c r="BM507" s="350"/>
      <c r="BN507" s="350"/>
    </row>
    <row r="508" spans="2:66">
      <c r="B508" s="339" t="s">
        <v>19083</v>
      </c>
      <c r="C508" s="338" t="s">
        <v>19082</v>
      </c>
      <c r="D508" s="337" t="s">
        <v>19239</v>
      </c>
      <c r="E508" s="337" t="s">
        <v>19070</v>
      </c>
      <c r="F508" s="337" t="s">
        <v>19081</v>
      </c>
      <c r="G508" s="337" t="s">
        <v>19210</v>
      </c>
      <c r="H508" s="336" t="s">
        <v>19223</v>
      </c>
      <c r="I508" s="331">
        <v>-4598.75</v>
      </c>
      <c r="J508" s="331"/>
      <c r="K508" s="331"/>
      <c r="L508" s="331">
        <v>-4520.1099999999997</v>
      </c>
      <c r="M508" s="331">
        <v>-4903.3999999999996</v>
      </c>
      <c r="N508" s="331">
        <v>-5344.63</v>
      </c>
      <c r="O508" s="331">
        <v>-5563.37</v>
      </c>
      <c r="P508" s="331">
        <v>-5691.26</v>
      </c>
      <c r="Q508" s="331">
        <v>-5563.77</v>
      </c>
      <c r="R508" s="331">
        <v>-5403.1</v>
      </c>
      <c r="S508" s="331">
        <v>-5466.02</v>
      </c>
      <c r="T508" s="331">
        <v>-5569.04</v>
      </c>
      <c r="U508" s="331">
        <v>-5637.49</v>
      </c>
      <c r="V508" s="331">
        <v>-5772.53</v>
      </c>
      <c r="W508" s="331">
        <v>-5692.43</v>
      </c>
      <c r="X508" s="331">
        <v>-5731.05</v>
      </c>
      <c r="Y508" s="331">
        <v>-5784.95</v>
      </c>
      <c r="Z508" s="331">
        <v>-5836.98</v>
      </c>
      <c r="AA508" s="331">
        <v>-6099.9</v>
      </c>
      <c r="AB508" s="331">
        <v>-6170.55</v>
      </c>
      <c r="AC508" s="331">
        <v>-6571.63</v>
      </c>
      <c r="AD508" s="331">
        <v>-6854.05</v>
      </c>
      <c r="AE508" s="331">
        <v>-6755.94</v>
      </c>
      <c r="AF508" s="331">
        <v>-6475.7</v>
      </c>
      <c r="AG508" s="331">
        <v>-6894.81</v>
      </c>
      <c r="AH508" s="331">
        <v>-7036.62</v>
      </c>
      <c r="AI508" s="331">
        <v>-6811.09</v>
      </c>
      <c r="AJ508" s="331">
        <v>-6973.48</v>
      </c>
      <c r="AK508" s="331">
        <v>-7009.85</v>
      </c>
      <c r="AL508" s="331">
        <v>-6775.7</v>
      </c>
      <c r="AM508" s="331">
        <v>-6674.44</v>
      </c>
      <c r="AN508" s="331">
        <v>-6857.87</v>
      </c>
      <c r="AO508" s="331">
        <v>-6829.47</v>
      </c>
      <c r="AP508" s="331">
        <v>-6859.58</v>
      </c>
      <c r="AQ508" s="331">
        <v>-7061.58</v>
      </c>
      <c r="AR508" s="331">
        <v>-6797.67</v>
      </c>
      <c r="AS508" s="331">
        <v>-6931.78</v>
      </c>
      <c r="AT508" s="331">
        <v>-6752.06</v>
      </c>
      <c r="AU508" s="331">
        <v>-6895.85</v>
      </c>
      <c r="AV508" s="331">
        <v>-6647.67</v>
      </c>
      <c r="AW508" s="331">
        <v>-6418.13</v>
      </c>
      <c r="AX508" s="331">
        <v>-6576.43</v>
      </c>
      <c r="AY508" s="331">
        <v>-6420.68</v>
      </c>
      <c r="AZ508" s="331">
        <v>-6423.92</v>
      </c>
      <c r="BA508" s="331">
        <v>-6274.75</v>
      </c>
      <c r="BB508" s="331">
        <v>-6330.64</v>
      </c>
      <c r="BC508" s="331">
        <v>-6265.69</v>
      </c>
      <c r="BD508" s="330"/>
      <c r="BE508" s="330"/>
      <c r="BF508" s="350"/>
      <c r="BG508" s="350"/>
      <c r="BH508" s="335"/>
      <c r="BI508" s="350"/>
      <c r="BJ508" s="350"/>
      <c r="BK508" s="350"/>
      <c r="BL508" s="350"/>
      <c r="BM508" s="350"/>
      <c r="BN508" s="350"/>
    </row>
    <row r="509" spans="2:66">
      <c r="B509" s="339" t="s">
        <v>19078</v>
      </c>
      <c r="C509" s="338" t="s">
        <v>19077</v>
      </c>
      <c r="D509" s="337" t="s">
        <v>19239</v>
      </c>
      <c r="E509" s="337" t="s">
        <v>19070</v>
      </c>
      <c r="F509" s="337" t="s">
        <v>19076</v>
      </c>
      <c r="G509" s="337" t="s">
        <v>19238</v>
      </c>
      <c r="H509" s="336" t="s">
        <v>19208</v>
      </c>
      <c r="I509" s="331">
        <v>0</v>
      </c>
      <c r="J509" s="331"/>
      <c r="K509" s="331"/>
      <c r="L509" s="331">
        <v>0</v>
      </c>
      <c r="M509" s="331">
        <v>0</v>
      </c>
      <c r="N509" s="331">
        <v>0</v>
      </c>
      <c r="O509" s="331">
        <v>0</v>
      </c>
      <c r="P509" s="331">
        <v>0</v>
      </c>
      <c r="Q509" s="331">
        <v>0</v>
      </c>
      <c r="R509" s="331">
        <v>0</v>
      </c>
      <c r="S509" s="331">
        <v>0</v>
      </c>
      <c r="T509" s="331">
        <v>-306</v>
      </c>
      <c r="U509" s="331">
        <v>-778</v>
      </c>
      <c r="V509" s="331">
        <v>-1048</v>
      </c>
      <c r="W509" s="331">
        <v>-1793</v>
      </c>
      <c r="X509" s="331">
        <v>-1886.51</v>
      </c>
      <c r="Y509" s="331">
        <v>-1870</v>
      </c>
      <c r="Z509" s="331">
        <v>-1870</v>
      </c>
      <c r="AA509" s="331">
        <v>-1870</v>
      </c>
      <c r="AB509" s="331">
        <v>-1870</v>
      </c>
      <c r="AC509" s="331">
        <v>-1870</v>
      </c>
      <c r="AD509" s="331">
        <v>-1872.02</v>
      </c>
      <c r="AE509" s="331">
        <v>-1808.04</v>
      </c>
      <c r="AF509" s="331">
        <v>-1757.31</v>
      </c>
      <c r="AG509" s="331">
        <v>-2031.11</v>
      </c>
      <c r="AH509" s="331">
        <v>-1884.59</v>
      </c>
      <c r="AI509" s="331">
        <v>-1884.59</v>
      </c>
      <c r="AJ509" s="331">
        <v>-1884.59</v>
      </c>
      <c r="AK509" s="331">
        <v>-1884.59</v>
      </c>
      <c r="AL509" s="331">
        <v>-1884.59</v>
      </c>
      <c r="AM509" s="331">
        <v>-1884.59</v>
      </c>
      <c r="AN509" s="331">
        <v>-1884.59</v>
      </c>
      <c r="AO509" s="331">
        <v>-1985</v>
      </c>
      <c r="AP509" s="331">
        <v>-1985</v>
      </c>
      <c r="AQ509" s="331">
        <v>-1985</v>
      </c>
      <c r="AR509" s="331">
        <v>-1985</v>
      </c>
      <c r="AS509" s="331">
        <v>-1985</v>
      </c>
      <c r="AT509" s="331">
        <v>-1985</v>
      </c>
      <c r="AU509" s="331">
        <v>-1985</v>
      </c>
      <c r="AV509" s="331">
        <v>-1585</v>
      </c>
      <c r="AW509" s="331">
        <v>-1585</v>
      </c>
      <c r="AX509" s="331">
        <v>-1585</v>
      </c>
      <c r="AY509" s="331">
        <v>-1585</v>
      </c>
      <c r="AZ509" s="331">
        <v>-1585</v>
      </c>
      <c r="BA509" s="331">
        <v>-1585</v>
      </c>
      <c r="BB509" s="331">
        <v>-1579.16</v>
      </c>
      <c r="BC509" s="331">
        <v>-1579.16</v>
      </c>
      <c r="BD509" s="330"/>
      <c r="BE509" s="330"/>
      <c r="BF509" s="350"/>
      <c r="BG509" s="350"/>
      <c r="BH509" s="335"/>
      <c r="BI509" s="350"/>
      <c r="BJ509" s="350"/>
      <c r="BK509" s="350"/>
      <c r="BL509" s="350"/>
      <c r="BM509" s="350"/>
      <c r="BN509" s="350"/>
    </row>
    <row r="510" spans="2:66">
      <c r="B510" s="346" t="s">
        <v>19237</v>
      </c>
      <c r="C510" s="345" t="s">
        <v>19236</v>
      </c>
      <c r="D510" s="344"/>
      <c r="E510" s="344"/>
      <c r="F510" s="344"/>
      <c r="G510" s="344"/>
      <c r="H510" s="343"/>
      <c r="I510" s="331"/>
      <c r="J510" s="331"/>
      <c r="K510" s="331"/>
      <c r="L510" s="331"/>
      <c r="M510" s="331"/>
      <c r="N510" s="331"/>
      <c r="O510" s="331"/>
      <c r="P510" s="331"/>
      <c r="Q510" s="331"/>
      <c r="R510" s="331"/>
      <c r="S510" s="331"/>
      <c r="T510" s="331"/>
      <c r="U510" s="331"/>
      <c r="V510" s="331"/>
      <c r="W510" s="331"/>
      <c r="X510" s="331"/>
      <c r="Y510" s="331"/>
      <c r="Z510" s="331"/>
      <c r="AA510" s="331"/>
      <c r="AB510" s="331"/>
      <c r="AC510" s="331"/>
      <c r="AD510" s="331"/>
      <c r="AE510" s="331"/>
      <c r="AF510" s="331"/>
      <c r="AG510" s="331"/>
      <c r="AH510" s="331"/>
      <c r="AI510" s="331"/>
      <c r="AJ510" s="331"/>
      <c r="AK510" s="331"/>
      <c r="AL510" s="331"/>
      <c r="AM510" s="331"/>
      <c r="AN510" s="331"/>
      <c r="AO510" s="331"/>
      <c r="AP510" s="331"/>
      <c r="AQ510" s="331"/>
      <c r="AR510" s="331"/>
      <c r="AS510" s="331"/>
      <c r="AT510" s="331"/>
      <c r="AU510" s="331"/>
      <c r="AV510" s="331"/>
      <c r="AW510" s="331"/>
      <c r="AX510" s="331"/>
      <c r="AY510" s="331"/>
      <c r="AZ510" s="331"/>
      <c r="BA510" s="331"/>
      <c r="BB510" s="331"/>
      <c r="BC510" s="331"/>
      <c r="BD510" s="330"/>
      <c r="BE510" s="330"/>
      <c r="BF510" s="330"/>
      <c r="BG510" s="330"/>
      <c r="BH510" s="342"/>
      <c r="BI510" s="330"/>
      <c r="BJ510" s="330"/>
      <c r="BK510" s="330"/>
      <c r="BL510" s="330"/>
      <c r="BM510" s="330"/>
      <c r="BN510" s="330"/>
    </row>
    <row r="511" spans="2:66">
      <c r="B511" s="339" t="s">
        <v>19122</v>
      </c>
      <c r="C511" s="338" t="s">
        <v>19122</v>
      </c>
      <c r="D511" s="337" t="s">
        <v>19235</v>
      </c>
      <c r="E511" s="337" t="s">
        <v>19070</v>
      </c>
      <c r="F511" s="337" t="s">
        <v>19121</v>
      </c>
      <c r="G511" s="337" t="s">
        <v>19150</v>
      </c>
      <c r="H511" s="336" t="s">
        <v>19149</v>
      </c>
      <c r="I511" s="331">
        <v>-165.96</v>
      </c>
      <c r="J511" s="331"/>
      <c r="K511" s="331"/>
      <c r="L511" s="331">
        <v>0</v>
      </c>
      <c r="M511" s="331">
        <v>-18.53</v>
      </c>
      <c r="N511" s="331">
        <v>0</v>
      </c>
      <c r="O511" s="331">
        <v>0</v>
      </c>
      <c r="P511" s="331">
        <v>0</v>
      </c>
      <c r="Q511" s="331">
        <v>0</v>
      </c>
      <c r="R511" s="331">
        <v>-2.02</v>
      </c>
      <c r="S511" s="331">
        <v>0</v>
      </c>
      <c r="T511" s="331">
        <v>0</v>
      </c>
      <c r="U511" s="331">
        <v>-0.05</v>
      </c>
      <c r="V511" s="331">
        <v>0</v>
      </c>
      <c r="W511" s="331">
        <v>0</v>
      </c>
      <c r="X511" s="331">
        <v>-34.450000000000003</v>
      </c>
      <c r="Y511" s="331">
        <v>-28.52</v>
      </c>
      <c r="Z511" s="331">
        <v>-50.42</v>
      </c>
      <c r="AA511" s="331">
        <v>-42.32</v>
      </c>
      <c r="AB511" s="331">
        <v>-33.86</v>
      </c>
      <c r="AC511" s="331">
        <v>-29.76</v>
      </c>
      <c r="AD511" s="331">
        <v>-11.68</v>
      </c>
      <c r="AE511" s="331">
        <v>-17.66</v>
      </c>
      <c r="AF511" s="331">
        <v>-15.69</v>
      </c>
      <c r="AG511" s="331">
        <v>-36.06</v>
      </c>
      <c r="AH511" s="331">
        <v>-5.1100000000000003</v>
      </c>
      <c r="AI511" s="331">
        <v>-1.2</v>
      </c>
      <c r="AJ511" s="331">
        <v>-16.05</v>
      </c>
      <c r="AK511" s="331">
        <v>-12.74</v>
      </c>
      <c r="AL511" s="331">
        <v>-19.18</v>
      </c>
      <c r="AM511" s="331">
        <v>-20.98</v>
      </c>
      <c r="AN511" s="331">
        <v>-20.329999999999998</v>
      </c>
      <c r="AO511" s="331">
        <v>-18.399999999999999</v>
      </c>
      <c r="AP511" s="331">
        <v>-20.38</v>
      </c>
      <c r="AQ511" s="331">
        <v>-20.010000000000002</v>
      </c>
      <c r="AR511" s="331">
        <v>-18.22</v>
      </c>
      <c r="AS511" s="331">
        <v>-12.24</v>
      </c>
      <c r="AT511" s="331">
        <v>-12.1</v>
      </c>
      <c r="AU511" s="331">
        <v>-11.59</v>
      </c>
      <c r="AV511" s="331">
        <v>-11.13</v>
      </c>
      <c r="AW511" s="331">
        <v>-9.7100000000000009</v>
      </c>
      <c r="AX511" s="331">
        <v>-11.5</v>
      </c>
      <c r="AY511" s="331">
        <v>-11.91</v>
      </c>
      <c r="AZ511" s="331">
        <v>-12.1</v>
      </c>
      <c r="BA511" s="331">
        <v>-11.96</v>
      </c>
      <c r="BB511" s="331">
        <v>-11.5</v>
      </c>
      <c r="BC511" s="331">
        <v>-10.81</v>
      </c>
      <c r="BD511" s="330"/>
      <c r="BE511" s="330"/>
      <c r="BF511" s="330"/>
      <c r="BG511" s="330"/>
      <c r="BH511" s="335"/>
      <c r="BI511" s="330"/>
      <c r="BJ511" s="330"/>
      <c r="BK511" s="330"/>
      <c r="BL511" s="330"/>
      <c r="BM511" s="330"/>
      <c r="BN511" s="330"/>
    </row>
    <row r="512" spans="2:66">
      <c r="B512" s="339" t="s">
        <v>19153</v>
      </c>
      <c r="C512" s="338" t="s">
        <v>19152</v>
      </c>
      <c r="D512" s="337" t="s">
        <v>19235</v>
      </c>
      <c r="E512" s="337" t="s">
        <v>19070</v>
      </c>
      <c r="F512" s="337" t="s">
        <v>19151</v>
      </c>
      <c r="G512" s="337" t="s">
        <v>19150</v>
      </c>
      <c r="H512" s="336" t="s">
        <v>19149</v>
      </c>
      <c r="I512" s="331">
        <v>-9.81</v>
      </c>
      <c r="J512" s="331"/>
      <c r="K512" s="331"/>
      <c r="L512" s="331">
        <v>-9.81</v>
      </c>
      <c r="M512" s="331">
        <v>-6.64</v>
      </c>
      <c r="N512" s="331">
        <v>-5.59</v>
      </c>
      <c r="O512" s="331">
        <v>-5.55</v>
      </c>
      <c r="P512" s="331">
        <v>-9.9499999999999993</v>
      </c>
      <c r="Q512" s="331">
        <v>-8.9700000000000006</v>
      </c>
      <c r="R512" s="331">
        <v>-7.08</v>
      </c>
      <c r="S512" s="331">
        <v>-6.66</v>
      </c>
      <c r="T512" s="331">
        <v>-6.23</v>
      </c>
      <c r="U512" s="331">
        <v>-5.74</v>
      </c>
      <c r="V512" s="331">
        <v>0</v>
      </c>
      <c r="W512" s="331">
        <v>-0.92</v>
      </c>
      <c r="X512" s="331">
        <v>-2.23</v>
      </c>
      <c r="Y512" s="331">
        <v>-2.5</v>
      </c>
      <c r="Z512" s="331">
        <v>-8.74</v>
      </c>
      <c r="AA512" s="331">
        <v>-9</v>
      </c>
      <c r="AB512" s="331">
        <v>-9.76</v>
      </c>
      <c r="AC512" s="331">
        <v>-8.11</v>
      </c>
      <c r="AD512" s="331">
        <v>-6.64</v>
      </c>
      <c r="AE512" s="331">
        <v>-7.36</v>
      </c>
      <c r="AF512" s="331">
        <v>-8.48</v>
      </c>
      <c r="AG512" s="331">
        <v>-7.39</v>
      </c>
      <c r="AH512" s="331">
        <v>-5.58</v>
      </c>
      <c r="AI512" s="331">
        <v>-5.55</v>
      </c>
      <c r="AJ512" s="331">
        <v>-60.47</v>
      </c>
      <c r="AK512" s="331">
        <v>-66.59</v>
      </c>
      <c r="AL512" s="331">
        <v>-3.02</v>
      </c>
      <c r="AM512" s="331">
        <v>-3.35</v>
      </c>
      <c r="AN512" s="331">
        <v>-0.39</v>
      </c>
      <c r="AO512" s="331">
        <v>-0.43</v>
      </c>
      <c r="AP512" s="331">
        <v>-0.43</v>
      </c>
      <c r="AQ512" s="331">
        <v>-1.02</v>
      </c>
      <c r="AR512" s="331">
        <v>-1.1499999999999999</v>
      </c>
      <c r="AS512" s="331">
        <v>-1.1200000000000001</v>
      </c>
      <c r="AT512" s="331">
        <v>-0.95</v>
      </c>
      <c r="AU512" s="331">
        <v>-0.99</v>
      </c>
      <c r="AV512" s="331">
        <v>-0.95</v>
      </c>
      <c r="AW512" s="331">
        <v>-0.59</v>
      </c>
      <c r="AX512" s="331">
        <v>-0.72</v>
      </c>
      <c r="AY512" s="331">
        <v>-0.16</v>
      </c>
      <c r="AZ512" s="331">
        <v>-7.0000000000000007E-2</v>
      </c>
      <c r="BA512" s="331">
        <v>-0.03</v>
      </c>
      <c r="BB512" s="331">
        <v>-0.1</v>
      </c>
      <c r="BC512" s="331">
        <v>-0.1</v>
      </c>
      <c r="BD512" s="330"/>
      <c r="BE512" s="330"/>
      <c r="BF512" s="350"/>
      <c r="BG512" s="350"/>
      <c r="BH512" s="335"/>
      <c r="BI512" s="350"/>
      <c r="BJ512" s="350"/>
      <c r="BK512" s="350"/>
      <c r="BL512" s="350"/>
      <c r="BM512" s="350"/>
      <c r="BN512" s="350"/>
    </row>
    <row r="513" spans="2:66">
      <c r="B513" s="339" t="s">
        <v>19119</v>
      </c>
      <c r="C513" s="338" t="s">
        <v>19118</v>
      </c>
      <c r="D513" s="337" t="s">
        <v>19235</v>
      </c>
      <c r="E513" s="337" t="s">
        <v>19070</v>
      </c>
      <c r="F513" s="337" t="s">
        <v>19117</v>
      </c>
      <c r="G513" s="337" t="s">
        <v>19150</v>
      </c>
      <c r="H513" s="336" t="s">
        <v>19149</v>
      </c>
      <c r="I513" s="331">
        <v>-84.83</v>
      </c>
      <c r="J513" s="331"/>
      <c r="K513" s="331"/>
      <c r="L513" s="331">
        <v>-5.26</v>
      </c>
      <c r="M513" s="331">
        <v>-7.77</v>
      </c>
      <c r="N513" s="331">
        <v>-18.7</v>
      </c>
      <c r="O513" s="331">
        <v>-17.920000000000002</v>
      </c>
      <c r="P513" s="331">
        <v>-17.96</v>
      </c>
      <c r="Q513" s="331">
        <v>-15.21</v>
      </c>
      <c r="R513" s="331">
        <v>-13.05</v>
      </c>
      <c r="S513" s="331">
        <v>-13.82</v>
      </c>
      <c r="T513" s="331">
        <v>-12.77</v>
      </c>
      <c r="U513" s="331">
        <v>-10.130000000000001</v>
      </c>
      <c r="V513" s="331">
        <v>-7.24</v>
      </c>
      <c r="W513" s="331">
        <v>-1.84</v>
      </c>
      <c r="X513" s="331">
        <v>-8.77</v>
      </c>
      <c r="Y513" s="331">
        <v>-5.19</v>
      </c>
      <c r="Z513" s="331">
        <v>-11.59</v>
      </c>
      <c r="AA513" s="331">
        <v>-25.79</v>
      </c>
      <c r="AB513" s="331">
        <v>-8.73</v>
      </c>
      <c r="AC513" s="331">
        <v>-5.43</v>
      </c>
      <c r="AD513" s="331">
        <v>-4.04</v>
      </c>
      <c r="AE513" s="331">
        <v>-3.45</v>
      </c>
      <c r="AF513" s="331">
        <v>-3.62</v>
      </c>
      <c r="AG513" s="331">
        <v>-3.41</v>
      </c>
      <c r="AH513" s="331">
        <v>-2.99</v>
      </c>
      <c r="AI513" s="331">
        <v>-1.98</v>
      </c>
      <c r="AJ513" s="331">
        <v>-0.49</v>
      </c>
      <c r="AK513" s="331">
        <v>-24.71</v>
      </c>
      <c r="AL513" s="331">
        <v>-1.5</v>
      </c>
      <c r="AM513" s="331">
        <v>-0.59</v>
      </c>
      <c r="AN513" s="331">
        <v>-0.73</v>
      </c>
      <c r="AO513" s="331">
        <v>-0.97</v>
      </c>
      <c r="AP513" s="331">
        <v>-0.59</v>
      </c>
      <c r="AQ513" s="331">
        <v>-0.31</v>
      </c>
      <c r="AR513" s="331">
        <v>-0.28000000000000003</v>
      </c>
      <c r="AS513" s="331">
        <v>-0.14000000000000001</v>
      </c>
      <c r="AT513" s="331">
        <v>0</v>
      </c>
      <c r="AU513" s="331">
        <v>0</v>
      </c>
      <c r="AV513" s="331">
        <v>0</v>
      </c>
      <c r="AW513" s="331">
        <v>0</v>
      </c>
      <c r="AX513" s="331">
        <v>0</v>
      </c>
      <c r="AY513" s="331">
        <v>0</v>
      </c>
      <c r="AZ513" s="331">
        <v>0</v>
      </c>
      <c r="BA513" s="331">
        <v>0</v>
      </c>
      <c r="BB513" s="331">
        <v>0</v>
      </c>
      <c r="BC513" s="331">
        <v>0</v>
      </c>
      <c r="BD513" s="330"/>
      <c r="BE513" s="330"/>
      <c r="BF513" s="330"/>
      <c r="BG513" s="330"/>
      <c r="BH513" s="335"/>
      <c r="BI513" s="330"/>
      <c r="BJ513" s="330"/>
      <c r="BK513" s="330"/>
      <c r="BL513" s="330"/>
      <c r="BM513" s="330"/>
      <c r="BN513" s="330"/>
    </row>
    <row r="514" spans="2:66">
      <c r="B514" s="339" t="s">
        <v>19115</v>
      </c>
      <c r="C514" s="338" t="s">
        <v>19114</v>
      </c>
      <c r="D514" s="337" t="s">
        <v>19235</v>
      </c>
      <c r="E514" s="337" t="s">
        <v>19070</v>
      </c>
      <c r="F514" s="337" t="s">
        <v>19113</v>
      </c>
      <c r="G514" s="337" t="s">
        <v>19150</v>
      </c>
      <c r="H514" s="336" t="s">
        <v>19149</v>
      </c>
      <c r="I514" s="331">
        <v>-9212.4</v>
      </c>
      <c r="J514" s="331"/>
      <c r="K514" s="331"/>
      <c r="L514" s="331">
        <v>-8476.44</v>
      </c>
      <c r="M514" s="331">
        <v>-8778.77</v>
      </c>
      <c r="N514" s="331">
        <v>-8455.06</v>
      </c>
      <c r="O514" s="331">
        <v>-7208.07</v>
      </c>
      <c r="P514" s="331">
        <v>-7502.19</v>
      </c>
      <c r="Q514" s="331">
        <v>-7269.69</v>
      </c>
      <c r="R514" s="331">
        <v>-6583.28</v>
      </c>
      <c r="S514" s="331">
        <v>-6672.78</v>
      </c>
      <c r="T514" s="331">
        <v>-6861.12</v>
      </c>
      <c r="U514" s="331">
        <v>-8250.7900000000009</v>
      </c>
      <c r="V514" s="331">
        <v>-9151.7900000000009</v>
      </c>
      <c r="W514" s="331">
        <v>-10248.280000000001</v>
      </c>
      <c r="X514" s="331">
        <v>-8390.49</v>
      </c>
      <c r="Y514" s="331">
        <v>-9499.0300000000007</v>
      </c>
      <c r="Z514" s="331">
        <v>-10037.73</v>
      </c>
      <c r="AA514" s="331">
        <v>-10422.379999999999</v>
      </c>
      <c r="AB514" s="331">
        <v>-10808.75</v>
      </c>
      <c r="AC514" s="331">
        <v>-10868.08</v>
      </c>
      <c r="AD514" s="331">
        <v>-8842.7900000000009</v>
      </c>
      <c r="AE514" s="331">
        <v>-8796.02</v>
      </c>
      <c r="AF514" s="331">
        <v>-8276.94</v>
      </c>
      <c r="AG514" s="331">
        <v>-8750.11</v>
      </c>
      <c r="AH514" s="331">
        <v>-8748.17</v>
      </c>
      <c r="AI514" s="331">
        <v>-9186.0499999999993</v>
      </c>
      <c r="AJ514" s="331">
        <v>-9282.49</v>
      </c>
      <c r="AK514" s="331">
        <v>-9346.8799999999992</v>
      </c>
      <c r="AL514" s="331">
        <v>-8908.32</v>
      </c>
      <c r="AM514" s="331">
        <v>-8887.73</v>
      </c>
      <c r="AN514" s="331">
        <v>-8428.08</v>
      </c>
      <c r="AO514" s="331">
        <v>-7337.23</v>
      </c>
      <c r="AP514" s="331">
        <v>-7340.42</v>
      </c>
      <c r="AQ514" s="331">
        <v>-7362.09</v>
      </c>
      <c r="AR514" s="331">
        <v>-6853.98</v>
      </c>
      <c r="AS514" s="331">
        <v>-6257.82</v>
      </c>
      <c r="AT514" s="331">
        <v>-6075.03</v>
      </c>
      <c r="AU514" s="331">
        <v>-6036.66</v>
      </c>
      <c r="AV514" s="331">
        <v>-5739.02</v>
      </c>
      <c r="AW514" s="331">
        <v>-4658.82</v>
      </c>
      <c r="AX514" s="331">
        <v>-5197.17</v>
      </c>
      <c r="AY514" s="331">
        <v>-4844.24</v>
      </c>
      <c r="AZ514" s="331">
        <v>-5192.92</v>
      </c>
      <c r="BA514" s="331">
        <v>-5179.51</v>
      </c>
      <c r="BB514" s="331">
        <v>-4878.8599999999997</v>
      </c>
      <c r="BC514" s="331">
        <v>-4639.5200000000004</v>
      </c>
      <c r="BD514" s="330"/>
      <c r="BE514" s="330"/>
      <c r="BF514" s="330"/>
      <c r="BG514" s="330"/>
      <c r="BH514" s="335"/>
      <c r="BI514" s="330"/>
      <c r="BJ514" s="330"/>
      <c r="BK514" s="330"/>
      <c r="BL514" s="330"/>
      <c r="BM514" s="330"/>
      <c r="BN514" s="330"/>
    </row>
    <row r="515" spans="2:66">
      <c r="B515" s="339" t="s">
        <v>19112</v>
      </c>
      <c r="C515" s="338" t="s">
        <v>19111</v>
      </c>
      <c r="D515" s="337" t="s">
        <v>19235</v>
      </c>
      <c r="E515" s="337" t="s">
        <v>19070</v>
      </c>
      <c r="F515" s="337" t="s">
        <v>19110</v>
      </c>
      <c r="G515" s="337" t="s">
        <v>19150</v>
      </c>
      <c r="H515" s="336" t="s">
        <v>19149</v>
      </c>
      <c r="I515" s="331">
        <v>0</v>
      </c>
      <c r="J515" s="331"/>
      <c r="K515" s="331"/>
      <c r="L515" s="331">
        <v>-10.6</v>
      </c>
      <c r="M515" s="331">
        <v>-3.49</v>
      </c>
      <c r="N515" s="331">
        <v>0</v>
      </c>
      <c r="O515" s="331">
        <v>0</v>
      </c>
      <c r="P515" s="331">
        <v>0</v>
      </c>
      <c r="Q515" s="331">
        <v>-18.22</v>
      </c>
      <c r="R515" s="331">
        <v>-28.68</v>
      </c>
      <c r="S515" s="331">
        <v>-41.61</v>
      </c>
      <c r="T515" s="331">
        <v>-37.979999999999997</v>
      </c>
      <c r="U515" s="331">
        <v>-24.93</v>
      </c>
      <c r="V515" s="331">
        <v>-27.19</v>
      </c>
      <c r="W515" s="331">
        <v>-4.7300000000000004</v>
      </c>
      <c r="X515" s="331">
        <v>-82.17</v>
      </c>
      <c r="Y515" s="331">
        <v>-67.67</v>
      </c>
      <c r="Z515" s="331">
        <v>-250.83</v>
      </c>
      <c r="AA515" s="331">
        <v>-285.43</v>
      </c>
      <c r="AB515" s="331">
        <v>-112.68</v>
      </c>
      <c r="AC515" s="331">
        <v>-231.05</v>
      </c>
      <c r="AD515" s="331">
        <v>-146.21</v>
      </c>
      <c r="AE515" s="331">
        <v>-7.88</v>
      </c>
      <c r="AF515" s="331">
        <v>-19.47</v>
      </c>
      <c r="AG515" s="331">
        <v>-219.18</v>
      </c>
      <c r="AH515" s="331">
        <v>-259.83</v>
      </c>
      <c r="AI515" s="331">
        <v>-27.32</v>
      </c>
      <c r="AJ515" s="331">
        <v>0</v>
      </c>
      <c r="AK515" s="331">
        <v>0</v>
      </c>
      <c r="AL515" s="331">
        <v>0</v>
      </c>
      <c r="AM515" s="331">
        <v>-3.82</v>
      </c>
      <c r="AN515" s="331">
        <v>-84.02</v>
      </c>
      <c r="AO515" s="331">
        <v>-34.880000000000003</v>
      </c>
      <c r="AP515" s="331">
        <v>-126.26</v>
      </c>
      <c r="AQ515" s="331">
        <v>-85.65</v>
      </c>
      <c r="AR515" s="331">
        <v>-13.05</v>
      </c>
      <c r="AS515" s="331">
        <v>-14.39</v>
      </c>
      <c r="AT515" s="331">
        <v>-17.03</v>
      </c>
      <c r="AU515" s="331">
        <v>0</v>
      </c>
      <c r="AV515" s="331">
        <v>0</v>
      </c>
      <c r="AW515" s="331">
        <v>0</v>
      </c>
      <c r="AX515" s="331">
        <v>0</v>
      </c>
      <c r="AY515" s="331">
        <v>0</v>
      </c>
      <c r="AZ515" s="331">
        <v>0</v>
      </c>
      <c r="BA515" s="331">
        <v>0</v>
      </c>
      <c r="BB515" s="331">
        <v>0</v>
      </c>
      <c r="BC515" s="331">
        <v>0</v>
      </c>
      <c r="BD515" s="330"/>
      <c r="BE515" s="330"/>
      <c r="BF515" s="350"/>
      <c r="BG515" s="350"/>
      <c r="BH515" s="335"/>
      <c r="BI515" s="350"/>
      <c r="BJ515" s="350"/>
      <c r="BK515" s="350"/>
      <c r="BL515" s="350"/>
      <c r="BM515" s="350"/>
      <c r="BN515" s="350"/>
    </row>
    <row r="516" spans="2:66">
      <c r="B516" s="346" t="s">
        <v>19234</v>
      </c>
      <c r="C516" s="345" t="s">
        <v>19233</v>
      </c>
      <c r="D516" s="344"/>
      <c r="E516" s="344"/>
      <c r="F516" s="344"/>
      <c r="G516" s="344"/>
      <c r="H516" s="343"/>
      <c r="I516" s="331"/>
      <c r="J516" s="331"/>
      <c r="K516" s="331"/>
      <c r="L516" s="331"/>
      <c r="M516" s="331"/>
      <c r="N516" s="331"/>
      <c r="O516" s="331"/>
      <c r="P516" s="331"/>
      <c r="Q516" s="331"/>
      <c r="R516" s="331"/>
      <c r="S516" s="331"/>
      <c r="T516" s="331"/>
      <c r="U516" s="331"/>
      <c r="V516" s="331"/>
      <c r="W516" s="331"/>
      <c r="X516" s="331"/>
      <c r="Y516" s="331"/>
      <c r="Z516" s="331"/>
      <c r="AA516" s="331"/>
      <c r="AB516" s="331"/>
      <c r="AC516" s="331"/>
      <c r="AD516" s="331"/>
      <c r="AE516" s="331"/>
      <c r="AF516" s="331"/>
      <c r="AG516" s="331"/>
      <c r="AH516" s="331"/>
      <c r="AI516" s="331"/>
      <c r="AJ516" s="331"/>
      <c r="AK516" s="331"/>
      <c r="AL516" s="331"/>
      <c r="AM516" s="331"/>
      <c r="AN516" s="331"/>
      <c r="AO516" s="331"/>
      <c r="AP516" s="331"/>
      <c r="AQ516" s="331"/>
      <c r="AR516" s="331"/>
      <c r="AS516" s="331"/>
      <c r="AT516" s="331"/>
      <c r="AU516" s="331"/>
      <c r="AV516" s="331"/>
      <c r="AW516" s="331"/>
      <c r="AX516" s="331"/>
      <c r="AY516" s="331"/>
      <c r="AZ516" s="331"/>
      <c r="BA516" s="331"/>
      <c r="BB516" s="331"/>
      <c r="BC516" s="331"/>
      <c r="BD516" s="330"/>
      <c r="BE516" s="330"/>
      <c r="BF516" s="330"/>
      <c r="BG516" s="330"/>
      <c r="BH516" s="342"/>
      <c r="BI516" s="330"/>
      <c r="BJ516" s="330"/>
      <c r="BK516" s="330"/>
      <c r="BL516" s="330"/>
      <c r="BM516" s="330"/>
      <c r="BN516" s="330"/>
    </row>
    <row r="517" spans="2:66">
      <c r="B517" s="339" t="s">
        <v>19232</v>
      </c>
      <c r="C517" s="338" t="s">
        <v>19231</v>
      </c>
      <c r="D517" s="337" t="s">
        <v>19215</v>
      </c>
      <c r="E517" s="337" t="s">
        <v>19070</v>
      </c>
      <c r="F517" s="337" t="s">
        <v>19230</v>
      </c>
      <c r="G517" s="337" t="s">
        <v>19150</v>
      </c>
      <c r="H517" s="336" t="s">
        <v>19149</v>
      </c>
      <c r="I517" s="331">
        <v>-462.4</v>
      </c>
      <c r="J517" s="331"/>
      <c r="K517" s="331"/>
      <c r="L517" s="331">
        <v>-183.44</v>
      </c>
      <c r="M517" s="331">
        <v>-136.87</v>
      </c>
      <c r="N517" s="331">
        <v>-137.63</v>
      </c>
      <c r="O517" s="331">
        <v>-106.95</v>
      </c>
      <c r="P517" s="331">
        <v>-125.72</v>
      </c>
      <c r="Q517" s="331">
        <v>-103.31</v>
      </c>
      <c r="R517" s="331">
        <v>-110.49</v>
      </c>
      <c r="S517" s="331">
        <v>-112.5</v>
      </c>
      <c r="T517" s="331">
        <v>-129.47</v>
      </c>
      <c r="U517" s="331">
        <v>-143.07</v>
      </c>
      <c r="V517" s="331">
        <v>-129.63999999999999</v>
      </c>
      <c r="W517" s="331">
        <v>-140.56</v>
      </c>
      <c r="X517" s="331">
        <v>-163.28</v>
      </c>
      <c r="Y517" s="331">
        <v>-189.28</v>
      </c>
      <c r="Z517" s="331">
        <v>-207.95</v>
      </c>
      <c r="AA517" s="331">
        <v>-190.89</v>
      </c>
      <c r="AB517" s="331">
        <v>-125.06</v>
      </c>
      <c r="AC517" s="331">
        <v>-102.18</v>
      </c>
      <c r="AD517" s="331">
        <v>-108.42</v>
      </c>
      <c r="AE517" s="331">
        <v>-142.38</v>
      </c>
      <c r="AF517" s="331">
        <v>-10.71</v>
      </c>
      <c r="AG517" s="331">
        <v>-34.68</v>
      </c>
      <c r="AH517" s="331">
        <v>-52.73</v>
      </c>
      <c r="AI517" s="331">
        <v>-26.73</v>
      </c>
      <c r="AJ517" s="331">
        <v>0</v>
      </c>
      <c r="AK517" s="331">
        <v>0</v>
      </c>
      <c r="AL517" s="331">
        <v>0</v>
      </c>
      <c r="AM517" s="331">
        <v>0</v>
      </c>
      <c r="AN517" s="331">
        <v>0</v>
      </c>
      <c r="AO517" s="331">
        <v>0</v>
      </c>
      <c r="AP517" s="331">
        <v>0</v>
      </c>
      <c r="AQ517" s="331">
        <v>0</v>
      </c>
      <c r="AR517" s="331">
        <v>0</v>
      </c>
      <c r="AS517" s="331">
        <v>0</v>
      </c>
      <c r="AT517" s="331">
        <v>0</v>
      </c>
      <c r="AU517" s="331">
        <v>0</v>
      </c>
      <c r="AV517" s="331">
        <v>0</v>
      </c>
      <c r="AW517" s="331">
        <v>0</v>
      </c>
      <c r="AX517" s="331">
        <v>0</v>
      </c>
      <c r="AY517" s="331">
        <v>0</v>
      </c>
      <c r="AZ517" s="331">
        <v>0</v>
      </c>
      <c r="BA517" s="331">
        <v>0</v>
      </c>
      <c r="BB517" s="331">
        <v>0</v>
      </c>
      <c r="BC517" s="331">
        <v>0</v>
      </c>
      <c r="BD517" s="330"/>
      <c r="BE517" s="330"/>
      <c r="BF517" s="330"/>
      <c r="BG517" s="330"/>
      <c r="BH517" s="335"/>
      <c r="BI517" s="330"/>
      <c r="BJ517" s="330"/>
      <c r="BK517" s="330"/>
      <c r="BL517" s="330"/>
      <c r="BM517" s="330"/>
      <c r="BN517" s="330"/>
    </row>
    <row r="518" spans="2:66">
      <c r="B518" s="339" t="s">
        <v>19122</v>
      </c>
      <c r="C518" s="338" t="s">
        <v>19122</v>
      </c>
      <c r="D518" s="337" t="s">
        <v>19215</v>
      </c>
      <c r="E518" s="337" t="s">
        <v>19070</v>
      </c>
      <c r="F518" s="337" t="s">
        <v>19121</v>
      </c>
      <c r="G518" s="337" t="s">
        <v>19210</v>
      </c>
      <c r="H518" s="336" t="s">
        <v>19223</v>
      </c>
      <c r="I518" s="331">
        <v>-3222.39</v>
      </c>
      <c r="J518" s="331"/>
      <c r="K518" s="331"/>
      <c r="L518" s="331">
        <v>-2576.3000000000002</v>
      </c>
      <c r="M518" s="331">
        <v>-3228.43</v>
      </c>
      <c r="N518" s="331">
        <v>-3534.99</v>
      </c>
      <c r="O518" s="331">
        <v>-3957.05</v>
      </c>
      <c r="P518" s="331">
        <v>-3907.66</v>
      </c>
      <c r="Q518" s="331">
        <v>-4396.78</v>
      </c>
      <c r="R518" s="331">
        <v>-3676.16</v>
      </c>
      <c r="S518" s="331">
        <v>-3489.88</v>
      </c>
      <c r="T518" s="331">
        <v>-3549.39</v>
      </c>
      <c r="U518" s="331">
        <v>-3364.23</v>
      </c>
      <c r="V518" s="331">
        <v>-2859.73</v>
      </c>
      <c r="W518" s="331">
        <v>-2839.44</v>
      </c>
      <c r="X518" s="331">
        <v>-2687.96</v>
      </c>
      <c r="Y518" s="331">
        <v>-2552.9499999999998</v>
      </c>
      <c r="Z518" s="331">
        <v>-2079.75</v>
      </c>
      <c r="AA518" s="331">
        <v>-2031.54</v>
      </c>
      <c r="AB518" s="331">
        <v>-2075.9299999999998</v>
      </c>
      <c r="AC518" s="331">
        <v>-1826.8</v>
      </c>
      <c r="AD518" s="331">
        <v>-1858.08</v>
      </c>
      <c r="AE518" s="331">
        <v>-2029.43</v>
      </c>
      <c r="AF518" s="331">
        <v>-2234.13</v>
      </c>
      <c r="AG518" s="331">
        <v>-2403.5500000000002</v>
      </c>
      <c r="AH518" s="331">
        <v>-2105.6999999999998</v>
      </c>
      <c r="AI518" s="331">
        <v>-2017.28</v>
      </c>
      <c r="AJ518" s="331">
        <v>-1917.46</v>
      </c>
      <c r="AK518" s="331">
        <v>-1818.98</v>
      </c>
      <c r="AL518" s="331">
        <v>-1525.73</v>
      </c>
      <c r="AM518" s="331">
        <v>-1404.79</v>
      </c>
      <c r="AN518" s="331">
        <v>-1471.86</v>
      </c>
      <c r="AO518" s="331">
        <v>-1488.01</v>
      </c>
      <c r="AP518" s="331">
        <v>-1478.44</v>
      </c>
      <c r="AQ518" s="331">
        <v>-1481.84</v>
      </c>
      <c r="AR518" s="331">
        <v>-1215.78</v>
      </c>
      <c r="AS518" s="331">
        <v>-1178.29</v>
      </c>
      <c r="AT518" s="331">
        <v>-1029.48</v>
      </c>
      <c r="AU518" s="331">
        <v>-1093.1400000000001</v>
      </c>
      <c r="AV518" s="331">
        <v>-986.01</v>
      </c>
      <c r="AW518" s="331">
        <v>-1150</v>
      </c>
      <c r="AX518" s="331">
        <v>-980.03</v>
      </c>
      <c r="AY518" s="331">
        <v>-863.79</v>
      </c>
      <c r="AZ518" s="331">
        <v>-911.21</v>
      </c>
      <c r="BA518" s="331">
        <v>-963.75</v>
      </c>
      <c r="BB518" s="331">
        <v>-1027.46</v>
      </c>
      <c r="BC518" s="331">
        <v>-1043.6500000000001</v>
      </c>
      <c r="BD518" s="330"/>
      <c r="BE518" s="330"/>
      <c r="BF518" s="350"/>
      <c r="BG518" s="350"/>
      <c r="BH518" s="335"/>
      <c r="BI518" s="330"/>
      <c r="BJ518" s="330"/>
      <c r="BK518" s="330"/>
      <c r="BL518" s="330"/>
      <c r="BM518" s="330"/>
      <c r="BN518" s="330"/>
    </row>
    <row r="519" spans="2:66">
      <c r="B519" s="339" t="s">
        <v>19229</v>
      </c>
      <c r="C519" s="338" t="s">
        <v>19228</v>
      </c>
      <c r="D519" s="337" t="s">
        <v>19215</v>
      </c>
      <c r="E519" s="337" t="s">
        <v>19070</v>
      </c>
      <c r="F519" s="337" t="s">
        <v>19227</v>
      </c>
      <c r="G519" s="337" t="s">
        <v>19210</v>
      </c>
      <c r="H519" s="336" t="s">
        <v>19223</v>
      </c>
      <c r="I519" s="331">
        <v>0</v>
      </c>
      <c r="J519" s="331"/>
      <c r="K519" s="331"/>
      <c r="L519" s="331">
        <v>0</v>
      </c>
      <c r="M519" s="331">
        <v>0</v>
      </c>
      <c r="N519" s="331">
        <v>0</v>
      </c>
      <c r="O519" s="331">
        <v>0</v>
      </c>
      <c r="P519" s="331">
        <v>0</v>
      </c>
      <c r="Q519" s="331">
        <v>0</v>
      </c>
      <c r="R519" s="331">
        <v>0</v>
      </c>
      <c r="S519" s="331">
        <v>0</v>
      </c>
      <c r="T519" s="331">
        <v>-66.03</v>
      </c>
      <c r="U519" s="331">
        <v>0</v>
      </c>
      <c r="V519" s="331">
        <v>0</v>
      </c>
      <c r="W519" s="331">
        <v>-50.37</v>
      </c>
      <c r="X519" s="331">
        <v>0</v>
      </c>
      <c r="Y519" s="331">
        <v>0</v>
      </c>
      <c r="Z519" s="331">
        <v>0</v>
      </c>
      <c r="AA519" s="331">
        <v>0</v>
      </c>
      <c r="AB519" s="331">
        <v>0</v>
      </c>
      <c r="AC519" s="331">
        <v>0</v>
      </c>
      <c r="AD519" s="331">
        <v>0</v>
      </c>
      <c r="AE519" s="331">
        <v>0</v>
      </c>
      <c r="AF519" s="331">
        <v>0</v>
      </c>
      <c r="AG519" s="331">
        <v>0</v>
      </c>
      <c r="AH519" s="331">
        <v>0</v>
      </c>
      <c r="AI519" s="331">
        <v>0</v>
      </c>
      <c r="AJ519" s="331">
        <v>0</v>
      </c>
      <c r="AK519" s="331">
        <v>0</v>
      </c>
      <c r="AL519" s="331">
        <v>0</v>
      </c>
      <c r="AM519" s="331">
        <v>0</v>
      </c>
      <c r="AN519" s="331">
        <v>0</v>
      </c>
      <c r="AO519" s="331">
        <v>0</v>
      </c>
      <c r="AP519" s="331">
        <v>0</v>
      </c>
      <c r="AQ519" s="331">
        <v>-219.52</v>
      </c>
      <c r="AR519" s="331">
        <v>0</v>
      </c>
      <c r="AS519" s="331">
        <v>0</v>
      </c>
      <c r="AT519" s="331">
        <v>0</v>
      </c>
      <c r="AU519" s="331">
        <v>0</v>
      </c>
      <c r="AV519" s="331">
        <v>0</v>
      </c>
      <c r="AW519" s="331">
        <v>0</v>
      </c>
      <c r="AX519" s="331">
        <v>0</v>
      </c>
      <c r="AY519" s="331">
        <v>0</v>
      </c>
      <c r="AZ519" s="331">
        <v>0</v>
      </c>
      <c r="BA519" s="331">
        <v>0</v>
      </c>
      <c r="BB519" s="331">
        <v>0</v>
      </c>
      <c r="BC519" s="331">
        <v>0</v>
      </c>
      <c r="BD519" s="330"/>
      <c r="BE519" s="330"/>
      <c r="BF519" s="350"/>
      <c r="BG519" s="350"/>
      <c r="BH519" s="335"/>
      <c r="BI519" s="330"/>
      <c r="BJ519" s="330"/>
      <c r="BK519" s="330"/>
      <c r="BL519" s="330"/>
      <c r="BM519" s="330"/>
      <c r="BN519" s="330"/>
    </row>
    <row r="520" spans="2:66">
      <c r="B520" s="339" t="s">
        <v>19153</v>
      </c>
      <c r="C520" s="338" t="s">
        <v>19152</v>
      </c>
      <c r="D520" s="337" t="s">
        <v>19215</v>
      </c>
      <c r="E520" s="337" t="s">
        <v>19070</v>
      </c>
      <c r="F520" s="337" t="s">
        <v>19151</v>
      </c>
      <c r="G520" s="337" t="s">
        <v>19150</v>
      </c>
      <c r="H520" s="336" t="s">
        <v>19149</v>
      </c>
      <c r="I520" s="331">
        <v>-670.6</v>
      </c>
      <c r="J520" s="331"/>
      <c r="K520" s="331"/>
      <c r="L520" s="331">
        <v>-736.41</v>
      </c>
      <c r="M520" s="331">
        <v>-669.52</v>
      </c>
      <c r="N520" s="331">
        <v>-558.52</v>
      </c>
      <c r="O520" s="331">
        <v>-554.42999999999995</v>
      </c>
      <c r="P520" s="331">
        <v>-433.33</v>
      </c>
      <c r="Q520" s="331">
        <v>-288.99</v>
      </c>
      <c r="R520" s="331">
        <v>-231.08</v>
      </c>
      <c r="S520" s="331">
        <v>-133.11000000000001</v>
      </c>
      <c r="T520" s="331">
        <v>-209.42</v>
      </c>
      <c r="U520" s="331">
        <v>-216.6</v>
      </c>
      <c r="V520" s="331">
        <v>-262.08</v>
      </c>
      <c r="W520" s="331">
        <v>-272.95</v>
      </c>
      <c r="X520" s="331">
        <v>-452.54</v>
      </c>
      <c r="Y520" s="331">
        <v>-325.83999999999997</v>
      </c>
      <c r="Z520" s="331">
        <v>-136.43</v>
      </c>
      <c r="AA520" s="331">
        <v>-176.77</v>
      </c>
      <c r="AB520" s="331">
        <v>-161.36000000000001</v>
      </c>
      <c r="AC520" s="331">
        <v>-158.44</v>
      </c>
      <c r="AD520" s="331">
        <v>-144.61000000000001</v>
      </c>
      <c r="AE520" s="331">
        <v>-138.36000000000001</v>
      </c>
      <c r="AF520" s="331">
        <v>-109.82</v>
      </c>
      <c r="AG520" s="331">
        <v>-86.3</v>
      </c>
      <c r="AH520" s="331">
        <v>-82.22</v>
      </c>
      <c r="AI520" s="331">
        <v>-137.28</v>
      </c>
      <c r="AJ520" s="331">
        <v>-79.849999999999994</v>
      </c>
      <c r="AK520" s="331">
        <v>-96.68</v>
      </c>
      <c r="AL520" s="331">
        <v>-69.180000000000007</v>
      </c>
      <c r="AM520" s="331">
        <v>-41.72</v>
      </c>
      <c r="AN520" s="331">
        <v>-26.25</v>
      </c>
      <c r="AO520" s="331">
        <v>-30.02</v>
      </c>
      <c r="AP520" s="331">
        <v>-20.63</v>
      </c>
      <c r="AQ520" s="331">
        <v>-31.63</v>
      </c>
      <c r="AR520" s="331">
        <v>-15.9</v>
      </c>
      <c r="AS520" s="331">
        <v>-15.11</v>
      </c>
      <c r="AT520" s="331">
        <v>-96.78</v>
      </c>
      <c r="AU520" s="331">
        <v>-83.83</v>
      </c>
      <c r="AV520" s="331">
        <v>-118.29</v>
      </c>
      <c r="AW520" s="331">
        <v>-14.95</v>
      </c>
      <c r="AX520" s="331">
        <v>-13.9</v>
      </c>
      <c r="AY520" s="331">
        <v>-10.87</v>
      </c>
      <c r="AZ520" s="331">
        <v>-5.81</v>
      </c>
      <c r="BA520" s="331">
        <v>-4.5</v>
      </c>
      <c r="BB520" s="331">
        <v>-17.440000000000001</v>
      </c>
      <c r="BC520" s="331">
        <v>-31.31</v>
      </c>
      <c r="BD520" s="330"/>
      <c r="BE520" s="330"/>
      <c r="BF520" s="350"/>
      <c r="BG520" s="350"/>
      <c r="BH520" s="335"/>
      <c r="BI520" s="330"/>
      <c r="BJ520" s="330"/>
      <c r="BK520" s="330"/>
      <c r="BL520" s="330"/>
      <c r="BM520" s="330"/>
      <c r="BN520" s="330"/>
    </row>
    <row r="521" spans="2:66">
      <c r="B521" s="339" t="s">
        <v>19119</v>
      </c>
      <c r="C521" s="338" t="s">
        <v>19118</v>
      </c>
      <c r="D521" s="337" t="s">
        <v>19215</v>
      </c>
      <c r="E521" s="337" t="s">
        <v>19070</v>
      </c>
      <c r="F521" s="337" t="s">
        <v>19117</v>
      </c>
      <c r="G521" s="337" t="s">
        <v>19150</v>
      </c>
      <c r="H521" s="336" t="s">
        <v>19149</v>
      </c>
      <c r="I521" s="331">
        <v>-293.49</v>
      </c>
      <c r="J521" s="331"/>
      <c r="K521" s="331"/>
      <c r="L521" s="331">
        <v>-175.32</v>
      </c>
      <c r="M521" s="331">
        <v>-245.62</v>
      </c>
      <c r="N521" s="331">
        <v>-200.59</v>
      </c>
      <c r="O521" s="331">
        <v>-189.28</v>
      </c>
      <c r="P521" s="331">
        <v>-159.56</v>
      </c>
      <c r="Q521" s="331">
        <v>-137.66999999999999</v>
      </c>
      <c r="R521" s="331">
        <v>-149.66999999999999</v>
      </c>
      <c r="S521" s="331">
        <v>-125.91</v>
      </c>
      <c r="T521" s="331">
        <v>-139.44</v>
      </c>
      <c r="U521" s="331">
        <v>-115.74</v>
      </c>
      <c r="V521" s="331">
        <v>-398.53</v>
      </c>
      <c r="W521" s="331">
        <v>-238</v>
      </c>
      <c r="X521" s="331">
        <v>-146.22999999999999</v>
      </c>
      <c r="Y521" s="331">
        <v>-78.510000000000005</v>
      </c>
      <c r="Z521" s="331">
        <v>-56.58</v>
      </c>
      <c r="AA521" s="331">
        <v>-65.08</v>
      </c>
      <c r="AB521" s="331">
        <v>-43.78</v>
      </c>
      <c r="AC521" s="331">
        <v>-36.19</v>
      </c>
      <c r="AD521" s="331">
        <v>-33.409999999999997</v>
      </c>
      <c r="AE521" s="331">
        <v>-26.48</v>
      </c>
      <c r="AF521" s="331">
        <v>-22.72</v>
      </c>
      <c r="AG521" s="331">
        <v>-28.64</v>
      </c>
      <c r="AH521" s="331">
        <v>-25.47</v>
      </c>
      <c r="AI521" s="331">
        <v>-13.36</v>
      </c>
      <c r="AJ521" s="331">
        <v>-8.18</v>
      </c>
      <c r="AK521" s="331">
        <v>-7.06</v>
      </c>
      <c r="AL521" s="331">
        <v>-23.63</v>
      </c>
      <c r="AM521" s="331">
        <v>-63.86</v>
      </c>
      <c r="AN521" s="331">
        <v>-46.84</v>
      </c>
      <c r="AO521" s="331">
        <v>-18.86</v>
      </c>
      <c r="AP521" s="331">
        <v>-12.6</v>
      </c>
      <c r="AQ521" s="331">
        <v>-18.2</v>
      </c>
      <c r="AR521" s="331">
        <v>-12.46</v>
      </c>
      <c r="AS521" s="331">
        <v>-15.35</v>
      </c>
      <c r="AT521" s="331">
        <v>-12.95</v>
      </c>
      <c r="AU521" s="331">
        <v>-3.76</v>
      </c>
      <c r="AV521" s="331">
        <v>-2.61</v>
      </c>
      <c r="AW521" s="331">
        <v>-2.5099999999999998</v>
      </c>
      <c r="AX521" s="331">
        <v>-1.77</v>
      </c>
      <c r="AY521" s="331">
        <v>-2.23</v>
      </c>
      <c r="AZ521" s="331">
        <v>-17.64</v>
      </c>
      <c r="BA521" s="331">
        <v>-0.42</v>
      </c>
      <c r="BB521" s="331">
        <v>-2.09</v>
      </c>
      <c r="BC521" s="331">
        <v>-15.63</v>
      </c>
      <c r="BD521" s="330"/>
      <c r="BE521" s="330"/>
      <c r="BF521" s="355"/>
      <c r="BG521" s="355"/>
      <c r="BH521" s="335"/>
      <c r="BI521" s="330"/>
      <c r="BJ521" s="330"/>
      <c r="BK521" s="330"/>
      <c r="BL521" s="330"/>
      <c r="BM521" s="330"/>
      <c r="BN521" s="330"/>
    </row>
    <row r="522" spans="2:66">
      <c r="B522" s="339" t="s">
        <v>19115</v>
      </c>
      <c r="C522" s="338" t="s">
        <v>19114</v>
      </c>
      <c r="D522" s="337" t="s">
        <v>19215</v>
      </c>
      <c r="E522" s="337" t="s">
        <v>19070</v>
      </c>
      <c r="F522" s="337" t="s">
        <v>19113</v>
      </c>
      <c r="G522" s="337" t="s">
        <v>19226</v>
      </c>
      <c r="H522" s="336" t="s">
        <v>19225</v>
      </c>
      <c r="I522" s="331">
        <v>-23344</v>
      </c>
      <c r="J522" s="331"/>
      <c r="K522" s="331"/>
      <c r="L522" s="331">
        <v>-20720.93</v>
      </c>
      <c r="M522" s="331">
        <v>-21825.77</v>
      </c>
      <c r="N522" s="331">
        <v>-24004.53</v>
      </c>
      <c r="O522" s="331">
        <v>-26896.57</v>
      </c>
      <c r="P522" s="331">
        <v>-25042.95</v>
      </c>
      <c r="Q522" s="331">
        <v>-21309.99</v>
      </c>
      <c r="R522" s="331">
        <v>-17001.25</v>
      </c>
      <c r="S522" s="331">
        <v>-14540.74</v>
      </c>
      <c r="T522" s="331">
        <v>-13608.62</v>
      </c>
      <c r="U522" s="331">
        <v>-14929.65</v>
      </c>
      <c r="V522" s="331">
        <v>-15576.21</v>
      </c>
      <c r="W522" s="331">
        <v>-15440.64</v>
      </c>
      <c r="X522" s="331">
        <v>-14743.04</v>
      </c>
      <c r="Y522" s="331">
        <v>-13345.62</v>
      </c>
      <c r="Z522" s="331">
        <v>-12670.25</v>
      </c>
      <c r="AA522" s="331">
        <v>-12259.24</v>
      </c>
      <c r="AB522" s="331">
        <v>-12934.14</v>
      </c>
      <c r="AC522" s="331">
        <v>-11900.63</v>
      </c>
      <c r="AD522" s="331">
        <v>-11322.57</v>
      </c>
      <c r="AE522" s="331">
        <v>-10153.98</v>
      </c>
      <c r="AF522" s="331">
        <v>-10401.33</v>
      </c>
      <c r="AG522" s="331">
        <v>-10184.17</v>
      </c>
      <c r="AH522" s="331">
        <v>-8920.76</v>
      </c>
      <c r="AI522" s="331">
        <v>-8720.2900000000009</v>
      </c>
      <c r="AJ522" s="331">
        <v>-8851.82</v>
      </c>
      <c r="AK522" s="331">
        <v>-8635.0400000000009</v>
      </c>
      <c r="AL522" s="331">
        <v>-10098.700000000001</v>
      </c>
      <c r="AM522" s="331">
        <v>-9155.2900000000009</v>
      </c>
      <c r="AN522" s="331">
        <v>-9963.7800000000007</v>
      </c>
      <c r="AO522" s="331">
        <v>-10514.99</v>
      </c>
      <c r="AP522" s="331">
        <v>-10022.44</v>
      </c>
      <c r="AQ522" s="331">
        <v>-9132.49</v>
      </c>
      <c r="AR522" s="331">
        <v>-8169.61</v>
      </c>
      <c r="AS522" s="331">
        <v>-7448.93</v>
      </c>
      <c r="AT522" s="331">
        <v>-6141.1</v>
      </c>
      <c r="AU522" s="331">
        <v>-6242.24</v>
      </c>
      <c r="AV522" s="331">
        <v>-4902.05</v>
      </c>
      <c r="AW522" s="331">
        <v>-4234.42</v>
      </c>
      <c r="AX522" s="331">
        <v>-3375.14</v>
      </c>
      <c r="AY522" s="331">
        <v>-2194.2800000000002</v>
      </c>
      <c r="AZ522" s="331">
        <v>-2295.3000000000002</v>
      </c>
      <c r="BA522" s="331">
        <v>-2259.87</v>
      </c>
      <c r="BB522" s="331">
        <v>-1999.99</v>
      </c>
      <c r="BC522" s="331">
        <v>-2543.9499999999998</v>
      </c>
      <c r="BD522" s="330"/>
      <c r="BE522" s="330"/>
      <c r="BF522" s="350"/>
      <c r="BG522" s="350"/>
      <c r="BH522" s="335"/>
      <c r="BI522" s="330"/>
      <c r="BJ522" s="330"/>
      <c r="BK522" s="330"/>
      <c r="BL522" s="330"/>
      <c r="BM522" s="330"/>
      <c r="BN522" s="330"/>
    </row>
    <row r="523" spans="2:66">
      <c r="B523" s="339" t="s">
        <v>19112</v>
      </c>
      <c r="C523" s="338" t="s">
        <v>19111</v>
      </c>
      <c r="D523" s="337" t="s">
        <v>19215</v>
      </c>
      <c r="E523" s="337" t="s">
        <v>19070</v>
      </c>
      <c r="F523" s="337" t="s">
        <v>19110</v>
      </c>
      <c r="G523" s="337" t="s">
        <v>19224</v>
      </c>
      <c r="H523" s="336" t="s">
        <v>19223</v>
      </c>
      <c r="I523" s="331">
        <v>-65203.18</v>
      </c>
      <c r="J523" s="331"/>
      <c r="K523" s="331"/>
      <c r="L523" s="331">
        <v>-47644.29</v>
      </c>
      <c r="M523" s="331">
        <v>-52272.59</v>
      </c>
      <c r="N523" s="331">
        <v>-49414.59</v>
      </c>
      <c r="O523" s="331">
        <v>-49259.62</v>
      </c>
      <c r="P523" s="331">
        <v>-51655.83</v>
      </c>
      <c r="Q523" s="331">
        <v>-50467.37</v>
      </c>
      <c r="R523" s="331">
        <v>-40793.1</v>
      </c>
      <c r="S523" s="331">
        <v>-34901.61</v>
      </c>
      <c r="T523" s="331">
        <v>-33594.480000000003</v>
      </c>
      <c r="U523" s="331">
        <v>-32755.39</v>
      </c>
      <c r="V523" s="331">
        <v>-29465.25</v>
      </c>
      <c r="W523" s="331">
        <v>-29451</v>
      </c>
      <c r="X523" s="331">
        <v>-21518</v>
      </c>
      <c r="Y523" s="331">
        <v>-19056.14</v>
      </c>
      <c r="Z523" s="331">
        <v>-16740.63</v>
      </c>
      <c r="AA523" s="331">
        <v>-15989.09</v>
      </c>
      <c r="AB523" s="331">
        <v>-17132.98</v>
      </c>
      <c r="AC523" s="331">
        <v>-16693.79</v>
      </c>
      <c r="AD523" s="331">
        <v>-14599.53</v>
      </c>
      <c r="AE523" s="331">
        <v>-15437.83</v>
      </c>
      <c r="AF523" s="331">
        <v>-13999.66</v>
      </c>
      <c r="AG523" s="331">
        <v>-12632.18</v>
      </c>
      <c r="AH523" s="331">
        <v>-11008.59</v>
      </c>
      <c r="AI523" s="331">
        <v>-10942.76</v>
      </c>
      <c r="AJ523" s="331">
        <v>-8703.9699999999993</v>
      </c>
      <c r="AK523" s="331">
        <v>-8221.2900000000009</v>
      </c>
      <c r="AL523" s="331">
        <v>-7394.53</v>
      </c>
      <c r="AM523" s="331">
        <v>-7817.5</v>
      </c>
      <c r="AN523" s="331">
        <v>-6916.02</v>
      </c>
      <c r="AO523" s="331">
        <v>-6939.99</v>
      </c>
      <c r="AP523" s="331">
        <v>-6054.81</v>
      </c>
      <c r="AQ523" s="331">
        <v>-8527.2199999999993</v>
      </c>
      <c r="AR523" s="331">
        <v>-6421.87</v>
      </c>
      <c r="AS523" s="331">
        <v>-5319.1</v>
      </c>
      <c r="AT523" s="331">
        <v>-4015.29</v>
      </c>
      <c r="AU523" s="331">
        <v>-5031.5200000000004</v>
      </c>
      <c r="AV523" s="331">
        <v>-3834.9</v>
      </c>
      <c r="AW523" s="331">
        <v>-3387.88</v>
      </c>
      <c r="AX523" s="331">
        <v>-2055.44</v>
      </c>
      <c r="AY523" s="331">
        <v>-2065.42</v>
      </c>
      <c r="AZ523" s="331">
        <v>-1760.39</v>
      </c>
      <c r="BA523" s="331">
        <v>-1867.61</v>
      </c>
      <c r="BB523" s="331">
        <v>-1945.93</v>
      </c>
      <c r="BC523" s="331">
        <v>-975.12</v>
      </c>
      <c r="BD523" s="330"/>
      <c r="BE523" s="330"/>
      <c r="BF523" s="350"/>
      <c r="BG523" s="350"/>
      <c r="BH523" s="335"/>
      <c r="BI523" s="330"/>
      <c r="BJ523" s="330"/>
      <c r="BK523" s="330"/>
      <c r="BL523" s="330"/>
      <c r="BM523" s="330"/>
      <c r="BN523" s="330"/>
    </row>
    <row r="524" spans="2:66">
      <c r="B524" s="339" t="s">
        <v>19188</v>
      </c>
      <c r="C524" s="338" t="s">
        <v>19187</v>
      </c>
      <c r="D524" s="337" t="s">
        <v>19215</v>
      </c>
      <c r="E524" s="337" t="s">
        <v>19070</v>
      </c>
      <c r="F524" s="337" t="s">
        <v>19186</v>
      </c>
      <c r="G524" s="337" t="s">
        <v>19224</v>
      </c>
      <c r="H524" s="336" t="s">
        <v>19223</v>
      </c>
      <c r="I524" s="331">
        <v>0</v>
      </c>
      <c r="J524" s="331"/>
      <c r="K524" s="331"/>
      <c r="L524" s="331">
        <v>0</v>
      </c>
      <c r="M524" s="331">
        <v>0</v>
      </c>
      <c r="N524" s="331">
        <v>0</v>
      </c>
      <c r="O524" s="331">
        <v>0</v>
      </c>
      <c r="P524" s="331">
        <v>0</v>
      </c>
      <c r="Q524" s="331">
        <v>0</v>
      </c>
      <c r="R524" s="331">
        <v>0</v>
      </c>
      <c r="S524" s="331">
        <v>0</v>
      </c>
      <c r="T524" s="331">
        <v>0</v>
      </c>
      <c r="U524" s="331">
        <v>0</v>
      </c>
      <c r="V524" s="331">
        <v>0</v>
      </c>
      <c r="W524" s="331">
        <v>0</v>
      </c>
      <c r="X524" s="331">
        <v>0</v>
      </c>
      <c r="Y524" s="331">
        <v>0</v>
      </c>
      <c r="Z524" s="331">
        <v>-16.579999999999998</v>
      </c>
      <c r="AA524" s="331">
        <v>-33.17</v>
      </c>
      <c r="AB524" s="331">
        <v>-33.17</v>
      </c>
      <c r="AC524" s="331">
        <v>-152.31</v>
      </c>
      <c r="AD524" s="331">
        <v>-152.31</v>
      </c>
      <c r="AE524" s="331">
        <v>-82.09</v>
      </c>
      <c r="AF524" s="331">
        <v>-82.09</v>
      </c>
      <c r="AG524" s="331">
        <v>-80.45</v>
      </c>
      <c r="AH524" s="331">
        <v>-39.43</v>
      </c>
      <c r="AI524" s="331">
        <v>-42.47</v>
      </c>
      <c r="AJ524" s="331">
        <v>-59.33</v>
      </c>
      <c r="AK524" s="331">
        <v>-13.83</v>
      </c>
      <c r="AL524" s="331">
        <v>-13.91</v>
      </c>
      <c r="AM524" s="331">
        <v>-13.91</v>
      </c>
      <c r="AN524" s="331">
        <v>-14.22</v>
      </c>
      <c r="AO524" s="331">
        <v>-14.22</v>
      </c>
      <c r="AP524" s="331">
        <v>-14.05</v>
      </c>
      <c r="AQ524" s="331">
        <v>-36.07</v>
      </c>
      <c r="AR524" s="331">
        <v>-88.16</v>
      </c>
      <c r="AS524" s="331">
        <v>-32.69</v>
      </c>
      <c r="AT524" s="331">
        <v>-32.869999999999997</v>
      </c>
      <c r="AU524" s="331">
        <v>-32.869999999999997</v>
      </c>
      <c r="AV524" s="331">
        <v>-32.869999999999997</v>
      </c>
      <c r="AW524" s="331">
        <v>-32.869999999999997</v>
      </c>
      <c r="AX524" s="331">
        <v>-32.869999999999997</v>
      </c>
      <c r="AY524" s="331">
        <v>-3.76</v>
      </c>
      <c r="AZ524" s="331">
        <v>-41.81</v>
      </c>
      <c r="BA524" s="331">
        <v>-17.329999999999998</v>
      </c>
      <c r="BB524" s="331">
        <v>-17.329999999999998</v>
      </c>
      <c r="BC524" s="331">
        <v>0</v>
      </c>
      <c r="BD524" s="330"/>
      <c r="BE524" s="330"/>
      <c r="BF524" s="350"/>
      <c r="BG524" s="350"/>
      <c r="BH524" s="335"/>
      <c r="BI524" s="330"/>
      <c r="BJ524" s="330"/>
      <c r="BK524" s="330"/>
      <c r="BL524" s="330"/>
      <c r="BM524" s="330"/>
      <c r="BN524" s="330"/>
    </row>
    <row r="525" spans="2:66">
      <c r="B525" s="339" t="s">
        <v>19109</v>
      </c>
      <c r="C525" s="338" t="s">
        <v>19108</v>
      </c>
      <c r="D525" s="337" t="s">
        <v>19215</v>
      </c>
      <c r="E525" s="337" t="s">
        <v>19070</v>
      </c>
      <c r="F525" s="337" t="s">
        <v>19107</v>
      </c>
      <c r="G525" s="337" t="s">
        <v>19150</v>
      </c>
      <c r="H525" s="336" t="s">
        <v>19149</v>
      </c>
      <c r="I525" s="331">
        <v>0</v>
      </c>
      <c r="J525" s="331"/>
      <c r="K525" s="331"/>
      <c r="L525" s="331">
        <v>0</v>
      </c>
      <c r="M525" s="331">
        <v>0</v>
      </c>
      <c r="N525" s="331">
        <v>0</v>
      </c>
      <c r="O525" s="331">
        <v>0</v>
      </c>
      <c r="P525" s="331">
        <v>0</v>
      </c>
      <c r="Q525" s="331">
        <v>-1142.77</v>
      </c>
      <c r="R525" s="331">
        <v>-2626.23</v>
      </c>
      <c r="S525" s="331">
        <v>-5661.14</v>
      </c>
      <c r="T525" s="331">
        <v>-6988.67</v>
      </c>
      <c r="U525" s="331">
        <v>-6802.9</v>
      </c>
      <c r="V525" s="331">
        <v>-7185.01</v>
      </c>
      <c r="W525" s="331">
        <v>-8320.34</v>
      </c>
      <c r="X525" s="331">
        <v>-5908.79</v>
      </c>
      <c r="Y525" s="331">
        <v>-3971.53</v>
      </c>
      <c r="Z525" s="331">
        <v>-2966.17</v>
      </c>
      <c r="AA525" s="331">
        <v>-2799.5</v>
      </c>
      <c r="AB525" s="331">
        <v>-2688.84</v>
      </c>
      <c r="AC525" s="331">
        <v>-3290.15</v>
      </c>
      <c r="AD525" s="331">
        <v>-3353.52</v>
      </c>
      <c r="AE525" s="331">
        <v>-2903.06</v>
      </c>
      <c r="AF525" s="331">
        <v>-3805.55</v>
      </c>
      <c r="AG525" s="331">
        <v>-5076.1899999999996</v>
      </c>
      <c r="AH525" s="331">
        <v>-5263.49</v>
      </c>
      <c r="AI525" s="331">
        <v>-4800.53</v>
      </c>
      <c r="AJ525" s="331">
        <v>-6437.88</v>
      </c>
      <c r="AK525" s="331">
        <v>-6760.17</v>
      </c>
      <c r="AL525" s="331">
        <v>-7784.66</v>
      </c>
      <c r="AM525" s="331">
        <v>-7767.26</v>
      </c>
      <c r="AN525" s="331">
        <v>-7944.29</v>
      </c>
      <c r="AO525" s="331">
        <v>-8375.73</v>
      </c>
      <c r="AP525" s="331">
        <v>-7960.78</v>
      </c>
      <c r="AQ525" s="331">
        <v>-8446.98</v>
      </c>
      <c r="AR525" s="331">
        <v>-9082.1</v>
      </c>
      <c r="AS525" s="331">
        <v>-6794.58</v>
      </c>
      <c r="AT525" s="331">
        <v>-5819.36</v>
      </c>
      <c r="AU525" s="331">
        <v>-5122.28</v>
      </c>
      <c r="AV525" s="331">
        <v>-6488.43</v>
      </c>
      <c r="AW525" s="331">
        <v>-6712.66</v>
      </c>
      <c r="AX525" s="331">
        <v>-6065</v>
      </c>
      <c r="AY525" s="331">
        <v>-6574.06</v>
      </c>
      <c r="AZ525" s="331">
        <v>-6569.79</v>
      </c>
      <c r="BA525" s="331">
        <v>-7573.62</v>
      </c>
      <c r="BB525" s="331">
        <v>-7905.7</v>
      </c>
      <c r="BC525" s="331">
        <v>-6885.67</v>
      </c>
      <c r="BD525" s="330"/>
      <c r="BE525" s="330"/>
      <c r="BF525" s="350"/>
      <c r="BG525" s="350"/>
      <c r="BH525" s="335"/>
      <c r="BI525" s="330"/>
      <c r="BJ525" s="330"/>
      <c r="BK525" s="330"/>
      <c r="BL525" s="330"/>
      <c r="BM525" s="330"/>
      <c r="BN525" s="330"/>
    </row>
    <row r="526" spans="2:66">
      <c r="B526" s="339" t="s">
        <v>19106</v>
      </c>
      <c r="C526" s="338" t="s">
        <v>19105</v>
      </c>
      <c r="D526" s="337" t="s">
        <v>19215</v>
      </c>
      <c r="E526" s="337" t="s">
        <v>19070</v>
      </c>
      <c r="F526" s="337" t="s">
        <v>19104</v>
      </c>
      <c r="G526" s="337" t="s">
        <v>19220</v>
      </c>
      <c r="H526" s="336" t="s">
        <v>19213</v>
      </c>
      <c r="I526" s="331">
        <v>0</v>
      </c>
      <c r="J526" s="331"/>
      <c r="K526" s="331"/>
      <c r="L526" s="331">
        <v>0</v>
      </c>
      <c r="M526" s="331">
        <v>0</v>
      </c>
      <c r="N526" s="331">
        <v>0</v>
      </c>
      <c r="O526" s="331">
        <v>0</v>
      </c>
      <c r="P526" s="331">
        <v>0</v>
      </c>
      <c r="Q526" s="331">
        <v>0</v>
      </c>
      <c r="R526" s="331">
        <v>0</v>
      </c>
      <c r="S526" s="331">
        <v>0</v>
      </c>
      <c r="T526" s="331">
        <v>-1.52</v>
      </c>
      <c r="U526" s="331">
        <v>-448.19</v>
      </c>
      <c r="V526" s="331">
        <v>-4801.21</v>
      </c>
      <c r="W526" s="331">
        <v>-8330.75</v>
      </c>
      <c r="X526" s="331">
        <v>-14221.59</v>
      </c>
      <c r="Y526" s="331">
        <v>-16198.53</v>
      </c>
      <c r="Z526" s="331">
        <v>-20858.09</v>
      </c>
      <c r="AA526" s="331">
        <v>-22288.240000000002</v>
      </c>
      <c r="AB526" s="331">
        <v>-23984.38</v>
      </c>
      <c r="AC526" s="331">
        <v>-24475.87</v>
      </c>
      <c r="AD526" s="331">
        <v>-26652.06</v>
      </c>
      <c r="AE526" s="331">
        <v>-29588.35</v>
      </c>
      <c r="AF526" s="331">
        <v>-32499.31</v>
      </c>
      <c r="AG526" s="331">
        <v>-31273.439999999999</v>
      </c>
      <c r="AH526" s="331">
        <v>-33037.4</v>
      </c>
      <c r="AI526" s="331">
        <v>-32429.81</v>
      </c>
      <c r="AJ526" s="331">
        <v>-34878.47</v>
      </c>
      <c r="AK526" s="331">
        <v>-32379.18</v>
      </c>
      <c r="AL526" s="331">
        <v>-34857.43</v>
      </c>
      <c r="AM526" s="331">
        <v>-31072.15</v>
      </c>
      <c r="AN526" s="331">
        <v>-31119.040000000001</v>
      </c>
      <c r="AO526" s="331">
        <v>-29691.29</v>
      </c>
      <c r="AP526" s="331">
        <v>-29684.17</v>
      </c>
      <c r="AQ526" s="331">
        <v>-29599.81</v>
      </c>
      <c r="AR526" s="331">
        <v>-29645.98</v>
      </c>
      <c r="AS526" s="331">
        <v>-29971.67</v>
      </c>
      <c r="AT526" s="331">
        <v>-27362.12</v>
      </c>
      <c r="AU526" s="331">
        <v>-29507.52</v>
      </c>
      <c r="AV526" s="331">
        <v>-29310.98</v>
      </c>
      <c r="AW526" s="331">
        <v>-27921.96</v>
      </c>
      <c r="AX526" s="331">
        <v>-27657.22</v>
      </c>
      <c r="AY526" s="331">
        <v>-27911.67</v>
      </c>
      <c r="AZ526" s="331">
        <v>-26988.31</v>
      </c>
      <c r="BA526" s="331">
        <v>-26421.21</v>
      </c>
      <c r="BB526" s="331">
        <v>-26830.71</v>
      </c>
      <c r="BC526" s="331">
        <v>-27412.799999999999</v>
      </c>
      <c r="BD526" s="330"/>
      <c r="BE526" s="330"/>
      <c r="BF526" s="350"/>
      <c r="BG526" s="354"/>
      <c r="BH526" s="335"/>
      <c r="BI526" s="330"/>
      <c r="BJ526" s="330"/>
      <c r="BK526" s="330"/>
      <c r="BL526" s="330"/>
      <c r="BM526" s="330"/>
      <c r="BN526" s="330"/>
    </row>
    <row r="527" spans="2:66">
      <c r="B527" s="339" t="s">
        <v>19103</v>
      </c>
      <c r="C527" s="338" t="s">
        <v>19102</v>
      </c>
      <c r="D527" s="337" t="s">
        <v>19215</v>
      </c>
      <c r="E527" s="337" t="s">
        <v>19070</v>
      </c>
      <c r="F527" s="337" t="s">
        <v>19101</v>
      </c>
      <c r="G527" s="337" t="s">
        <v>19150</v>
      </c>
      <c r="H527" s="336" t="s">
        <v>19149</v>
      </c>
      <c r="I527" s="331">
        <v>-1803.16</v>
      </c>
      <c r="J527" s="331"/>
      <c r="K527" s="331"/>
      <c r="L527" s="331">
        <v>-12977</v>
      </c>
      <c r="M527" s="331">
        <v>-14698</v>
      </c>
      <c r="N527" s="331">
        <v>-17238.310000000001</v>
      </c>
      <c r="O527" s="331">
        <v>-18341.8</v>
      </c>
      <c r="P527" s="331">
        <v>-19215.88</v>
      </c>
      <c r="Q527" s="331">
        <v>-16401.47</v>
      </c>
      <c r="R527" s="331">
        <v>-11851.99</v>
      </c>
      <c r="S527" s="331">
        <v>-10037.77</v>
      </c>
      <c r="T527" s="331">
        <v>-6608.57</v>
      </c>
      <c r="U527" s="331">
        <v>-11984.86</v>
      </c>
      <c r="V527" s="331">
        <v>-10959.92</v>
      </c>
      <c r="W527" s="331">
        <v>-11170.33</v>
      </c>
      <c r="X527" s="331">
        <v>-12877.41</v>
      </c>
      <c r="Y527" s="331">
        <v>-13059.29</v>
      </c>
      <c r="Z527" s="331">
        <v>-13013.33</v>
      </c>
      <c r="AA527" s="331">
        <v>-12238.17</v>
      </c>
      <c r="AB527" s="331">
        <v>-13553.95</v>
      </c>
      <c r="AC527" s="331">
        <v>-12469.69</v>
      </c>
      <c r="AD527" s="331">
        <v>-13544</v>
      </c>
      <c r="AE527" s="331">
        <v>-12780.58</v>
      </c>
      <c r="AF527" s="331">
        <v>-12551.01</v>
      </c>
      <c r="AG527" s="331">
        <v>-12322.35</v>
      </c>
      <c r="AH527" s="331">
        <v>-12559.85</v>
      </c>
      <c r="AI527" s="331">
        <v>-11731.02</v>
      </c>
      <c r="AJ527" s="331">
        <v>-10469.69</v>
      </c>
      <c r="AK527" s="331">
        <v>-9951.0499999999993</v>
      </c>
      <c r="AL527" s="331">
        <v>-8583.92</v>
      </c>
      <c r="AM527" s="331">
        <v>-7302.19</v>
      </c>
      <c r="AN527" s="331">
        <v>-7603</v>
      </c>
      <c r="AO527" s="331">
        <v>-8469.4699999999993</v>
      </c>
      <c r="AP527" s="331">
        <v>-7973</v>
      </c>
      <c r="AQ527" s="331">
        <v>-8233.5499999999993</v>
      </c>
      <c r="AR527" s="331">
        <v>-7922.84</v>
      </c>
      <c r="AS527" s="331">
        <v>-6233.54</v>
      </c>
      <c r="AT527" s="331">
        <v>-3186.73</v>
      </c>
      <c r="AU527" s="331">
        <v>-3703.19</v>
      </c>
      <c r="AV527" s="331">
        <v>-4154.28</v>
      </c>
      <c r="AW527" s="331">
        <v>-3042.38</v>
      </c>
      <c r="AX527" s="331">
        <v>-3305.81</v>
      </c>
      <c r="AY527" s="331">
        <v>-3769.76</v>
      </c>
      <c r="AZ527" s="331">
        <v>-3689.05</v>
      </c>
      <c r="BA527" s="331">
        <v>-4169.38</v>
      </c>
      <c r="BB527" s="331">
        <v>-4734</v>
      </c>
      <c r="BC527" s="331">
        <v>-4867.8100000000004</v>
      </c>
      <c r="BD527" s="330"/>
      <c r="BE527" s="330"/>
      <c r="BF527" s="353"/>
      <c r="BG527" s="353"/>
      <c r="BH527" s="335"/>
      <c r="BI527" s="350"/>
      <c r="BJ527" s="350"/>
      <c r="BK527" s="350"/>
      <c r="BL527" s="350"/>
      <c r="BM527" s="350"/>
      <c r="BN527" s="350"/>
    </row>
    <row r="528" spans="2:66">
      <c r="B528" s="339" t="s">
        <v>19099</v>
      </c>
      <c r="C528" s="338" t="s">
        <v>19098</v>
      </c>
      <c r="D528" s="337" t="s">
        <v>19215</v>
      </c>
      <c r="E528" s="337" t="s">
        <v>19070</v>
      </c>
      <c r="F528" s="337" t="s">
        <v>19097</v>
      </c>
      <c r="G528" s="337" t="s">
        <v>19150</v>
      </c>
      <c r="H528" s="336" t="s">
        <v>19149</v>
      </c>
      <c r="I528" s="331">
        <v>-2479.62</v>
      </c>
      <c r="J528" s="331"/>
      <c r="K528" s="331"/>
      <c r="L528" s="331">
        <v>-2109.6999999999998</v>
      </c>
      <c r="M528" s="331">
        <v>-2312</v>
      </c>
      <c r="N528" s="331">
        <v>-2484.3000000000002</v>
      </c>
      <c r="O528" s="331">
        <v>-2747.81</v>
      </c>
      <c r="P528" s="331">
        <v>-2782.84</v>
      </c>
      <c r="Q528" s="331">
        <v>-2470.37</v>
      </c>
      <c r="R528" s="331">
        <v>-1529.56</v>
      </c>
      <c r="S528" s="331">
        <v>-1344.28</v>
      </c>
      <c r="T528" s="331">
        <v>-1493.32</v>
      </c>
      <c r="U528" s="331">
        <v>-1055.1099999999999</v>
      </c>
      <c r="V528" s="331">
        <v>-1307.23</v>
      </c>
      <c r="W528" s="331">
        <v>-1120.6199999999999</v>
      </c>
      <c r="X528" s="331">
        <v>-1089.01</v>
      </c>
      <c r="Y528" s="331">
        <v>-1055.92</v>
      </c>
      <c r="Z528" s="331">
        <v>-906.59</v>
      </c>
      <c r="AA528" s="331">
        <v>-1169.32</v>
      </c>
      <c r="AB528" s="331">
        <v>-1351.05</v>
      </c>
      <c r="AC528" s="331">
        <v>-1077.6500000000001</v>
      </c>
      <c r="AD528" s="331">
        <v>-1073.32</v>
      </c>
      <c r="AE528" s="331">
        <v>-1163.1500000000001</v>
      </c>
      <c r="AF528" s="331">
        <v>-1224.1199999999999</v>
      </c>
      <c r="AG528" s="331">
        <v>-1189.26</v>
      </c>
      <c r="AH528" s="331">
        <v>-1226.3800000000001</v>
      </c>
      <c r="AI528" s="331">
        <v>-1325.94</v>
      </c>
      <c r="AJ528" s="331">
        <v>-1411.09</v>
      </c>
      <c r="AK528" s="331">
        <v>-1182.17</v>
      </c>
      <c r="AL528" s="331">
        <v>-1106.72</v>
      </c>
      <c r="AM528" s="331">
        <v>-1065.6400000000001</v>
      </c>
      <c r="AN528" s="331">
        <v>-969.74</v>
      </c>
      <c r="AO528" s="331">
        <v>-1116.45</v>
      </c>
      <c r="AP528" s="331">
        <v>-979.41</v>
      </c>
      <c r="AQ528" s="331">
        <v>-1010.41</v>
      </c>
      <c r="AR528" s="331">
        <v>-1120.46</v>
      </c>
      <c r="AS528" s="331">
        <v>-1036.9000000000001</v>
      </c>
      <c r="AT528" s="331">
        <v>-751.46</v>
      </c>
      <c r="AU528" s="331">
        <v>-677.8</v>
      </c>
      <c r="AV528" s="331">
        <v>-681.99</v>
      </c>
      <c r="AW528" s="331">
        <v>-605.89</v>
      </c>
      <c r="AX528" s="331">
        <v>-594.91</v>
      </c>
      <c r="AY528" s="331">
        <v>-490.78</v>
      </c>
      <c r="AZ528" s="331">
        <v>-504.05</v>
      </c>
      <c r="BA528" s="331">
        <v>-312.69</v>
      </c>
      <c r="BB528" s="331">
        <v>-315.47000000000003</v>
      </c>
      <c r="BC528" s="331">
        <v>-363.58</v>
      </c>
      <c r="BD528" s="330"/>
      <c r="BE528" s="330"/>
      <c r="BF528" s="353"/>
      <c r="BG528" s="353"/>
      <c r="BH528" s="335"/>
      <c r="BI528" s="330"/>
      <c r="BJ528" s="330"/>
      <c r="BK528" s="330"/>
      <c r="BL528" s="330"/>
      <c r="BM528" s="330"/>
      <c r="BN528" s="330"/>
    </row>
    <row r="529" spans="2:66">
      <c r="B529" s="339" t="s">
        <v>19096</v>
      </c>
      <c r="C529" s="338" t="s">
        <v>19095</v>
      </c>
      <c r="D529" s="337" t="s">
        <v>19215</v>
      </c>
      <c r="E529" s="337" t="s">
        <v>19070</v>
      </c>
      <c r="F529" s="337" t="s">
        <v>19094</v>
      </c>
      <c r="G529" s="337" t="s">
        <v>19150</v>
      </c>
      <c r="H529" s="336" t="s">
        <v>19149</v>
      </c>
      <c r="I529" s="331">
        <v>0</v>
      </c>
      <c r="J529" s="331"/>
      <c r="K529" s="331"/>
      <c r="L529" s="331">
        <v>0</v>
      </c>
      <c r="M529" s="331">
        <v>0</v>
      </c>
      <c r="N529" s="331">
        <v>-8.01</v>
      </c>
      <c r="O529" s="331">
        <v>0</v>
      </c>
      <c r="P529" s="331">
        <v>-3.24</v>
      </c>
      <c r="Q529" s="331">
        <v>-1.8</v>
      </c>
      <c r="R529" s="331">
        <v>-17.71</v>
      </c>
      <c r="S529" s="331">
        <v>-7.7</v>
      </c>
      <c r="T529" s="331">
        <v>-29.14</v>
      </c>
      <c r="U529" s="331">
        <v>-21.95</v>
      </c>
      <c r="V529" s="331">
        <v>-76.709999999999994</v>
      </c>
      <c r="W529" s="331">
        <v>-42.28</v>
      </c>
      <c r="X529" s="331">
        <v>-37.090000000000003</v>
      </c>
      <c r="Y529" s="331">
        <v>-5.27</v>
      </c>
      <c r="Z529" s="331">
        <v>0</v>
      </c>
      <c r="AA529" s="331">
        <v>-4.37</v>
      </c>
      <c r="AB529" s="331">
        <v>-6.68</v>
      </c>
      <c r="AC529" s="331">
        <v>-3.81</v>
      </c>
      <c r="AD529" s="331">
        <v>-17.71</v>
      </c>
      <c r="AE529" s="331">
        <v>-2.75</v>
      </c>
      <c r="AF529" s="331">
        <v>-2.0299999999999998</v>
      </c>
      <c r="AG529" s="331">
        <v>-1.46</v>
      </c>
      <c r="AH529" s="331">
        <v>-1.02</v>
      </c>
      <c r="AI529" s="331">
        <v>0</v>
      </c>
      <c r="AJ529" s="331">
        <v>0</v>
      </c>
      <c r="AK529" s="331">
        <v>0</v>
      </c>
      <c r="AL529" s="331">
        <v>0</v>
      </c>
      <c r="AM529" s="331">
        <v>0</v>
      </c>
      <c r="AN529" s="331">
        <v>0</v>
      </c>
      <c r="AO529" s="331">
        <v>0</v>
      </c>
      <c r="AP529" s="331">
        <v>0</v>
      </c>
      <c r="AQ529" s="331">
        <v>0</v>
      </c>
      <c r="AR529" s="331">
        <v>0</v>
      </c>
      <c r="AS529" s="331">
        <v>0</v>
      </c>
      <c r="AT529" s="331">
        <v>0</v>
      </c>
      <c r="AU529" s="331">
        <v>0</v>
      </c>
      <c r="AV529" s="331">
        <v>0</v>
      </c>
      <c r="AW529" s="331">
        <v>0</v>
      </c>
      <c r="AX529" s="331">
        <v>0</v>
      </c>
      <c r="AY529" s="331">
        <v>0</v>
      </c>
      <c r="AZ529" s="331">
        <v>0</v>
      </c>
      <c r="BA529" s="331">
        <v>0</v>
      </c>
      <c r="BB529" s="331">
        <v>0</v>
      </c>
      <c r="BC529" s="331">
        <v>0</v>
      </c>
      <c r="BD529" s="330"/>
      <c r="BE529" s="330"/>
      <c r="BF529" s="352"/>
      <c r="BG529" s="352"/>
      <c r="BH529" s="335"/>
      <c r="BI529" s="350"/>
      <c r="BJ529" s="350"/>
      <c r="BK529" s="330"/>
      <c r="BL529" s="330"/>
      <c r="BM529" s="330"/>
      <c r="BN529" s="330"/>
    </row>
    <row r="530" spans="2:66">
      <c r="B530" s="339" t="s">
        <v>19140</v>
      </c>
      <c r="C530" s="338" t="s">
        <v>19139</v>
      </c>
      <c r="D530" s="337" t="s">
        <v>19215</v>
      </c>
      <c r="E530" s="337" t="s">
        <v>19070</v>
      </c>
      <c r="F530" s="337" t="s">
        <v>19138</v>
      </c>
      <c r="G530" s="337" t="s">
        <v>19222</v>
      </c>
      <c r="H530" s="336" t="s">
        <v>19221</v>
      </c>
      <c r="I530" s="331">
        <v>0</v>
      </c>
      <c r="J530" s="331"/>
      <c r="K530" s="331"/>
      <c r="L530" s="331">
        <v>0</v>
      </c>
      <c r="M530" s="331">
        <v>0</v>
      </c>
      <c r="N530" s="331">
        <v>0</v>
      </c>
      <c r="O530" s="331">
        <v>0</v>
      </c>
      <c r="P530" s="331">
        <v>0</v>
      </c>
      <c r="Q530" s="331">
        <v>0</v>
      </c>
      <c r="R530" s="331">
        <v>0</v>
      </c>
      <c r="S530" s="331">
        <v>0</v>
      </c>
      <c r="T530" s="331">
        <v>0</v>
      </c>
      <c r="U530" s="331">
        <v>0</v>
      </c>
      <c r="V530" s="331">
        <v>0</v>
      </c>
      <c r="W530" s="331">
        <v>0</v>
      </c>
      <c r="X530" s="331">
        <v>0</v>
      </c>
      <c r="Y530" s="331">
        <v>0</v>
      </c>
      <c r="Z530" s="331">
        <v>0</v>
      </c>
      <c r="AA530" s="331">
        <v>0</v>
      </c>
      <c r="AB530" s="331">
        <v>0</v>
      </c>
      <c r="AC530" s="331">
        <v>0</v>
      </c>
      <c r="AD530" s="331">
        <v>0</v>
      </c>
      <c r="AE530" s="331">
        <v>0</v>
      </c>
      <c r="AF530" s="331">
        <v>0</v>
      </c>
      <c r="AG530" s="331">
        <v>0</v>
      </c>
      <c r="AH530" s="331">
        <v>0</v>
      </c>
      <c r="AI530" s="331">
        <v>0</v>
      </c>
      <c r="AJ530" s="331">
        <v>0</v>
      </c>
      <c r="AK530" s="331">
        <v>0</v>
      </c>
      <c r="AL530" s="331">
        <v>0</v>
      </c>
      <c r="AM530" s="331">
        <v>0</v>
      </c>
      <c r="AN530" s="331">
        <v>0</v>
      </c>
      <c r="AO530" s="331">
        <v>0</v>
      </c>
      <c r="AP530" s="331">
        <v>0</v>
      </c>
      <c r="AQ530" s="331">
        <v>0</v>
      </c>
      <c r="AR530" s="331">
        <v>-213.08</v>
      </c>
      <c r="AS530" s="331">
        <v>-1081.01</v>
      </c>
      <c r="AT530" s="331">
        <v>-1055.21</v>
      </c>
      <c r="AU530" s="331">
        <v>-1019.51</v>
      </c>
      <c r="AV530" s="331">
        <v>-891.21</v>
      </c>
      <c r="AW530" s="331">
        <v>-861.81</v>
      </c>
      <c r="AX530" s="331">
        <v>0</v>
      </c>
      <c r="AY530" s="331">
        <v>0</v>
      </c>
      <c r="AZ530" s="331">
        <v>0</v>
      </c>
      <c r="BA530" s="331">
        <v>0</v>
      </c>
      <c r="BB530" s="331">
        <v>-1333.3</v>
      </c>
      <c r="BC530" s="331">
        <v>-1595.29</v>
      </c>
      <c r="BD530" s="330"/>
      <c r="BE530" s="330"/>
      <c r="BF530" s="351"/>
      <c r="BG530" s="351"/>
      <c r="BH530" s="335"/>
      <c r="BI530" s="350"/>
      <c r="BJ530" s="350"/>
      <c r="BK530" s="330"/>
      <c r="BL530" s="330"/>
      <c r="BM530" s="330"/>
      <c r="BN530" s="330"/>
    </row>
    <row r="531" spans="2:66">
      <c r="B531" s="339" t="s">
        <v>19137</v>
      </c>
      <c r="C531" s="338" t="s">
        <v>19136</v>
      </c>
      <c r="D531" s="337" t="s">
        <v>19215</v>
      </c>
      <c r="E531" s="337" t="s">
        <v>19070</v>
      </c>
      <c r="F531" s="337" t="s">
        <v>19135</v>
      </c>
      <c r="G531" s="337" t="s">
        <v>19222</v>
      </c>
      <c r="H531" s="336" t="s">
        <v>19221</v>
      </c>
      <c r="I531" s="331">
        <v>0</v>
      </c>
      <c r="J531" s="331"/>
      <c r="K531" s="331"/>
      <c r="L531" s="331">
        <v>0</v>
      </c>
      <c r="M531" s="331">
        <v>0</v>
      </c>
      <c r="N531" s="331">
        <v>0</v>
      </c>
      <c r="O531" s="331">
        <v>0</v>
      </c>
      <c r="P531" s="331">
        <v>0</v>
      </c>
      <c r="Q531" s="331">
        <v>0</v>
      </c>
      <c r="R531" s="331">
        <v>0</v>
      </c>
      <c r="S531" s="331">
        <v>0</v>
      </c>
      <c r="T531" s="331">
        <v>0</v>
      </c>
      <c r="U531" s="331">
        <v>0</v>
      </c>
      <c r="V531" s="331">
        <v>0</v>
      </c>
      <c r="W531" s="331">
        <v>0</v>
      </c>
      <c r="X531" s="331">
        <v>0</v>
      </c>
      <c r="Y531" s="331">
        <v>0</v>
      </c>
      <c r="Z531" s="331">
        <v>0</v>
      </c>
      <c r="AA531" s="331">
        <v>0</v>
      </c>
      <c r="AB531" s="331">
        <v>0</v>
      </c>
      <c r="AC531" s="331">
        <v>0</v>
      </c>
      <c r="AD531" s="331">
        <v>0</v>
      </c>
      <c r="AE531" s="331">
        <v>-3.72</v>
      </c>
      <c r="AF531" s="331">
        <v>-48.49</v>
      </c>
      <c r="AG531" s="331">
        <v>-4.91</v>
      </c>
      <c r="AH531" s="331">
        <v>-1.82</v>
      </c>
      <c r="AI531" s="331">
        <v>-1.68</v>
      </c>
      <c r="AJ531" s="331">
        <v>-254.73</v>
      </c>
      <c r="AK531" s="331">
        <v>-472</v>
      </c>
      <c r="AL531" s="331">
        <v>-722.73</v>
      </c>
      <c r="AM531" s="331">
        <v>-732.81</v>
      </c>
      <c r="AN531" s="331">
        <v>-742.89</v>
      </c>
      <c r="AO531" s="331">
        <v>-752.96</v>
      </c>
      <c r="AP531" s="331">
        <v>-1147.3900000000001</v>
      </c>
      <c r="AQ531" s="331">
        <v>-1541.82</v>
      </c>
      <c r="AR531" s="331">
        <v>-1243.2</v>
      </c>
      <c r="AS531" s="331">
        <v>-944.58</v>
      </c>
      <c r="AT531" s="331">
        <v>-947.84</v>
      </c>
      <c r="AU531" s="331">
        <v>-951.11</v>
      </c>
      <c r="AV531" s="331">
        <v>-887.22</v>
      </c>
      <c r="AW531" s="331">
        <v>-823.32</v>
      </c>
      <c r="AX531" s="331">
        <v>-935.52</v>
      </c>
      <c r="AY531" s="331">
        <v>-1047.73</v>
      </c>
      <c r="AZ531" s="331">
        <v>-1330.56</v>
      </c>
      <c r="BA531" s="331">
        <v>-1613.24</v>
      </c>
      <c r="BB531" s="331">
        <v>-1693.9</v>
      </c>
      <c r="BC531" s="331">
        <v>-1524.41</v>
      </c>
      <c r="BD531" s="330"/>
      <c r="BE531" s="330"/>
      <c r="BF531" s="350"/>
      <c r="BG531" s="350"/>
      <c r="BH531" s="335"/>
      <c r="BI531" s="350"/>
      <c r="BJ531" s="350"/>
      <c r="BK531" s="330"/>
      <c r="BL531" s="330"/>
      <c r="BM531" s="330"/>
      <c r="BN531" s="330"/>
    </row>
    <row r="532" spans="2:66">
      <c r="B532" s="339" t="s">
        <v>19185</v>
      </c>
      <c r="C532" s="338" t="s">
        <v>19184</v>
      </c>
      <c r="D532" s="337" t="s">
        <v>19215</v>
      </c>
      <c r="E532" s="337" t="s">
        <v>19070</v>
      </c>
      <c r="F532" s="337" t="s">
        <v>19183</v>
      </c>
      <c r="G532" s="337" t="s">
        <v>19222</v>
      </c>
      <c r="H532" s="336" t="s">
        <v>19221</v>
      </c>
      <c r="I532" s="331">
        <v>-2436.52</v>
      </c>
      <c r="J532" s="331"/>
      <c r="K532" s="331"/>
      <c r="L532" s="331">
        <v>-3138.43</v>
      </c>
      <c r="M532" s="331">
        <v>-3402.74</v>
      </c>
      <c r="N532" s="331">
        <v>-3598.42</v>
      </c>
      <c r="O532" s="331">
        <v>-3609.86</v>
      </c>
      <c r="P532" s="331">
        <v>-3668.14</v>
      </c>
      <c r="Q532" s="331">
        <v>-3295.98</v>
      </c>
      <c r="R532" s="331">
        <v>-3779.63</v>
      </c>
      <c r="S532" s="331">
        <v>-3895.95</v>
      </c>
      <c r="T532" s="331">
        <v>-4196.93</v>
      </c>
      <c r="U532" s="331">
        <v>-4467.26</v>
      </c>
      <c r="V532" s="331">
        <v>-4737.58</v>
      </c>
      <c r="W532" s="331">
        <v>-4895.3100000000004</v>
      </c>
      <c r="X532" s="331">
        <v>-4701.09</v>
      </c>
      <c r="Y532" s="331">
        <v>-4683.34</v>
      </c>
      <c r="Z532" s="331">
        <v>-4712.29</v>
      </c>
      <c r="AA532" s="331">
        <v>-4714.74</v>
      </c>
      <c r="AB532" s="331">
        <v>-4618.37</v>
      </c>
      <c r="AC532" s="331">
        <v>-4687.55</v>
      </c>
      <c r="AD532" s="331">
        <v>-4766.72</v>
      </c>
      <c r="AE532" s="331">
        <v>-4461.1000000000004</v>
      </c>
      <c r="AF532" s="331">
        <v>-4179.4399999999996</v>
      </c>
      <c r="AG532" s="331">
        <v>-4092.97</v>
      </c>
      <c r="AH532" s="331">
        <v>-4164.21</v>
      </c>
      <c r="AI532" s="331">
        <v>-4271.95</v>
      </c>
      <c r="AJ532" s="331">
        <v>-3995.41</v>
      </c>
      <c r="AK532" s="331">
        <v>-3978.17</v>
      </c>
      <c r="AL532" s="331">
        <v>-3873.4</v>
      </c>
      <c r="AM532" s="331">
        <v>-2580.65</v>
      </c>
      <c r="AN532" s="331">
        <v>-2791.48</v>
      </c>
      <c r="AO532" s="331">
        <v>-2672.8</v>
      </c>
      <c r="AP532" s="331">
        <v>-2457.58</v>
      </c>
      <c r="AQ532" s="331">
        <v>-2637.86</v>
      </c>
      <c r="AR532" s="331">
        <v>-3450.57</v>
      </c>
      <c r="AS532" s="331">
        <v>-4485.43</v>
      </c>
      <c r="AT532" s="331">
        <v>-4339.07</v>
      </c>
      <c r="AU532" s="331">
        <v>-4602.62</v>
      </c>
      <c r="AV532" s="331">
        <v>-5084.6499999999996</v>
      </c>
      <c r="AW532" s="331">
        <v>-3358.7</v>
      </c>
      <c r="AX532" s="331">
        <v>-3244.83</v>
      </c>
      <c r="AY532" s="331">
        <v>-2664.56</v>
      </c>
      <c r="AZ532" s="331">
        <v>-5742.09</v>
      </c>
      <c r="BA532" s="331">
        <v>-4164.25</v>
      </c>
      <c r="BB532" s="331">
        <v>-4515.34</v>
      </c>
      <c r="BC532" s="331">
        <v>-4562.05</v>
      </c>
      <c r="BD532" s="330"/>
      <c r="BE532" s="330"/>
      <c r="BF532" s="350"/>
      <c r="BG532" s="350"/>
      <c r="BH532" s="335"/>
      <c r="BI532" s="350"/>
      <c r="BJ532" s="350"/>
      <c r="BK532" s="330"/>
      <c r="BL532" s="330"/>
      <c r="BM532" s="330"/>
      <c r="BN532" s="330"/>
    </row>
    <row r="533" spans="2:66">
      <c r="B533" s="339" t="s">
        <v>19182</v>
      </c>
      <c r="C533" s="338" t="s">
        <v>19181</v>
      </c>
      <c r="D533" s="337" t="s">
        <v>19215</v>
      </c>
      <c r="E533" s="337" t="s">
        <v>19070</v>
      </c>
      <c r="F533" s="337" t="s">
        <v>19180</v>
      </c>
      <c r="G533" s="337" t="s">
        <v>19150</v>
      </c>
      <c r="H533" s="336" t="s">
        <v>19149</v>
      </c>
      <c r="I533" s="331">
        <v>0</v>
      </c>
      <c r="J533" s="331"/>
      <c r="K533" s="331"/>
      <c r="L533" s="331">
        <v>0</v>
      </c>
      <c r="M533" s="331">
        <v>0</v>
      </c>
      <c r="N533" s="331">
        <v>0</v>
      </c>
      <c r="O533" s="331">
        <v>0</v>
      </c>
      <c r="P533" s="331">
        <v>0</v>
      </c>
      <c r="Q533" s="331">
        <v>0</v>
      </c>
      <c r="R533" s="331">
        <v>0</v>
      </c>
      <c r="S533" s="331">
        <v>0</v>
      </c>
      <c r="T533" s="331">
        <v>0</v>
      </c>
      <c r="U533" s="331">
        <v>0</v>
      </c>
      <c r="V533" s="331">
        <v>0</v>
      </c>
      <c r="W533" s="331">
        <v>0</v>
      </c>
      <c r="X533" s="331">
        <v>0</v>
      </c>
      <c r="Y533" s="331">
        <v>0</v>
      </c>
      <c r="Z533" s="331">
        <v>0</v>
      </c>
      <c r="AA533" s="331">
        <v>0</v>
      </c>
      <c r="AB533" s="331">
        <v>0</v>
      </c>
      <c r="AC533" s="331">
        <v>0</v>
      </c>
      <c r="AD533" s="331">
        <v>0</v>
      </c>
      <c r="AE533" s="331">
        <v>-13.01</v>
      </c>
      <c r="AF533" s="331">
        <v>-32.090000000000003</v>
      </c>
      <c r="AG533" s="331">
        <v>-32.79</v>
      </c>
      <c r="AH533" s="331">
        <v>-38.869999999999997</v>
      </c>
      <c r="AI533" s="331">
        <v>-33.17</v>
      </c>
      <c r="AJ533" s="331">
        <v>-32.43</v>
      </c>
      <c r="AK533" s="331">
        <v>-21.09</v>
      </c>
      <c r="AL533" s="331">
        <v>-14.77</v>
      </c>
      <c r="AM533" s="331">
        <v>0</v>
      </c>
      <c r="AN533" s="331">
        <v>0</v>
      </c>
      <c r="AO533" s="331">
        <v>0</v>
      </c>
      <c r="AP533" s="331">
        <v>0</v>
      </c>
      <c r="AQ533" s="331">
        <v>0</v>
      </c>
      <c r="AR533" s="331">
        <v>0</v>
      </c>
      <c r="AS533" s="331">
        <v>0</v>
      </c>
      <c r="AT533" s="331">
        <v>0</v>
      </c>
      <c r="AU533" s="331">
        <v>0</v>
      </c>
      <c r="AV533" s="331">
        <v>0</v>
      </c>
      <c r="AW533" s="331">
        <v>0</v>
      </c>
      <c r="AX533" s="331">
        <v>0</v>
      </c>
      <c r="AY533" s="331">
        <v>0</v>
      </c>
      <c r="AZ533" s="331">
        <v>0</v>
      </c>
      <c r="BA533" s="331">
        <v>0</v>
      </c>
      <c r="BB533" s="331">
        <v>0</v>
      </c>
      <c r="BC533" s="331">
        <v>0</v>
      </c>
      <c r="BD533" s="330"/>
      <c r="BE533" s="330"/>
      <c r="BF533" s="351"/>
      <c r="BG533" s="351"/>
      <c r="BH533" s="335"/>
      <c r="BI533" s="350"/>
      <c r="BJ533" s="350"/>
      <c r="BK533" s="350"/>
      <c r="BL533" s="350"/>
      <c r="BM533" s="350"/>
      <c r="BN533" s="350"/>
    </row>
    <row r="534" spans="2:66">
      <c r="B534" s="339" t="s">
        <v>19176</v>
      </c>
      <c r="C534" s="338" t="s">
        <v>19175</v>
      </c>
      <c r="D534" s="337" t="s">
        <v>19215</v>
      </c>
      <c r="E534" s="337" t="s">
        <v>19070</v>
      </c>
      <c r="F534" s="337" t="s">
        <v>19174</v>
      </c>
      <c r="G534" s="337" t="s">
        <v>19150</v>
      </c>
      <c r="H534" s="336" t="s">
        <v>19149</v>
      </c>
      <c r="I534" s="331">
        <v>-7.45</v>
      </c>
      <c r="J534" s="331"/>
      <c r="K534" s="331"/>
      <c r="L534" s="331">
        <v>-7.45</v>
      </c>
      <c r="M534" s="331">
        <v>-7.45</v>
      </c>
      <c r="N534" s="331">
        <v>-7.45</v>
      </c>
      <c r="O534" s="331">
        <v>-7.45</v>
      </c>
      <c r="P534" s="331">
        <v>-7.45</v>
      </c>
      <c r="Q534" s="331">
        <v>-7.45</v>
      </c>
      <c r="R534" s="331">
        <v>-7.45</v>
      </c>
      <c r="S534" s="331">
        <v>-7.45</v>
      </c>
      <c r="T534" s="331">
        <v>-7.45</v>
      </c>
      <c r="U534" s="331">
        <v>-15.73</v>
      </c>
      <c r="V534" s="331">
        <v>-24.02</v>
      </c>
      <c r="W534" s="331">
        <v>-24.02</v>
      </c>
      <c r="X534" s="331">
        <v>-24.02</v>
      </c>
      <c r="Y534" s="331">
        <v>-24.02</v>
      </c>
      <c r="Z534" s="331">
        <v>-36.020000000000003</v>
      </c>
      <c r="AA534" s="331">
        <v>-24.39</v>
      </c>
      <c r="AB534" s="331">
        <v>0</v>
      </c>
      <c r="AC534" s="331">
        <v>0</v>
      </c>
      <c r="AD534" s="331">
        <v>0</v>
      </c>
      <c r="AE534" s="331">
        <v>0</v>
      </c>
      <c r="AF534" s="331">
        <v>-94.04</v>
      </c>
      <c r="AG534" s="331">
        <v>-63.41</v>
      </c>
      <c r="AH534" s="331">
        <v>-78.569999999999993</v>
      </c>
      <c r="AI534" s="331">
        <v>-40.39</v>
      </c>
      <c r="AJ534" s="331">
        <v>-0.28999999999999998</v>
      </c>
      <c r="AK534" s="331">
        <v>-11.79</v>
      </c>
      <c r="AL534" s="331">
        <v>-13.16</v>
      </c>
      <c r="AM534" s="331">
        <v>-37.950000000000003</v>
      </c>
      <c r="AN534" s="331">
        <v>-106.6</v>
      </c>
      <c r="AO534" s="331">
        <v>-132.91999999999999</v>
      </c>
      <c r="AP534" s="331">
        <v>-150.03</v>
      </c>
      <c r="AQ534" s="331">
        <v>-136.85</v>
      </c>
      <c r="AR534" s="331">
        <v>-145.38999999999999</v>
      </c>
      <c r="AS534" s="331">
        <v>-123.88</v>
      </c>
      <c r="AT534" s="331">
        <v>-175.66</v>
      </c>
      <c r="AU534" s="331">
        <v>-162.65</v>
      </c>
      <c r="AV534" s="331">
        <v>-172.47</v>
      </c>
      <c r="AW534" s="331">
        <v>-160.58000000000001</v>
      </c>
      <c r="AX534" s="331">
        <v>-227.11</v>
      </c>
      <c r="AY534" s="331">
        <v>-242.54</v>
      </c>
      <c r="AZ534" s="331">
        <v>-245.93</v>
      </c>
      <c r="BA534" s="331">
        <v>-613.27</v>
      </c>
      <c r="BB534" s="331">
        <v>-151.32</v>
      </c>
      <c r="BC534" s="331">
        <v>-365.33</v>
      </c>
      <c r="BD534" s="330"/>
      <c r="BE534" s="330"/>
      <c r="BF534" s="351"/>
      <c r="BG534" s="351"/>
      <c r="BH534" s="335"/>
      <c r="BI534" s="350"/>
      <c r="BJ534" s="350"/>
      <c r="BK534" s="350"/>
      <c r="BL534" s="350"/>
      <c r="BM534" s="350"/>
      <c r="BN534" s="350"/>
    </row>
    <row r="535" spans="2:66">
      <c r="B535" s="339" t="s">
        <v>19087</v>
      </c>
      <c r="C535" s="340" t="s">
        <v>19086</v>
      </c>
      <c r="D535" s="337" t="s">
        <v>19215</v>
      </c>
      <c r="E535" s="337" t="s">
        <v>19070</v>
      </c>
      <c r="F535" s="337" t="s">
        <v>19085</v>
      </c>
      <c r="G535" s="337" t="s">
        <v>19220</v>
      </c>
      <c r="H535" s="336" t="s">
        <v>19213</v>
      </c>
      <c r="I535" s="331">
        <v>0</v>
      </c>
      <c r="J535" s="331"/>
      <c r="K535" s="331"/>
      <c r="L535" s="331">
        <v>0</v>
      </c>
      <c r="M535" s="331">
        <v>0</v>
      </c>
      <c r="N535" s="331">
        <v>0</v>
      </c>
      <c r="O535" s="331">
        <v>0</v>
      </c>
      <c r="P535" s="331">
        <v>0</v>
      </c>
      <c r="Q535" s="331">
        <v>0</v>
      </c>
      <c r="R535" s="331">
        <v>0</v>
      </c>
      <c r="S535" s="331">
        <v>0</v>
      </c>
      <c r="T535" s="331">
        <v>0</v>
      </c>
      <c r="U535" s="331">
        <v>0</v>
      </c>
      <c r="V535" s="331">
        <v>0</v>
      </c>
      <c r="W535" s="331">
        <v>0</v>
      </c>
      <c r="X535" s="331">
        <v>0</v>
      </c>
      <c r="Y535" s="331">
        <v>0</v>
      </c>
      <c r="Z535" s="331">
        <v>0</v>
      </c>
      <c r="AA535" s="331">
        <v>0</v>
      </c>
      <c r="AB535" s="331">
        <v>0</v>
      </c>
      <c r="AC535" s="331">
        <v>0</v>
      </c>
      <c r="AD535" s="331">
        <v>0</v>
      </c>
      <c r="AE535" s="331">
        <v>0</v>
      </c>
      <c r="AF535" s="331">
        <v>0</v>
      </c>
      <c r="AG535" s="331">
        <v>0</v>
      </c>
      <c r="AH535" s="331">
        <v>0</v>
      </c>
      <c r="AI535" s="331">
        <v>0</v>
      </c>
      <c r="AJ535" s="331">
        <v>0</v>
      </c>
      <c r="AK535" s="331">
        <v>0</v>
      </c>
      <c r="AL535" s="331">
        <v>0</v>
      </c>
      <c r="AM535" s="331">
        <v>0</v>
      </c>
      <c r="AN535" s="331">
        <v>0</v>
      </c>
      <c r="AO535" s="331">
        <v>0</v>
      </c>
      <c r="AP535" s="331">
        <v>0</v>
      </c>
      <c r="AQ535" s="331">
        <v>0</v>
      </c>
      <c r="AR535" s="331">
        <v>0</v>
      </c>
      <c r="AS535" s="331">
        <v>0</v>
      </c>
      <c r="AT535" s="331">
        <v>0</v>
      </c>
      <c r="AU535" s="331">
        <v>0</v>
      </c>
      <c r="AV535" s="331">
        <v>0</v>
      </c>
      <c r="AW535" s="331">
        <v>0</v>
      </c>
      <c r="AX535" s="331">
        <v>0</v>
      </c>
      <c r="AY535" s="331">
        <v>-97.53</v>
      </c>
      <c r="AZ535" s="331">
        <v>-284.12</v>
      </c>
      <c r="BA535" s="331">
        <v>-822.77</v>
      </c>
      <c r="BB535" s="331">
        <v>-1475.35</v>
      </c>
      <c r="BC535" s="331">
        <v>-2108.29</v>
      </c>
      <c r="BD535" s="330"/>
      <c r="BE535" s="330"/>
      <c r="BF535" s="351"/>
      <c r="BG535" s="351"/>
      <c r="BH535" s="335"/>
      <c r="BI535" s="350"/>
      <c r="BJ535" s="350"/>
      <c r="BK535" s="350"/>
      <c r="BL535" s="350"/>
      <c r="BM535" s="350"/>
      <c r="BN535" s="350"/>
    </row>
    <row r="536" spans="2:66">
      <c r="B536" s="339" t="s">
        <v>19171</v>
      </c>
      <c r="C536" s="338" t="s">
        <v>19170</v>
      </c>
      <c r="D536" s="337" t="s">
        <v>19215</v>
      </c>
      <c r="E536" s="337" t="s">
        <v>19070</v>
      </c>
      <c r="F536" s="337" t="s">
        <v>19169</v>
      </c>
      <c r="G536" s="337" t="s">
        <v>19150</v>
      </c>
      <c r="H536" s="336" t="s">
        <v>19149</v>
      </c>
      <c r="I536" s="331">
        <v>0</v>
      </c>
      <c r="J536" s="331"/>
      <c r="K536" s="331"/>
      <c r="L536" s="331">
        <v>0</v>
      </c>
      <c r="M536" s="331">
        <v>0</v>
      </c>
      <c r="N536" s="331">
        <v>0</v>
      </c>
      <c r="O536" s="331">
        <v>0</v>
      </c>
      <c r="P536" s="331">
        <v>0</v>
      </c>
      <c r="Q536" s="331">
        <v>-24.56</v>
      </c>
      <c r="R536" s="331">
        <v>-24.26</v>
      </c>
      <c r="S536" s="331">
        <v>-33.75</v>
      </c>
      <c r="T536" s="331">
        <v>-33.75</v>
      </c>
      <c r="U536" s="331">
        <v>-31.01</v>
      </c>
      <c r="V536" s="331">
        <v>-28.68</v>
      </c>
      <c r="W536" s="331">
        <v>-28.32</v>
      </c>
      <c r="X536" s="331">
        <v>-20.61</v>
      </c>
      <c r="Y536" s="331">
        <v>-20.87</v>
      </c>
      <c r="Z536" s="331">
        <v>-16.87</v>
      </c>
      <c r="AA536" s="331">
        <v>-12.61</v>
      </c>
      <c r="AB536" s="331">
        <v>-12.61</v>
      </c>
      <c r="AC536" s="331">
        <v>-16.760000000000002</v>
      </c>
      <c r="AD536" s="331">
        <v>-17.510000000000002</v>
      </c>
      <c r="AE536" s="331">
        <v>-11.85</v>
      </c>
      <c r="AF536" s="331">
        <v>-12.83</v>
      </c>
      <c r="AG536" s="331">
        <v>-12.57</v>
      </c>
      <c r="AH536" s="331">
        <v>-10.74</v>
      </c>
      <c r="AI536" s="331">
        <v>-12.98</v>
      </c>
      <c r="AJ536" s="331">
        <v>-15.88</v>
      </c>
      <c r="AK536" s="331">
        <v>-71.72</v>
      </c>
      <c r="AL536" s="331">
        <v>-294.11</v>
      </c>
      <c r="AM536" s="331">
        <v>-246.84</v>
      </c>
      <c r="AN536" s="331">
        <v>-455.76</v>
      </c>
      <c r="AO536" s="331">
        <v>-592.35</v>
      </c>
      <c r="AP536" s="331">
        <v>-591.20000000000005</v>
      </c>
      <c r="AQ536" s="331">
        <v>-423.99</v>
      </c>
      <c r="AR536" s="331">
        <v>-504.95</v>
      </c>
      <c r="AS536" s="331">
        <v>-799.3</v>
      </c>
      <c r="AT536" s="331">
        <v>-759.36</v>
      </c>
      <c r="AU536" s="331">
        <v>-759.15</v>
      </c>
      <c r="AV536" s="331">
        <v>-727.12</v>
      </c>
      <c r="AW536" s="331">
        <v>-656.55</v>
      </c>
      <c r="AX536" s="331">
        <v>-660.94</v>
      </c>
      <c r="AY536" s="331">
        <v>-668.73</v>
      </c>
      <c r="AZ536" s="331">
        <v>-668.74</v>
      </c>
      <c r="BA536" s="331">
        <v>-668.53</v>
      </c>
      <c r="BB536" s="331">
        <v>-671.55</v>
      </c>
      <c r="BC536" s="331">
        <v>-671.55</v>
      </c>
      <c r="BD536" s="330"/>
      <c r="BE536" s="330"/>
      <c r="BF536" s="350"/>
      <c r="BG536" s="350"/>
      <c r="BH536" s="335"/>
      <c r="BI536" s="350"/>
      <c r="BJ536" s="350"/>
      <c r="BK536" s="350"/>
      <c r="BL536" s="350"/>
      <c r="BM536" s="350"/>
      <c r="BN536" s="350"/>
    </row>
    <row r="537" spans="2:66">
      <c r="B537" s="339" t="s">
        <v>19168</v>
      </c>
      <c r="C537" s="338" t="s">
        <v>19167</v>
      </c>
      <c r="D537" s="337" t="s">
        <v>19215</v>
      </c>
      <c r="E537" s="337" t="s">
        <v>19070</v>
      </c>
      <c r="F537" s="337" t="s">
        <v>19166</v>
      </c>
      <c r="G537" s="337" t="s">
        <v>19150</v>
      </c>
      <c r="H537" s="336" t="s">
        <v>19149</v>
      </c>
      <c r="I537" s="331">
        <v>0</v>
      </c>
      <c r="J537" s="331"/>
      <c r="K537" s="331"/>
      <c r="L537" s="331">
        <v>0</v>
      </c>
      <c r="M537" s="331">
        <v>0</v>
      </c>
      <c r="N537" s="331">
        <v>0</v>
      </c>
      <c r="O537" s="331">
        <v>0</v>
      </c>
      <c r="P537" s="331">
        <v>0</v>
      </c>
      <c r="Q537" s="331">
        <v>-30.01</v>
      </c>
      <c r="R537" s="331">
        <v>-29.66</v>
      </c>
      <c r="S537" s="331">
        <v>-41.25</v>
      </c>
      <c r="T537" s="331">
        <v>-41.25</v>
      </c>
      <c r="U537" s="331">
        <v>-37.9</v>
      </c>
      <c r="V537" s="331">
        <v>-35.049999999999997</v>
      </c>
      <c r="W537" s="331">
        <v>-34.619999999999997</v>
      </c>
      <c r="X537" s="331">
        <v>-25.19</v>
      </c>
      <c r="Y537" s="331">
        <v>-25.51</v>
      </c>
      <c r="Z537" s="331">
        <v>-20.62</v>
      </c>
      <c r="AA537" s="331">
        <v>-15.42</v>
      </c>
      <c r="AB537" s="331">
        <v>-15.42</v>
      </c>
      <c r="AC537" s="331">
        <v>-20.49</v>
      </c>
      <c r="AD537" s="331">
        <v>-21.4</v>
      </c>
      <c r="AE537" s="331">
        <v>-14.48</v>
      </c>
      <c r="AF537" s="331">
        <v>-15.68</v>
      </c>
      <c r="AG537" s="331">
        <v>-15.37</v>
      </c>
      <c r="AH537" s="331">
        <v>-13.12</v>
      </c>
      <c r="AI537" s="331">
        <v>-15.87</v>
      </c>
      <c r="AJ537" s="331">
        <v>-19.41</v>
      </c>
      <c r="AK537" s="331">
        <v>-87.66</v>
      </c>
      <c r="AL537" s="331">
        <v>-359.47</v>
      </c>
      <c r="AM537" s="331">
        <v>-301.69</v>
      </c>
      <c r="AN537" s="331">
        <v>-557.04</v>
      </c>
      <c r="AO537" s="331">
        <v>-723.98</v>
      </c>
      <c r="AP537" s="331">
        <v>-722.58</v>
      </c>
      <c r="AQ537" s="331">
        <v>-518.22</v>
      </c>
      <c r="AR537" s="331">
        <v>-617.16</v>
      </c>
      <c r="AS537" s="331">
        <v>-976.92</v>
      </c>
      <c r="AT537" s="331">
        <v>-928.11</v>
      </c>
      <c r="AU537" s="331">
        <v>-927.85</v>
      </c>
      <c r="AV537" s="331">
        <v>-888.7</v>
      </c>
      <c r="AW537" s="331">
        <v>-802.45</v>
      </c>
      <c r="AX537" s="331">
        <v>-807.81</v>
      </c>
      <c r="AY537" s="331">
        <v>-817.34</v>
      </c>
      <c r="AZ537" s="331">
        <v>-817.35</v>
      </c>
      <c r="BA537" s="331">
        <v>-817.09</v>
      </c>
      <c r="BB537" s="331">
        <v>-820.78</v>
      </c>
      <c r="BC537" s="331">
        <v>-820.78</v>
      </c>
      <c r="BD537" s="330"/>
      <c r="BE537" s="330"/>
      <c r="BF537" s="350"/>
      <c r="BG537" s="350"/>
      <c r="BH537" s="335"/>
      <c r="BI537" s="350"/>
      <c r="BJ537" s="350"/>
      <c r="BK537" s="350"/>
      <c r="BL537" s="350"/>
      <c r="BM537" s="350"/>
      <c r="BN537" s="350"/>
    </row>
    <row r="538" spans="2:66">
      <c r="B538" s="339" t="s">
        <v>19131</v>
      </c>
      <c r="C538" s="338" t="s">
        <v>19130</v>
      </c>
      <c r="D538" s="337" t="s">
        <v>19215</v>
      </c>
      <c r="E538" s="337" t="s">
        <v>19070</v>
      </c>
      <c r="F538" s="337" t="s">
        <v>19129</v>
      </c>
      <c r="G538" s="337" t="s">
        <v>19150</v>
      </c>
      <c r="H538" s="336" t="s">
        <v>19149</v>
      </c>
      <c r="I538" s="331">
        <v>-0.96</v>
      </c>
      <c r="J538" s="331"/>
      <c r="K538" s="331"/>
      <c r="L538" s="331">
        <v>-2.88</v>
      </c>
      <c r="M538" s="331">
        <v>-3.83</v>
      </c>
      <c r="N538" s="331">
        <v>-4.79</v>
      </c>
      <c r="O538" s="331">
        <v>-15.33</v>
      </c>
      <c r="P538" s="331">
        <v>-45.05</v>
      </c>
      <c r="Q538" s="331">
        <v>-81.459999999999994</v>
      </c>
      <c r="R538" s="331">
        <v>-321.07</v>
      </c>
      <c r="S538" s="331">
        <v>-437.99</v>
      </c>
      <c r="T538" s="331">
        <v>-516.58000000000004</v>
      </c>
      <c r="U538" s="331">
        <v>-555.88</v>
      </c>
      <c r="V538" s="331">
        <v>-592.29999999999995</v>
      </c>
      <c r="W538" s="331">
        <v>-633.51</v>
      </c>
      <c r="X538" s="331">
        <v>-653.63</v>
      </c>
      <c r="Y538" s="331">
        <v>-662.26</v>
      </c>
      <c r="Z538" s="331">
        <v>-661.3</v>
      </c>
      <c r="AA538" s="331">
        <v>-655.55</v>
      </c>
      <c r="AB538" s="331">
        <v>-642.13</v>
      </c>
      <c r="AC538" s="331">
        <v>-676.64</v>
      </c>
      <c r="AD538" s="331">
        <v>-732.22</v>
      </c>
      <c r="AE538" s="331">
        <v>-707.36</v>
      </c>
      <c r="AF538" s="331">
        <v>-746.61</v>
      </c>
      <c r="AG538" s="331">
        <v>-768.01</v>
      </c>
      <c r="AH538" s="331">
        <v>-826.7</v>
      </c>
      <c r="AI538" s="331">
        <v>-889.34</v>
      </c>
      <c r="AJ538" s="331">
        <v>-902.58</v>
      </c>
      <c r="AK538" s="331">
        <v>-900.31</v>
      </c>
      <c r="AL538" s="331">
        <v>-925.4</v>
      </c>
      <c r="AM538" s="331">
        <v>-944.33</v>
      </c>
      <c r="AN538" s="331">
        <v>-948.02</v>
      </c>
      <c r="AO538" s="331">
        <v>-952.11</v>
      </c>
      <c r="AP538" s="331">
        <v>-1024.3900000000001</v>
      </c>
      <c r="AQ538" s="331">
        <v>-1147.2</v>
      </c>
      <c r="AR538" s="331">
        <v>-1192.1099999999999</v>
      </c>
      <c r="AS538" s="331">
        <v>-1283.57</v>
      </c>
      <c r="AT538" s="331">
        <v>-1356.67</v>
      </c>
      <c r="AU538" s="331">
        <v>-1452.97</v>
      </c>
      <c r="AV538" s="331">
        <v>-1532.3</v>
      </c>
      <c r="AW538" s="331">
        <v>-1612.62</v>
      </c>
      <c r="AX538" s="331">
        <v>-1696.02</v>
      </c>
      <c r="AY538" s="331">
        <v>-1752.42</v>
      </c>
      <c r="AZ538" s="331">
        <v>-1842.99</v>
      </c>
      <c r="BA538" s="331">
        <v>-1947.34</v>
      </c>
      <c r="BB538" s="331">
        <v>-1985.19</v>
      </c>
      <c r="BC538" s="331">
        <v>-2137.9899999999998</v>
      </c>
      <c r="BD538" s="330"/>
      <c r="BE538" s="330"/>
      <c r="BF538" s="350"/>
      <c r="BG538" s="350"/>
      <c r="BH538" s="335"/>
      <c r="BI538" s="350"/>
      <c r="BJ538" s="350"/>
    </row>
    <row r="539" spans="2:66">
      <c r="B539" s="339" t="s">
        <v>19083</v>
      </c>
      <c r="C539" s="338" t="s">
        <v>19082</v>
      </c>
      <c r="D539" s="337" t="s">
        <v>19215</v>
      </c>
      <c r="E539" s="337" t="s">
        <v>19070</v>
      </c>
      <c r="F539" s="337" t="s">
        <v>19081</v>
      </c>
      <c r="G539" s="337" t="s">
        <v>19219</v>
      </c>
      <c r="H539" s="336" t="s">
        <v>19218</v>
      </c>
      <c r="I539" s="331">
        <v>-15501.45</v>
      </c>
      <c r="J539" s="331"/>
      <c r="K539" s="331"/>
      <c r="L539" s="331">
        <v>-16468.43</v>
      </c>
      <c r="M539" s="331">
        <v>-17989.349999999999</v>
      </c>
      <c r="N539" s="331">
        <v>-19593.02</v>
      </c>
      <c r="O539" s="331">
        <v>-20821.53</v>
      </c>
      <c r="P539" s="331">
        <v>-21709.42</v>
      </c>
      <c r="Q539" s="331">
        <v>-21413.29</v>
      </c>
      <c r="R539" s="331">
        <v>-21145.45</v>
      </c>
      <c r="S539" s="331">
        <v>-21838.71</v>
      </c>
      <c r="T539" s="331">
        <v>-22114.080000000002</v>
      </c>
      <c r="U539" s="331">
        <v>-23524.07</v>
      </c>
      <c r="V539" s="331">
        <v>-24947.7</v>
      </c>
      <c r="W539" s="331">
        <v>-26558.42</v>
      </c>
      <c r="X539" s="331">
        <v>-27137.47</v>
      </c>
      <c r="Y539" s="331">
        <v>-27926.61</v>
      </c>
      <c r="Z539" s="331">
        <v>-28508.09</v>
      </c>
      <c r="AA539" s="331">
        <v>-29390.05</v>
      </c>
      <c r="AB539" s="331">
        <v>-30081.22</v>
      </c>
      <c r="AC539" s="331">
        <v>-30497.05</v>
      </c>
      <c r="AD539" s="331">
        <v>-30715.84</v>
      </c>
      <c r="AE539" s="331">
        <v>-31752.65</v>
      </c>
      <c r="AF539" s="331">
        <v>-32852.949999999997</v>
      </c>
      <c r="AG539" s="331">
        <v>-33429.440000000002</v>
      </c>
      <c r="AH539" s="331">
        <v>-34472.06</v>
      </c>
      <c r="AI539" s="331">
        <v>-34556.410000000003</v>
      </c>
      <c r="AJ539" s="331">
        <v>-34426.94</v>
      </c>
      <c r="AK539" s="331">
        <v>-34979.72</v>
      </c>
      <c r="AL539" s="331">
        <v>-35030.6</v>
      </c>
      <c r="AM539" s="331">
        <v>-34505.43</v>
      </c>
      <c r="AN539" s="331">
        <v>-33824.629999999997</v>
      </c>
      <c r="AO539" s="331">
        <v>-34937.910000000003</v>
      </c>
      <c r="AP539" s="331">
        <v>-35925.629999999997</v>
      </c>
      <c r="AQ539" s="331">
        <v>-35435.01</v>
      </c>
      <c r="AR539" s="331">
        <v>-34490.89</v>
      </c>
      <c r="AS539" s="331">
        <v>-33148.67</v>
      </c>
      <c r="AT539" s="331">
        <v>-29090.36</v>
      </c>
      <c r="AU539" s="331">
        <v>-29691.02</v>
      </c>
      <c r="AV539" s="331">
        <v>-30178.32</v>
      </c>
      <c r="AW539" s="331">
        <v>-29722.94</v>
      </c>
      <c r="AX539" s="331">
        <v>-29033.33</v>
      </c>
      <c r="AY539" s="331">
        <v>-28462.68</v>
      </c>
      <c r="AZ539" s="331">
        <v>-28976.54</v>
      </c>
      <c r="BA539" s="331">
        <v>-29241.360000000001</v>
      </c>
      <c r="BB539" s="331">
        <v>-29685.64</v>
      </c>
      <c r="BC539" s="331">
        <v>-29657.07</v>
      </c>
      <c r="BD539" s="330"/>
      <c r="BE539" s="330"/>
      <c r="BF539" s="350"/>
      <c r="BG539" s="350"/>
      <c r="BH539" s="335"/>
      <c r="BI539" s="350"/>
      <c r="BJ539" s="350"/>
    </row>
    <row r="540" spans="2:66">
      <c r="B540" s="339" t="s">
        <v>19078</v>
      </c>
      <c r="C540" s="338" t="s">
        <v>19077</v>
      </c>
      <c r="D540" s="337" t="s">
        <v>19215</v>
      </c>
      <c r="E540" s="337" t="s">
        <v>19070</v>
      </c>
      <c r="F540" s="337" t="s">
        <v>19076</v>
      </c>
      <c r="G540" s="337" t="s">
        <v>19217</v>
      </c>
      <c r="H540" s="336" t="s">
        <v>19216</v>
      </c>
      <c r="I540" s="331">
        <v>-3897.54</v>
      </c>
      <c r="J540" s="331"/>
      <c r="K540" s="331"/>
      <c r="L540" s="331">
        <v>-2993.94</v>
      </c>
      <c r="M540" s="331">
        <v>-3067.51</v>
      </c>
      <c r="N540" s="331">
        <v>-3109.26</v>
      </c>
      <c r="O540" s="331">
        <v>-2878.39</v>
      </c>
      <c r="P540" s="331">
        <v>-2851.76</v>
      </c>
      <c r="Q540" s="331">
        <v>-2986.89</v>
      </c>
      <c r="R540" s="331">
        <v>-3199.76</v>
      </c>
      <c r="S540" s="331">
        <v>-3171.63</v>
      </c>
      <c r="T540" s="331">
        <v>-3464.19</v>
      </c>
      <c r="U540" s="331">
        <v>-3546.79</v>
      </c>
      <c r="V540" s="331">
        <v>-3574.09</v>
      </c>
      <c r="W540" s="331">
        <v>-3556.99</v>
      </c>
      <c r="X540" s="331">
        <v>-3524.66</v>
      </c>
      <c r="Y540" s="331">
        <v>-3260.51</v>
      </c>
      <c r="Z540" s="331">
        <v>-2924.08</v>
      </c>
      <c r="AA540" s="331">
        <v>-3087.09</v>
      </c>
      <c r="AB540" s="331">
        <v>-3206.44</v>
      </c>
      <c r="AC540" s="331">
        <v>-3778.56</v>
      </c>
      <c r="AD540" s="331">
        <v>-4673.63</v>
      </c>
      <c r="AE540" s="331">
        <v>-4634.42</v>
      </c>
      <c r="AF540" s="331">
        <v>-4570.1099999999997</v>
      </c>
      <c r="AG540" s="331">
        <v>-5981.88</v>
      </c>
      <c r="AH540" s="331">
        <v>-5973.4</v>
      </c>
      <c r="AI540" s="331">
        <v>-5749.38</v>
      </c>
      <c r="AJ540" s="331">
        <v>-6347.14</v>
      </c>
      <c r="AK540" s="331">
        <v>-6877.87</v>
      </c>
      <c r="AL540" s="331">
        <v>-7027.13</v>
      </c>
      <c r="AM540" s="331">
        <v>-7180.84</v>
      </c>
      <c r="AN540" s="331">
        <v>-7397.56</v>
      </c>
      <c r="AO540" s="331">
        <v>-7027.74</v>
      </c>
      <c r="AP540" s="331">
        <v>-6631.14</v>
      </c>
      <c r="AQ540" s="331">
        <v>-6393.19</v>
      </c>
      <c r="AR540" s="331">
        <v>-5643</v>
      </c>
      <c r="AS540" s="331">
        <v>-5256.18</v>
      </c>
      <c r="AT540" s="331">
        <v>-4893.34</v>
      </c>
      <c r="AU540" s="331">
        <v>-4853.22</v>
      </c>
      <c r="AV540" s="331">
        <v>-4644.53</v>
      </c>
      <c r="AW540" s="331">
        <v>-5158.0600000000004</v>
      </c>
      <c r="AX540" s="331">
        <v>-4313.53</v>
      </c>
      <c r="AY540" s="331">
        <v>-2885.44</v>
      </c>
      <c r="AZ540" s="331">
        <v>-2399.6799999999998</v>
      </c>
      <c r="BA540" s="331">
        <v>-3402</v>
      </c>
      <c r="BB540" s="331">
        <v>-3389.47</v>
      </c>
      <c r="BC540" s="331">
        <v>-3389.47</v>
      </c>
      <c r="BD540" s="330"/>
      <c r="BE540" s="330"/>
      <c r="BF540" s="350"/>
      <c r="BG540" s="350"/>
      <c r="BH540" s="335"/>
      <c r="BI540" s="350"/>
      <c r="BJ540" s="350"/>
    </row>
    <row r="541" spans="2:66">
      <c r="B541" s="339" t="s">
        <v>19073</v>
      </c>
      <c r="C541" s="338" t="s">
        <v>19072</v>
      </c>
      <c r="D541" s="337" t="s">
        <v>19215</v>
      </c>
      <c r="E541" s="337" t="s">
        <v>19070</v>
      </c>
      <c r="F541" s="337" t="s">
        <v>19069</v>
      </c>
      <c r="G541" s="337" t="s">
        <v>19214</v>
      </c>
      <c r="H541" s="336" t="s">
        <v>19213</v>
      </c>
      <c r="I541" s="331">
        <v>-709.83</v>
      </c>
      <c r="J541" s="331"/>
      <c r="K541" s="331"/>
      <c r="L541" s="331">
        <v>-572.08000000000004</v>
      </c>
      <c r="M541" s="331">
        <v>-585.49</v>
      </c>
      <c r="N541" s="331">
        <v>-457.24</v>
      </c>
      <c r="O541" s="331">
        <v>-492.63</v>
      </c>
      <c r="P541" s="331">
        <v>-440.28</v>
      </c>
      <c r="Q541" s="331">
        <v>-414.3</v>
      </c>
      <c r="R541" s="331">
        <v>-429.62</v>
      </c>
      <c r="S541" s="331">
        <v>-391.35</v>
      </c>
      <c r="T541" s="331">
        <v>-349.64</v>
      </c>
      <c r="U541" s="331">
        <v>-313.33999999999997</v>
      </c>
      <c r="V541" s="331">
        <v>-205.86</v>
      </c>
      <c r="W541" s="331">
        <v>-201.19</v>
      </c>
      <c r="X541" s="331">
        <v>-167.59</v>
      </c>
      <c r="Y541" s="331">
        <v>-163.76</v>
      </c>
      <c r="Z541" s="331">
        <v>-162.13</v>
      </c>
      <c r="AA541" s="331">
        <v>-147</v>
      </c>
      <c r="AB541" s="331">
        <v>-155.53</v>
      </c>
      <c r="AC541" s="331">
        <v>-118.9</v>
      </c>
      <c r="AD541" s="331">
        <v>-116.6</v>
      </c>
      <c r="AE541" s="331">
        <v>-134.96</v>
      </c>
      <c r="AF541" s="331">
        <v>-163.27000000000001</v>
      </c>
      <c r="AG541" s="331">
        <v>-134.69999999999999</v>
      </c>
      <c r="AH541" s="331">
        <v>-128.84</v>
      </c>
      <c r="AI541" s="331">
        <v>-138</v>
      </c>
      <c r="AJ541" s="331">
        <v>-51.32</v>
      </c>
      <c r="AK541" s="331">
        <v>-44.47</v>
      </c>
      <c r="AL541" s="331">
        <v>-42.89</v>
      </c>
      <c r="AM541" s="331">
        <v>-42.89</v>
      </c>
      <c r="AN541" s="331">
        <v>-21.08</v>
      </c>
      <c r="AO541" s="331">
        <v>-21.08</v>
      </c>
      <c r="AP541" s="331">
        <v>-19.07</v>
      </c>
      <c r="AQ541" s="331">
        <v>-18.73</v>
      </c>
      <c r="AR541" s="331">
        <v>-42.65</v>
      </c>
      <c r="AS541" s="331">
        <v>-41.75</v>
      </c>
      <c r="AT541" s="331">
        <v>-41.86</v>
      </c>
      <c r="AU541" s="331">
        <v>-41.97</v>
      </c>
      <c r="AV541" s="331">
        <v>-42.02</v>
      </c>
      <c r="AW541" s="331">
        <v>-150</v>
      </c>
      <c r="AX541" s="331">
        <v>-179.34</v>
      </c>
      <c r="AY541" s="331">
        <v>-208.68</v>
      </c>
      <c r="AZ541" s="331">
        <v>-206.52</v>
      </c>
      <c r="BA541" s="331">
        <v>-206.03</v>
      </c>
      <c r="BB541" s="331">
        <v>-206.03</v>
      </c>
      <c r="BC541" s="331">
        <v>-206.03</v>
      </c>
      <c r="BD541" s="330"/>
      <c r="BE541" s="330"/>
      <c r="BF541" s="350"/>
      <c r="BG541" s="350"/>
      <c r="BH541" s="335"/>
      <c r="BI541" s="350"/>
      <c r="BJ541" s="350"/>
    </row>
    <row r="542" spans="2:66">
      <c r="B542" s="346" t="s">
        <v>19212</v>
      </c>
      <c r="C542" s="345" t="s">
        <v>19211</v>
      </c>
      <c r="D542" s="344"/>
      <c r="E542" s="344"/>
      <c r="F542" s="344"/>
      <c r="G542" s="344"/>
      <c r="H542" s="343"/>
      <c r="I542" s="331"/>
      <c r="J542" s="331"/>
      <c r="K542" s="331"/>
      <c r="L542" s="331"/>
      <c r="M542" s="331"/>
      <c r="N542" s="331"/>
      <c r="O542" s="331"/>
      <c r="P542" s="331"/>
      <c r="Q542" s="331"/>
      <c r="R542" s="331"/>
      <c r="S542" s="331"/>
      <c r="T542" s="331"/>
      <c r="U542" s="331"/>
      <c r="V542" s="331"/>
      <c r="W542" s="331"/>
      <c r="X542" s="331"/>
      <c r="Y542" s="331"/>
      <c r="Z542" s="331"/>
      <c r="AA542" s="331"/>
      <c r="AB542" s="331"/>
      <c r="AC542" s="331"/>
      <c r="AD542" s="331"/>
      <c r="AE542" s="331"/>
      <c r="AF542" s="331"/>
      <c r="AG542" s="331"/>
      <c r="AH542" s="331"/>
      <c r="AI542" s="331"/>
      <c r="AJ542" s="331"/>
      <c r="AK542" s="331"/>
      <c r="AL542" s="331"/>
      <c r="AM542" s="331"/>
      <c r="AN542" s="331"/>
      <c r="AO542" s="331"/>
      <c r="AP542" s="331"/>
      <c r="AQ542" s="331"/>
      <c r="AR542" s="331"/>
      <c r="AS542" s="331"/>
      <c r="AT542" s="331"/>
      <c r="AU542" s="331"/>
      <c r="AV542" s="331"/>
      <c r="AW542" s="331"/>
      <c r="AX542" s="331"/>
      <c r="AY542" s="331"/>
      <c r="AZ542" s="331"/>
      <c r="BA542" s="331"/>
      <c r="BB542" s="331"/>
      <c r="BC542" s="331"/>
      <c r="BD542" s="330"/>
      <c r="BE542" s="330"/>
      <c r="BF542" s="350"/>
      <c r="BG542" s="350"/>
      <c r="BH542" s="342"/>
      <c r="BI542" s="350"/>
      <c r="BJ542" s="350"/>
    </row>
    <row r="543" spans="2:66">
      <c r="B543" s="339" t="s">
        <v>19122</v>
      </c>
      <c r="C543" s="338" t="s">
        <v>19122</v>
      </c>
      <c r="D543" s="337" t="s">
        <v>19207</v>
      </c>
      <c r="E543" s="337" t="s">
        <v>19070</v>
      </c>
      <c r="F543" s="337" t="s">
        <v>19121</v>
      </c>
      <c r="G543" s="337" t="s">
        <v>19150</v>
      </c>
      <c r="H543" s="336" t="s">
        <v>19149</v>
      </c>
      <c r="I543" s="331">
        <v>-82.98</v>
      </c>
      <c r="J543" s="331"/>
      <c r="K543" s="331"/>
      <c r="L543" s="331">
        <v>-153.01</v>
      </c>
      <c r="M543" s="331">
        <v>-159.87</v>
      </c>
      <c r="N543" s="331">
        <v>-115.57</v>
      </c>
      <c r="O543" s="331">
        <v>-405.83</v>
      </c>
      <c r="P543" s="331">
        <v>-363.9</v>
      </c>
      <c r="Q543" s="331">
        <v>-327.36</v>
      </c>
      <c r="R543" s="331">
        <v>-315.12</v>
      </c>
      <c r="S543" s="331">
        <v>-279.29000000000002</v>
      </c>
      <c r="T543" s="331">
        <v>-289.83999999999997</v>
      </c>
      <c r="U543" s="331">
        <v>-179.35</v>
      </c>
      <c r="V543" s="331">
        <v>-304.62</v>
      </c>
      <c r="W543" s="331">
        <v>-342.79</v>
      </c>
      <c r="X543" s="331">
        <v>-500.16</v>
      </c>
      <c r="Y543" s="331">
        <v>-450.85</v>
      </c>
      <c r="Z543" s="331">
        <v>-575</v>
      </c>
      <c r="AA543" s="331">
        <v>-499.97</v>
      </c>
      <c r="AB543" s="331">
        <v>-572.98</v>
      </c>
      <c r="AC543" s="331">
        <v>-707.66</v>
      </c>
      <c r="AD543" s="331">
        <v>-578.54</v>
      </c>
      <c r="AE543" s="331">
        <v>-521.87</v>
      </c>
      <c r="AF543" s="331">
        <v>-500.94</v>
      </c>
      <c r="AG543" s="331">
        <v>-508.71</v>
      </c>
      <c r="AH543" s="331">
        <v>-470.9</v>
      </c>
      <c r="AI543" s="331">
        <v>-575.30999999999995</v>
      </c>
      <c r="AJ543" s="331">
        <v>-422.46</v>
      </c>
      <c r="AK543" s="331">
        <v>-165.23</v>
      </c>
      <c r="AL543" s="331">
        <v>-179.17</v>
      </c>
      <c r="AM543" s="331">
        <v>-235.93</v>
      </c>
      <c r="AN543" s="331">
        <v>-225.58</v>
      </c>
      <c r="AO543" s="331">
        <v>-227.7</v>
      </c>
      <c r="AP543" s="331">
        <v>-224.11</v>
      </c>
      <c r="AQ543" s="331">
        <v>-248.4</v>
      </c>
      <c r="AR543" s="331">
        <v>-222</v>
      </c>
      <c r="AS543" s="331">
        <v>-172.18</v>
      </c>
      <c r="AT543" s="331">
        <v>-103.18</v>
      </c>
      <c r="AU543" s="331">
        <v>-93.79</v>
      </c>
      <c r="AV543" s="331">
        <v>-97.89</v>
      </c>
      <c r="AW543" s="331">
        <v>-103.73</v>
      </c>
      <c r="AX543" s="331">
        <v>-99.5</v>
      </c>
      <c r="AY543" s="331">
        <v>-79.95</v>
      </c>
      <c r="AZ543" s="331">
        <v>-69.92</v>
      </c>
      <c r="BA543" s="331">
        <v>-108.65</v>
      </c>
      <c r="BB543" s="331">
        <v>-128.75</v>
      </c>
      <c r="BC543" s="331">
        <v>-122.41</v>
      </c>
      <c r="BD543" s="330"/>
      <c r="BE543" s="330"/>
      <c r="BF543" s="350"/>
      <c r="BG543" s="350"/>
      <c r="BH543" s="335"/>
      <c r="BI543" s="350"/>
      <c r="BJ543" s="350"/>
    </row>
    <row r="544" spans="2:66">
      <c r="B544" s="339" t="s">
        <v>19153</v>
      </c>
      <c r="C544" s="338" t="s">
        <v>19152</v>
      </c>
      <c r="D544" s="337" t="s">
        <v>19207</v>
      </c>
      <c r="E544" s="337" t="s">
        <v>19070</v>
      </c>
      <c r="F544" s="337" t="s">
        <v>19151</v>
      </c>
      <c r="G544" s="337" t="s">
        <v>19150</v>
      </c>
      <c r="H544" s="336" t="s">
        <v>19149</v>
      </c>
      <c r="I544" s="331">
        <v>-42.53</v>
      </c>
      <c r="J544" s="331"/>
      <c r="K544" s="331"/>
      <c r="L544" s="331">
        <v>-113.31</v>
      </c>
      <c r="M544" s="331">
        <v>-88.03</v>
      </c>
      <c r="N544" s="331">
        <v>-95.62</v>
      </c>
      <c r="O544" s="331">
        <v>-97.29</v>
      </c>
      <c r="P544" s="331">
        <v>-98.43</v>
      </c>
      <c r="Q544" s="331">
        <v>-71.97</v>
      </c>
      <c r="R544" s="331">
        <v>-70.14</v>
      </c>
      <c r="S544" s="331">
        <v>-44.44</v>
      </c>
      <c r="T544" s="331">
        <v>-60.88</v>
      </c>
      <c r="U544" s="331">
        <v>-46.98</v>
      </c>
      <c r="V544" s="331">
        <v>-19.350000000000001</v>
      </c>
      <c r="W544" s="331">
        <v>-84.98</v>
      </c>
      <c r="X544" s="331">
        <v>-51.77</v>
      </c>
      <c r="Y544" s="331">
        <v>-47.5</v>
      </c>
      <c r="Z544" s="331">
        <v>-36.17</v>
      </c>
      <c r="AA544" s="331">
        <v>-33.770000000000003</v>
      </c>
      <c r="AB544" s="331">
        <v>-25.98</v>
      </c>
      <c r="AC544" s="331">
        <v>-23.85</v>
      </c>
      <c r="AD544" s="331">
        <v>-20.14</v>
      </c>
      <c r="AE544" s="331">
        <v>-22.96</v>
      </c>
      <c r="AF544" s="331">
        <v>-24.93</v>
      </c>
      <c r="AG544" s="331">
        <v>-34.33</v>
      </c>
      <c r="AH544" s="331">
        <v>-27.07</v>
      </c>
      <c r="AI544" s="331">
        <v>-22.61</v>
      </c>
      <c r="AJ544" s="331">
        <v>-26.59</v>
      </c>
      <c r="AK544" s="331">
        <v>-32.65</v>
      </c>
      <c r="AL544" s="331">
        <v>-23.98</v>
      </c>
      <c r="AM544" s="331">
        <v>-25.75</v>
      </c>
      <c r="AN544" s="331">
        <v>-26.94</v>
      </c>
      <c r="AO544" s="331">
        <v>-26.64</v>
      </c>
      <c r="AP544" s="331">
        <v>-26.61</v>
      </c>
      <c r="AQ544" s="331">
        <v>-26.51</v>
      </c>
      <c r="AR544" s="331">
        <v>-28.02</v>
      </c>
      <c r="AS544" s="331">
        <v>-26.21</v>
      </c>
      <c r="AT544" s="331">
        <v>-19.68</v>
      </c>
      <c r="AU544" s="331">
        <v>-21.58</v>
      </c>
      <c r="AV544" s="331">
        <v>-21.29</v>
      </c>
      <c r="AW544" s="331">
        <v>-15.6</v>
      </c>
      <c r="AX544" s="331">
        <v>-17.02</v>
      </c>
      <c r="AY544" s="331">
        <v>-7.56</v>
      </c>
      <c r="AZ544" s="331">
        <v>-7.26</v>
      </c>
      <c r="BA544" s="331">
        <v>-6.18</v>
      </c>
      <c r="BB544" s="331">
        <v>-10.31</v>
      </c>
      <c r="BC544" s="331">
        <v>-28.09</v>
      </c>
      <c r="BD544" s="330"/>
      <c r="BE544" s="330"/>
      <c r="BF544" s="350"/>
      <c r="BG544" s="350"/>
      <c r="BH544" s="335"/>
      <c r="BI544" s="350"/>
      <c r="BJ544" s="350"/>
    </row>
    <row r="545" spans="2:62">
      <c r="B545" s="339" t="s">
        <v>19119</v>
      </c>
      <c r="C545" s="338" t="s">
        <v>19118</v>
      </c>
      <c r="D545" s="337" t="s">
        <v>19207</v>
      </c>
      <c r="E545" s="337" t="s">
        <v>19070</v>
      </c>
      <c r="F545" s="337" t="s">
        <v>19117</v>
      </c>
      <c r="G545" s="337" t="s">
        <v>19150</v>
      </c>
      <c r="H545" s="336" t="s">
        <v>19149</v>
      </c>
      <c r="I545" s="331">
        <v>-84.83</v>
      </c>
      <c r="J545" s="331"/>
      <c r="K545" s="331"/>
      <c r="L545" s="331">
        <v>-42.99</v>
      </c>
      <c r="M545" s="331">
        <v>-20.149999999999999</v>
      </c>
      <c r="N545" s="331">
        <v>-21.21</v>
      </c>
      <c r="O545" s="331">
        <v>-13.12</v>
      </c>
      <c r="P545" s="331">
        <v>-61.8</v>
      </c>
      <c r="Q545" s="331">
        <v>-29.72</v>
      </c>
      <c r="R545" s="331">
        <v>-34.1</v>
      </c>
      <c r="S545" s="331">
        <v>-40.229999999999997</v>
      </c>
      <c r="T545" s="331">
        <v>-39.08</v>
      </c>
      <c r="U545" s="331">
        <v>-24.33</v>
      </c>
      <c r="V545" s="331">
        <v>-37.380000000000003</v>
      </c>
      <c r="W545" s="331">
        <v>-31.74</v>
      </c>
      <c r="X545" s="331">
        <v>-44.16</v>
      </c>
      <c r="Y545" s="331">
        <v>-24.33</v>
      </c>
      <c r="Z545" s="331">
        <v>-4.5199999999999996</v>
      </c>
      <c r="AA545" s="331">
        <v>-4.5599999999999996</v>
      </c>
      <c r="AB545" s="331">
        <v>-1.91</v>
      </c>
      <c r="AC545" s="331">
        <v>-2.12</v>
      </c>
      <c r="AD545" s="331">
        <v>-2.0499999999999998</v>
      </c>
      <c r="AE545" s="331">
        <v>-4</v>
      </c>
      <c r="AF545" s="331">
        <v>-1.74</v>
      </c>
      <c r="AG545" s="331">
        <v>-2.2999999999999998</v>
      </c>
      <c r="AH545" s="331">
        <v>-2.37</v>
      </c>
      <c r="AI545" s="331">
        <v>-2.71</v>
      </c>
      <c r="AJ545" s="331">
        <v>-0.73</v>
      </c>
      <c r="AK545" s="331">
        <v>-0.49</v>
      </c>
      <c r="AL545" s="331">
        <v>-1.91</v>
      </c>
      <c r="AM545" s="331">
        <v>-1.29</v>
      </c>
      <c r="AN545" s="331">
        <v>-1.39</v>
      </c>
      <c r="AO545" s="331">
        <v>-0.97</v>
      </c>
      <c r="AP545" s="331">
        <v>-0.84</v>
      </c>
      <c r="AQ545" s="331">
        <v>-1.08</v>
      </c>
      <c r="AR545" s="331">
        <v>-1.32</v>
      </c>
      <c r="AS545" s="331">
        <v>-0.77</v>
      </c>
      <c r="AT545" s="331">
        <v>-0.38</v>
      </c>
      <c r="AU545" s="331">
        <v>-0.84</v>
      </c>
      <c r="AV545" s="331">
        <v>-17.5</v>
      </c>
      <c r="AW545" s="331">
        <v>-6.3</v>
      </c>
      <c r="AX545" s="331">
        <v>-0.1</v>
      </c>
      <c r="AY545" s="331">
        <v>-0.14000000000000001</v>
      </c>
      <c r="AZ545" s="331">
        <v>-0.24</v>
      </c>
      <c r="BA545" s="331">
        <v>-0.03</v>
      </c>
      <c r="BB545" s="331">
        <v>-7.0000000000000007E-2</v>
      </c>
      <c r="BC545" s="331">
        <v>-0.03</v>
      </c>
      <c r="BD545" s="330"/>
      <c r="BE545" s="330"/>
      <c r="BF545" s="350"/>
      <c r="BG545" s="350"/>
      <c r="BH545" s="335"/>
      <c r="BI545" s="350"/>
      <c r="BJ545" s="350"/>
    </row>
    <row r="546" spans="2:62">
      <c r="B546" s="339" t="s">
        <v>19115</v>
      </c>
      <c r="C546" s="338" t="s">
        <v>19114</v>
      </c>
      <c r="D546" s="337" t="s">
        <v>19207</v>
      </c>
      <c r="E546" s="337" t="s">
        <v>19070</v>
      </c>
      <c r="F546" s="337" t="s">
        <v>19113</v>
      </c>
      <c r="G546" s="337" t="s">
        <v>19210</v>
      </c>
      <c r="H546" s="336" t="s">
        <v>19208</v>
      </c>
      <c r="I546" s="331">
        <v>-4816.0600000000004</v>
      </c>
      <c r="J546" s="331"/>
      <c r="K546" s="331"/>
      <c r="L546" s="331">
        <v>-4398.3</v>
      </c>
      <c r="M546" s="331">
        <v>-5743.48</v>
      </c>
      <c r="N546" s="331">
        <v>-5452.99</v>
      </c>
      <c r="O546" s="331">
        <v>-5216.1400000000003</v>
      </c>
      <c r="P546" s="331">
        <v>-5313.34</v>
      </c>
      <c r="Q546" s="331">
        <v>-4186.01</v>
      </c>
      <c r="R546" s="331">
        <v>-3449.1</v>
      </c>
      <c r="S546" s="331">
        <v>-2864.85</v>
      </c>
      <c r="T546" s="331">
        <v>-3057.35</v>
      </c>
      <c r="U546" s="331">
        <v>-5024.5</v>
      </c>
      <c r="V546" s="331">
        <v>-5313.13</v>
      </c>
      <c r="W546" s="331">
        <v>-4962.2299999999996</v>
      </c>
      <c r="X546" s="331">
        <v>-4378.16</v>
      </c>
      <c r="Y546" s="331">
        <v>-4219.9399999999996</v>
      </c>
      <c r="Z546" s="331">
        <v>-3945.05</v>
      </c>
      <c r="AA546" s="331">
        <v>-3548.03</v>
      </c>
      <c r="AB546" s="331">
        <v>-3796.66</v>
      </c>
      <c r="AC546" s="331">
        <v>-3839.24</v>
      </c>
      <c r="AD546" s="331">
        <v>-3870.95</v>
      </c>
      <c r="AE546" s="331">
        <v>-4144.6899999999996</v>
      </c>
      <c r="AF546" s="331">
        <v>-5316.61</v>
      </c>
      <c r="AG546" s="331">
        <v>-5572.06</v>
      </c>
      <c r="AH546" s="331">
        <v>-6079.16</v>
      </c>
      <c r="AI546" s="331">
        <v>-5947.27</v>
      </c>
      <c r="AJ546" s="331">
        <v>-6556.49</v>
      </c>
      <c r="AK546" s="331">
        <v>-5950.03</v>
      </c>
      <c r="AL546" s="331">
        <v>-6356.31</v>
      </c>
      <c r="AM546" s="331">
        <v>-6226.36</v>
      </c>
      <c r="AN546" s="331">
        <v>-6225.86</v>
      </c>
      <c r="AO546" s="331">
        <v>-6226.86</v>
      </c>
      <c r="AP546" s="331">
        <v>-6338.23</v>
      </c>
      <c r="AQ546" s="331">
        <v>-6187.41</v>
      </c>
      <c r="AR546" s="331">
        <v>-6410.22</v>
      </c>
      <c r="AS546" s="331">
        <v>-6338.95</v>
      </c>
      <c r="AT546" s="331">
        <v>-5429.09</v>
      </c>
      <c r="AU546" s="331">
        <v>-5341.39</v>
      </c>
      <c r="AV546" s="331">
        <v>-5369.91</v>
      </c>
      <c r="AW546" s="331">
        <v>-4652.9399999999996</v>
      </c>
      <c r="AX546" s="331">
        <v>-4671.63</v>
      </c>
      <c r="AY546" s="331">
        <v>-4620.42</v>
      </c>
      <c r="AZ546" s="331">
        <v>-4723.9799999999996</v>
      </c>
      <c r="BA546" s="331">
        <v>-4945.6099999999997</v>
      </c>
      <c r="BB546" s="331">
        <v>-5333.8</v>
      </c>
      <c r="BC546" s="331">
        <v>-5425.87</v>
      </c>
      <c r="BD546" s="330"/>
      <c r="BE546" s="330"/>
      <c r="BF546" s="330"/>
      <c r="BG546" s="330"/>
      <c r="BH546" s="335"/>
      <c r="BI546" s="330"/>
      <c r="BJ546" s="330"/>
    </row>
    <row r="547" spans="2:62">
      <c r="B547" s="339" t="s">
        <v>19112</v>
      </c>
      <c r="C547" s="338" t="s">
        <v>19111</v>
      </c>
      <c r="D547" s="337" t="s">
        <v>19207</v>
      </c>
      <c r="E547" s="337" t="s">
        <v>19070</v>
      </c>
      <c r="F547" s="337" t="s">
        <v>19110</v>
      </c>
      <c r="G547" s="337" t="s">
        <v>19150</v>
      </c>
      <c r="H547" s="336" t="s">
        <v>19149</v>
      </c>
      <c r="I547" s="331">
        <v>-503.44</v>
      </c>
      <c r="J547" s="331"/>
      <c r="K547" s="331"/>
      <c r="L547" s="331">
        <v>-354.48</v>
      </c>
      <c r="M547" s="331">
        <v>-355.9</v>
      </c>
      <c r="N547" s="331">
        <v>-742.61</v>
      </c>
      <c r="O547" s="331">
        <v>-400.57</v>
      </c>
      <c r="P547" s="331">
        <v>-657.35</v>
      </c>
      <c r="Q547" s="331">
        <v>-619.29</v>
      </c>
      <c r="R547" s="331">
        <v>-579.21</v>
      </c>
      <c r="S547" s="331">
        <v>-354.95</v>
      </c>
      <c r="T547" s="331">
        <v>-476.88</v>
      </c>
      <c r="U547" s="331">
        <v>-660.1</v>
      </c>
      <c r="V547" s="331">
        <v>-503.67</v>
      </c>
      <c r="W547" s="331">
        <v>-438.5</v>
      </c>
      <c r="X547" s="331">
        <v>-596.54999999999995</v>
      </c>
      <c r="Y547" s="331">
        <v>-542.77</v>
      </c>
      <c r="Z547" s="331">
        <v>-809.82</v>
      </c>
      <c r="AA547" s="331">
        <v>-1000.18</v>
      </c>
      <c r="AB547" s="331">
        <v>-1452.82</v>
      </c>
      <c r="AC547" s="331">
        <v>-1567.72</v>
      </c>
      <c r="AD547" s="331">
        <v>-497.81</v>
      </c>
      <c r="AE547" s="331">
        <v>-223.74</v>
      </c>
      <c r="AF547" s="331">
        <v>-181.19</v>
      </c>
      <c r="AG547" s="331">
        <v>-398.41</v>
      </c>
      <c r="AH547" s="331">
        <v>-152.15</v>
      </c>
      <c r="AI547" s="331">
        <v>-163.44999999999999</v>
      </c>
      <c r="AJ547" s="331">
        <v>-96.34</v>
      </c>
      <c r="AK547" s="331">
        <v>-41.91</v>
      </c>
      <c r="AL547" s="331">
        <v>-43.05</v>
      </c>
      <c r="AM547" s="331">
        <v>-47.97</v>
      </c>
      <c r="AN547" s="331">
        <v>0</v>
      </c>
      <c r="AO547" s="331">
        <v>0</v>
      </c>
      <c r="AP547" s="331">
        <v>0</v>
      </c>
      <c r="AQ547" s="331">
        <v>0</v>
      </c>
      <c r="AR547" s="331">
        <v>0</v>
      </c>
      <c r="AS547" s="331">
        <v>0</v>
      </c>
      <c r="AT547" s="331">
        <v>0</v>
      </c>
      <c r="AU547" s="331">
        <v>0</v>
      </c>
      <c r="AV547" s="331">
        <v>0</v>
      </c>
      <c r="AW547" s="331">
        <v>0</v>
      </c>
      <c r="AX547" s="331">
        <v>0</v>
      </c>
      <c r="AY547" s="331">
        <v>0</v>
      </c>
      <c r="AZ547" s="331">
        <v>0</v>
      </c>
      <c r="BA547" s="331">
        <v>0</v>
      </c>
      <c r="BB547" s="331">
        <v>0</v>
      </c>
      <c r="BC547" s="331">
        <v>0</v>
      </c>
      <c r="BD547" s="330"/>
      <c r="BE547" s="330"/>
      <c r="BF547" s="330"/>
      <c r="BG547" s="330"/>
      <c r="BH547" s="335"/>
      <c r="BI547" s="330"/>
      <c r="BJ547" s="330"/>
    </row>
    <row r="548" spans="2:62">
      <c r="B548" s="339" t="s">
        <v>19106</v>
      </c>
      <c r="C548" s="338" t="s">
        <v>19105</v>
      </c>
      <c r="D548" s="337" t="s">
        <v>19207</v>
      </c>
      <c r="E548" s="337" t="s">
        <v>19070</v>
      </c>
      <c r="F548" s="337" t="s">
        <v>19104</v>
      </c>
      <c r="G548" s="337" t="s">
        <v>19209</v>
      </c>
      <c r="H548" s="336" t="s">
        <v>19208</v>
      </c>
      <c r="I548" s="331">
        <v>0</v>
      </c>
      <c r="J548" s="331"/>
      <c r="K548" s="331"/>
      <c r="L548" s="331">
        <v>0</v>
      </c>
      <c r="M548" s="331">
        <v>0</v>
      </c>
      <c r="N548" s="331">
        <v>0</v>
      </c>
      <c r="O548" s="331">
        <v>0</v>
      </c>
      <c r="P548" s="331">
        <v>0</v>
      </c>
      <c r="Q548" s="331">
        <v>0</v>
      </c>
      <c r="R548" s="331">
        <v>0</v>
      </c>
      <c r="S548" s="331">
        <v>0</v>
      </c>
      <c r="T548" s="331">
        <v>-0.62</v>
      </c>
      <c r="U548" s="331">
        <v>-4.5199999999999996</v>
      </c>
      <c r="V548" s="331">
        <v>-28.28</v>
      </c>
      <c r="W548" s="331">
        <v>-97.23</v>
      </c>
      <c r="X548" s="331">
        <v>-84.67</v>
      </c>
      <c r="Y548" s="331">
        <v>-92.78</v>
      </c>
      <c r="Z548" s="331">
        <v>-120.78</v>
      </c>
      <c r="AA548" s="331">
        <v>-116.22</v>
      </c>
      <c r="AB548" s="331">
        <v>-127.37</v>
      </c>
      <c r="AC548" s="331">
        <v>-144.53</v>
      </c>
      <c r="AD548" s="331">
        <v>-170.44</v>
      </c>
      <c r="AE548" s="331">
        <v>-176.46</v>
      </c>
      <c r="AF548" s="331">
        <v>-189.23</v>
      </c>
      <c r="AG548" s="331">
        <v>-211.12</v>
      </c>
      <c r="AH548" s="331">
        <v>-200.77</v>
      </c>
      <c r="AI548" s="331">
        <v>-214.5</v>
      </c>
      <c r="AJ548" s="331">
        <v>-211</v>
      </c>
      <c r="AK548" s="331">
        <v>-197.9</v>
      </c>
      <c r="AL548" s="331">
        <v>-213.47</v>
      </c>
      <c r="AM548" s="331">
        <v>-209.39</v>
      </c>
      <c r="AN548" s="331">
        <v>-247.71</v>
      </c>
      <c r="AO548" s="331">
        <v>-246.65</v>
      </c>
      <c r="AP548" s="331">
        <v>-265.47000000000003</v>
      </c>
      <c r="AQ548" s="331">
        <v>-363.45</v>
      </c>
      <c r="AR548" s="331">
        <v>-363.91</v>
      </c>
      <c r="AS548" s="331">
        <v>-341.42</v>
      </c>
      <c r="AT548" s="331">
        <v>-375.42</v>
      </c>
      <c r="AU548" s="331">
        <v>-389.98</v>
      </c>
      <c r="AV548" s="331">
        <v>-596.26</v>
      </c>
      <c r="AW548" s="331">
        <v>-592.65</v>
      </c>
      <c r="AX548" s="331">
        <v>-543.95000000000005</v>
      </c>
      <c r="AY548" s="331">
        <v>-461.68</v>
      </c>
      <c r="AZ548" s="331">
        <v>-421.05</v>
      </c>
      <c r="BA548" s="331">
        <v>-342.87</v>
      </c>
      <c r="BB548" s="331">
        <v>-324.92</v>
      </c>
      <c r="BC548" s="331">
        <v>-278.99</v>
      </c>
      <c r="BD548" s="330"/>
      <c r="BE548" s="330"/>
      <c r="BF548" s="330"/>
      <c r="BG548" s="330"/>
      <c r="BH548" s="335"/>
      <c r="BI548" s="330"/>
      <c r="BJ548" s="330"/>
    </row>
    <row r="549" spans="2:62">
      <c r="B549" s="339" t="s">
        <v>19087</v>
      </c>
      <c r="C549" s="340" t="s">
        <v>19086</v>
      </c>
      <c r="D549" s="337" t="s">
        <v>19207</v>
      </c>
      <c r="E549" s="337" t="s">
        <v>19070</v>
      </c>
      <c r="F549" s="337" t="s">
        <v>19085</v>
      </c>
      <c r="G549" s="337" t="s">
        <v>19209</v>
      </c>
      <c r="H549" s="336" t="s">
        <v>19208</v>
      </c>
      <c r="I549" s="331">
        <v>0</v>
      </c>
      <c r="J549" s="331"/>
      <c r="K549" s="331"/>
      <c r="L549" s="331">
        <v>0</v>
      </c>
      <c r="M549" s="331">
        <v>0</v>
      </c>
      <c r="N549" s="331">
        <v>0</v>
      </c>
      <c r="O549" s="331">
        <v>0</v>
      </c>
      <c r="P549" s="331">
        <v>0</v>
      </c>
      <c r="Q549" s="331">
        <v>0</v>
      </c>
      <c r="R549" s="331">
        <v>0</v>
      </c>
      <c r="S549" s="331">
        <v>0</v>
      </c>
      <c r="T549" s="331">
        <v>0</v>
      </c>
      <c r="U549" s="331">
        <v>0</v>
      </c>
      <c r="V549" s="331">
        <v>0</v>
      </c>
      <c r="W549" s="331">
        <v>0</v>
      </c>
      <c r="X549" s="331">
        <v>0</v>
      </c>
      <c r="Y549" s="331">
        <v>0</v>
      </c>
      <c r="Z549" s="331">
        <v>0</v>
      </c>
      <c r="AA549" s="331">
        <v>0</v>
      </c>
      <c r="AB549" s="331">
        <v>0</v>
      </c>
      <c r="AC549" s="331">
        <v>0</v>
      </c>
      <c r="AD549" s="331">
        <v>0</v>
      </c>
      <c r="AE549" s="331">
        <v>0</v>
      </c>
      <c r="AF549" s="331">
        <v>0</v>
      </c>
      <c r="AG549" s="331">
        <v>0</v>
      </c>
      <c r="AH549" s="331">
        <v>0</v>
      </c>
      <c r="AI549" s="331">
        <v>0</v>
      </c>
      <c r="AJ549" s="331">
        <v>0</v>
      </c>
      <c r="AK549" s="331">
        <v>0</v>
      </c>
      <c r="AL549" s="331">
        <v>0</v>
      </c>
      <c r="AM549" s="331">
        <v>0</v>
      </c>
      <c r="AN549" s="331">
        <v>0</v>
      </c>
      <c r="AO549" s="331">
        <v>0</v>
      </c>
      <c r="AP549" s="331">
        <v>0</v>
      </c>
      <c r="AQ549" s="331">
        <v>0</v>
      </c>
      <c r="AR549" s="331">
        <v>0</v>
      </c>
      <c r="AS549" s="331">
        <v>0</v>
      </c>
      <c r="AT549" s="331">
        <v>0</v>
      </c>
      <c r="AU549" s="331">
        <v>0</v>
      </c>
      <c r="AV549" s="331">
        <v>0</v>
      </c>
      <c r="AW549" s="331">
        <v>0</v>
      </c>
      <c r="AX549" s="331">
        <v>0</v>
      </c>
      <c r="AY549" s="331">
        <v>-1.61</v>
      </c>
      <c r="AZ549" s="331">
        <v>-4.43</v>
      </c>
      <c r="BA549" s="331">
        <v>-10.68</v>
      </c>
      <c r="BB549" s="331">
        <v>-17.87</v>
      </c>
      <c r="BC549" s="331">
        <v>-21.46</v>
      </c>
      <c r="BD549" s="330"/>
      <c r="BE549" s="330"/>
      <c r="BF549" s="330"/>
      <c r="BG549" s="330"/>
      <c r="BH549" s="335"/>
      <c r="BI549" s="330"/>
      <c r="BJ549" s="330"/>
    </row>
    <row r="550" spans="2:62">
      <c r="B550" s="339" t="s">
        <v>19083</v>
      </c>
      <c r="C550" s="338" t="s">
        <v>19082</v>
      </c>
      <c r="D550" s="337" t="s">
        <v>19207</v>
      </c>
      <c r="E550" s="337" t="s">
        <v>19070</v>
      </c>
      <c r="F550" s="337" t="s">
        <v>19081</v>
      </c>
      <c r="G550" s="337" t="s">
        <v>19150</v>
      </c>
      <c r="H550" s="336" t="s">
        <v>19149</v>
      </c>
      <c r="I550" s="331">
        <v>-498.48</v>
      </c>
      <c r="J550" s="331"/>
      <c r="K550" s="331"/>
      <c r="L550" s="331">
        <v>-497.46</v>
      </c>
      <c r="M550" s="331">
        <v>-507.1</v>
      </c>
      <c r="N550" s="331">
        <v>-554.17999999999995</v>
      </c>
      <c r="O550" s="331">
        <v>-752.4</v>
      </c>
      <c r="P550" s="331">
        <v>-799.2</v>
      </c>
      <c r="Q550" s="331">
        <v>-766.8</v>
      </c>
      <c r="R550" s="331">
        <v>-738</v>
      </c>
      <c r="S550" s="331">
        <v>-774</v>
      </c>
      <c r="T550" s="331">
        <v>-817.2</v>
      </c>
      <c r="U550" s="331">
        <v>-903.6</v>
      </c>
      <c r="V550" s="331">
        <v>-950.4</v>
      </c>
      <c r="W550" s="331">
        <v>-1026</v>
      </c>
      <c r="X550" s="331">
        <v>-1123.2</v>
      </c>
      <c r="Y550" s="331">
        <v>-1119.5999999999999</v>
      </c>
      <c r="Z550" s="331">
        <v>-1119.5999999999999</v>
      </c>
      <c r="AA550" s="331">
        <v>-1054.44</v>
      </c>
      <c r="AB550" s="331">
        <v>-1096.92</v>
      </c>
      <c r="AC550" s="331">
        <v>-1199.52</v>
      </c>
      <c r="AD550" s="331">
        <v>-1121.76</v>
      </c>
      <c r="AE550" s="331">
        <v>-1135.8</v>
      </c>
      <c r="AF550" s="331">
        <v>-1107.3599999999999</v>
      </c>
      <c r="AG550" s="331">
        <v>-1085.04</v>
      </c>
      <c r="AH550" s="331">
        <v>-1163.8800000000001</v>
      </c>
      <c r="AI550" s="331">
        <v>-1149.48</v>
      </c>
      <c r="AJ550" s="331">
        <v>-1225.08</v>
      </c>
      <c r="AK550" s="331">
        <v>-1213.56</v>
      </c>
      <c r="AL550" s="331">
        <v>-1186.92</v>
      </c>
      <c r="AM550" s="331">
        <v>-1221.1199999999999</v>
      </c>
      <c r="AN550" s="331">
        <v>-1182.96</v>
      </c>
      <c r="AO550" s="331">
        <v>-1218.24</v>
      </c>
      <c r="AP550" s="331">
        <v>-1274.4000000000001</v>
      </c>
      <c r="AQ550" s="331">
        <v>-1359</v>
      </c>
      <c r="AR550" s="331">
        <v>-1462.68</v>
      </c>
      <c r="AS550" s="331">
        <v>-1566.72</v>
      </c>
      <c r="AT550" s="331">
        <v>-1342.08</v>
      </c>
      <c r="AU550" s="331">
        <v>-1371.96</v>
      </c>
      <c r="AV550" s="331">
        <v>-1286.28</v>
      </c>
      <c r="AW550" s="331">
        <v>-1346.4</v>
      </c>
      <c r="AX550" s="331">
        <v>-1298.8800000000001</v>
      </c>
      <c r="AY550" s="331">
        <v>-1284.8399999999999</v>
      </c>
      <c r="AZ550" s="331">
        <v>-1299.5999999999999</v>
      </c>
      <c r="BA550" s="331">
        <v>-1342.8</v>
      </c>
      <c r="BB550" s="331">
        <v>-1449.8</v>
      </c>
      <c r="BC550" s="331">
        <v>-1473.65</v>
      </c>
      <c r="BD550" s="330"/>
      <c r="BE550" s="330"/>
      <c r="BF550" s="330"/>
      <c r="BG550" s="330"/>
      <c r="BH550" s="335"/>
      <c r="BI550" s="330"/>
      <c r="BJ550" s="330"/>
    </row>
    <row r="551" spans="2:62">
      <c r="B551" s="346" t="s">
        <v>19206</v>
      </c>
      <c r="C551" s="345" t="s">
        <v>19205</v>
      </c>
      <c r="D551" s="344"/>
      <c r="E551" s="344"/>
      <c r="F551" s="344"/>
      <c r="G551" s="344"/>
      <c r="H551" s="343"/>
      <c r="I551" s="331"/>
      <c r="J551" s="331"/>
      <c r="K551" s="331"/>
      <c r="L551" s="331"/>
      <c r="M551" s="331"/>
      <c r="N551" s="331"/>
      <c r="O551" s="331"/>
      <c r="P551" s="331"/>
      <c r="Q551" s="331"/>
      <c r="R551" s="331"/>
      <c r="S551" s="331"/>
      <c r="T551" s="331"/>
      <c r="U551" s="331"/>
      <c r="V551" s="331"/>
      <c r="W551" s="331"/>
      <c r="X551" s="331"/>
      <c r="Y551" s="331"/>
      <c r="Z551" s="331"/>
      <c r="AA551" s="331"/>
      <c r="AB551" s="331"/>
      <c r="AC551" s="331"/>
      <c r="AD551" s="331"/>
      <c r="AE551" s="331"/>
      <c r="AF551" s="331"/>
      <c r="AG551" s="331"/>
      <c r="AH551" s="331"/>
      <c r="AI551" s="331"/>
      <c r="AJ551" s="331"/>
      <c r="AK551" s="331"/>
      <c r="AL551" s="331"/>
      <c r="AM551" s="331"/>
      <c r="AN551" s="331"/>
      <c r="AO551" s="331"/>
      <c r="AP551" s="331"/>
      <c r="AQ551" s="331"/>
      <c r="AR551" s="331"/>
      <c r="AS551" s="331"/>
      <c r="AT551" s="331"/>
      <c r="AU551" s="331"/>
      <c r="AV551" s="331"/>
      <c r="AW551" s="331"/>
      <c r="AX551" s="331"/>
      <c r="AY551" s="331"/>
      <c r="AZ551" s="331"/>
      <c r="BA551" s="331"/>
      <c r="BB551" s="331"/>
      <c r="BC551" s="331"/>
      <c r="BD551" s="330"/>
      <c r="BE551" s="330"/>
      <c r="BF551" s="330"/>
      <c r="BG551" s="330"/>
      <c r="BH551" s="342"/>
      <c r="BI551" s="330"/>
      <c r="BJ551" s="330"/>
    </row>
    <row r="552" spans="2:62">
      <c r="B552" s="339" t="s">
        <v>19122</v>
      </c>
      <c r="C552" s="338" t="s">
        <v>19122</v>
      </c>
      <c r="D552" s="337" t="s">
        <v>19201</v>
      </c>
      <c r="E552" s="337" t="s">
        <v>19070</v>
      </c>
      <c r="F552" s="337" t="s">
        <v>19121</v>
      </c>
      <c r="G552" s="337" t="s">
        <v>19162</v>
      </c>
      <c r="H552" s="336" t="s">
        <v>19161</v>
      </c>
      <c r="I552" s="331">
        <v>-176.18</v>
      </c>
      <c r="J552" s="331"/>
      <c r="K552" s="331"/>
      <c r="L552" s="331">
        <v>-149.51</v>
      </c>
      <c r="M552" s="331">
        <v>-161.54</v>
      </c>
      <c r="N552" s="331">
        <v>-124.74</v>
      </c>
      <c r="O552" s="331">
        <v>-73.52</v>
      </c>
      <c r="P552" s="331">
        <v>-78.94</v>
      </c>
      <c r="Q552" s="331">
        <v>-85.27</v>
      </c>
      <c r="R552" s="331">
        <v>-74.709999999999994</v>
      </c>
      <c r="S552" s="331">
        <v>-81.84</v>
      </c>
      <c r="T552" s="331">
        <v>-78.92</v>
      </c>
      <c r="U552" s="331">
        <v>-120.68</v>
      </c>
      <c r="V552" s="331">
        <v>-102.41</v>
      </c>
      <c r="W552" s="331">
        <v>-89.69</v>
      </c>
      <c r="X552" s="331">
        <v>-18.91</v>
      </c>
      <c r="Y552" s="331">
        <v>-7.05</v>
      </c>
      <c r="Z552" s="331">
        <v>-5.45</v>
      </c>
      <c r="AA552" s="331">
        <v>-5.45</v>
      </c>
      <c r="AB552" s="331">
        <v>-5.82</v>
      </c>
      <c r="AC552" s="331">
        <v>-5.39</v>
      </c>
      <c r="AD552" s="331">
        <v>-7.44</v>
      </c>
      <c r="AE552" s="331">
        <v>-6.1</v>
      </c>
      <c r="AF552" s="331">
        <v>-7.82</v>
      </c>
      <c r="AG552" s="331">
        <v>-24.65</v>
      </c>
      <c r="AH552" s="331">
        <v>-27.96</v>
      </c>
      <c r="AI552" s="331">
        <v>-28.8</v>
      </c>
      <c r="AJ552" s="331">
        <v>-14.97</v>
      </c>
      <c r="AK552" s="331">
        <v>-51.09</v>
      </c>
      <c r="AL552" s="331">
        <v>-48.19</v>
      </c>
      <c r="AM552" s="331">
        <v>-41.42</v>
      </c>
      <c r="AN552" s="331">
        <v>-67.98</v>
      </c>
      <c r="AO552" s="331">
        <v>-69.36</v>
      </c>
      <c r="AP552" s="331">
        <v>-75.569999999999993</v>
      </c>
      <c r="AQ552" s="331">
        <v>-65.53</v>
      </c>
      <c r="AR552" s="331">
        <v>-65.8</v>
      </c>
      <c r="AS552" s="331">
        <v>-41.19</v>
      </c>
      <c r="AT552" s="331">
        <v>-29.2</v>
      </c>
      <c r="AU552" s="331">
        <v>-33.950000000000003</v>
      </c>
      <c r="AV552" s="331">
        <v>-35.450000000000003</v>
      </c>
      <c r="AW552" s="331">
        <v>-30.27</v>
      </c>
      <c r="AX552" s="331">
        <v>-32.81</v>
      </c>
      <c r="AY552" s="331">
        <v>-20.170000000000002</v>
      </c>
      <c r="AZ552" s="331">
        <v>-40.06</v>
      </c>
      <c r="BA552" s="331">
        <v>-42.44</v>
      </c>
      <c r="BB552" s="331">
        <v>-42.11</v>
      </c>
      <c r="BC552" s="331">
        <v>-43.15</v>
      </c>
      <c r="BD552" s="330"/>
      <c r="BE552" s="330"/>
      <c r="BF552" s="330"/>
      <c r="BG552" s="330"/>
      <c r="BH552" s="335"/>
      <c r="BI552" s="330"/>
      <c r="BJ552" s="330"/>
    </row>
    <row r="553" spans="2:62">
      <c r="B553" s="339" t="s">
        <v>19119</v>
      </c>
      <c r="C553" s="338" t="s">
        <v>19118</v>
      </c>
      <c r="D553" s="337" t="s">
        <v>19201</v>
      </c>
      <c r="E553" s="337" t="s">
        <v>19070</v>
      </c>
      <c r="F553" s="337" t="s">
        <v>19117</v>
      </c>
      <c r="G553" s="337" t="s">
        <v>19075</v>
      </c>
      <c r="H553" s="336" t="s">
        <v>19116</v>
      </c>
      <c r="I553" s="331">
        <v>-953.5</v>
      </c>
      <c r="J553" s="331"/>
      <c r="K553" s="331"/>
      <c r="L553" s="331">
        <v>-572.05999999999995</v>
      </c>
      <c r="M553" s="331">
        <v>-624.58000000000004</v>
      </c>
      <c r="N553" s="331">
        <v>-594.1</v>
      </c>
      <c r="O553" s="331">
        <v>-596.66999999999996</v>
      </c>
      <c r="P553" s="331">
        <v>-492.03</v>
      </c>
      <c r="Q553" s="331">
        <v>-395.39</v>
      </c>
      <c r="R553" s="331">
        <v>-328.42</v>
      </c>
      <c r="S553" s="331">
        <v>-301.52</v>
      </c>
      <c r="T553" s="331">
        <v>-309.75</v>
      </c>
      <c r="U553" s="331">
        <v>-287.04000000000002</v>
      </c>
      <c r="V553" s="331">
        <v>-458.37</v>
      </c>
      <c r="W553" s="331">
        <v>-318.43</v>
      </c>
      <c r="X553" s="331">
        <v>-234.6</v>
      </c>
      <c r="Y553" s="331">
        <v>-176.07</v>
      </c>
      <c r="Z553" s="331">
        <v>-139.91999999999999</v>
      </c>
      <c r="AA553" s="331">
        <v>-157.9</v>
      </c>
      <c r="AB553" s="331">
        <v>-61.26</v>
      </c>
      <c r="AC553" s="331">
        <v>-64.81</v>
      </c>
      <c r="AD553" s="331">
        <v>-48.01</v>
      </c>
      <c r="AE553" s="331">
        <v>-41.98</v>
      </c>
      <c r="AF553" s="331">
        <v>-37.979999999999997</v>
      </c>
      <c r="AG553" s="331">
        <v>-31.2</v>
      </c>
      <c r="AH553" s="331">
        <v>-22.97</v>
      </c>
      <c r="AI553" s="331">
        <v>-18.03</v>
      </c>
      <c r="AJ553" s="331">
        <v>-13.99</v>
      </c>
      <c r="AK553" s="331">
        <v>-9.69</v>
      </c>
      <c r="AL553" s="331">
        <v>-9.58</v>
      </c>
      <c r="AM553" s="331">
        <v>-9.2200000000000006</v>
      </c>
      <c r="AN553" s="331">
        <v>-7.3</v>
      </c>
      <c r="AO553" s="331">
        <v>-11.34</v>
      </c>
      <c r="AP553" s="331">
        <v>-12.82</v>
      </c>
      <c r="AQ553" s="331">
        <v>-10.83</v>
      </c>
      <c r="AR553" s="331">
        <v>-2.67</v>
      </c>
      <c r="AS553" s="331">
        <v>-1.55</v>
      </c>
      <c r="AT553" s="331">
        <v>-1.83</v>
      </c>
      <c r="AU553" s="331">
        <v>-1.01</v>
      </c>
      <c r="AV553" s="331">
        <v>-0.56000000000000005</v>
      </c>
      <c r="AW553" s="331">
        <v>-0.04</v>
      </c>
      <c r="AX553" s="331">
        <v>-1.1100000000000001</v>
      </c>
      <c r="AY553" s="331">
        <v>-0.42</v>
      </c>
      <c r="AZ553" s="331">
        <v>-0.53</v>
      </c>
      <c r="BA553" s="331">
        <v>-0.16</v>
      </c>
      <c r="BB553" s="331">
        <v>0</v>
      </c>
      <c r="BC553" s="331">
        <v>-6.08</v>
      </c>
      <c r="BD553" s="330"/>
      <c r="BE553" s="330"/>
      <c r="BF553" s="330"/>
      <c r="BG553" s="330"/>
      <c r="BH553" s="335"/>
      <c r="BI553" s="330"/>
      <c r="BJ553" s="330"/>
    </row>
    <row r="554" spans="2:62">
      <c r="B554" s="339" t="s">
        <v>19115</v>
      </c>
      <c r="C554" s="338" t="s">
        <v>19114</v>
      </c>
      <c r="D554" s="337" t="s">
        <v>19201</v>
      </c>
      <c r="E554" s="337" t="s">
        <v>19070</v>
      </c>
      <c r="F554" s="337" t="s">
        <v>19113</v>
      </c>
      <c r="G554" s="337" t="s">
        <v>19203</v>
      </c>
      <c r="H554" s="336" t="s">
        <v>19204</v>
      </c>
      <c r="I554" s="331">
        <v>-9806.4</v>
      </c>
      <c r="J554" s="331"/>
      <c r="K554" s="331"/>
      <c r="L554" s="331">
        <v>-8747.9500000000007</v>
      </c>
      <c r="M554" s="331">
        <v>-10295.91</v>
      </c>
      <c r="N554" s="331">
        <v>-9522.99</v>
      </c>
      <c r="O554" s="331">
        <v>-8704.2199999999993</v>
      </c>
      <c r="P554" s="331">
        <v>-8122.89</v>
      </c>
      <c r="Q554" s="331">
        <v>-8527.1299999999992</v>
      </c>
      <c r="R554" s="331">
        <v>-7073.21</v>
      </c>
      <c r="S554" s="331">
        <v>-5536.8</v>
      </c>
      <c r="T554" s="331">
        <v>-5664.78</v>
      </c>
      <c r="U554" s="331">
        <v>-5535</v>
      </c>
      <c r="V554" s="331">
        <v>-5929.09</v>
      </c>
      <c r="W554" s="331">
        <v>-5790.38</v>
      </c>
      <c r="X554" s="331">
        <v>-6172.51</v>
      </c>
      <c r="Y554" s="331">
        <v>-4106.41</v>
      </c>
      <c r="Z554" s="331">
        <v>-3858.34</v>
      </c>
      <c r="AA554" s="331">
        <v>-3378.18</v>
      </c>
      <c r="AB554" s="331">
        <v>-3105.39</v>
      </c>
      <c r="AC554" s="331">
        <v>-2841.46</v>
      </c>
      <c r="AD554" s="331">
        <v>-2290.8200000000002</v>
      </c>
      <c r="AE554" s="331">
        <v>-1949.7</v>
      </c>
      <c r="AF554" s="331">
        <v>-2016.43</v>
      </c>
      <c r="AG554" s="331">
        <v>-2029.87</v>
      </c>
      <c r="AH554" s="331">
        <v>-1470.44</v>
      </c>
      <c r="AI554" s="331">
        <v>-1377.87</v>
      </c>
      <c r="AJ554" s="331">
        <v>-1781.41</v>
      </c>
      <c r="AK554" s="331">
        <v>-1409.25</v>
      </c>
      <c r="AL554" s="331">
        <v>-1092.96</v>
      </c>
      <c r="AM554" s="331">
        <v>-978.74</v>
      </c>
      <c r="AN554" s="331">
        <v>-697.47</v>
      </c>
      <c r="AO554" s="331">
        <v>-747.88</v>
      </c>
      <c r="AP554" s="331">
        <v>-486.2</v>
      </c>
      <c r="AQ554" s="331">
        <v>-568.07000000000005</v>
      </c>
      <c r="AR554" s="331">
        <v>-472.19</v>
      </c>
      <c r="AS554" s="331">
        <v>-410.3</v>
      </c>
      <c r="AT554" s="331">
        <v>-260.98</v>
      </c>
      <c r="AU554" s="331">
        <v>-301.55</v>
      </c>
      <c r="AV554" s="331">
        <v>-254.51</v>
      </c>
      <c r="AW554" s="331">
        <v>-286.35000000000002</v>
      </c>
      <c r="AX554" s="331">
        <v>-282.52999999999997</v>
      </c>
      <c r="AY554" s="331">
        <v>-238.61</v>
      </c>
      <c r="AZ554" s="331">
        <v>-265.60000000000002</v>
      </c>
      <c r="BA554" s="331">
        <v>-268.04000000000002</v>
      </c>
      <c r="BB554" s="331">
        <v>-263.33</v>
      </c>
      <c r="BC554" s="331">
        <v>-260.76</v>
      </c>
      <c r="BD554" s="330"/>
      <c r="BE554" s="330"/>
      <c r="BF554" s="330"/>
      <c r="BG554" s="330"/>
      <c r="BH554" s="335"/>
      <c r="BI554" s="330"/>
      <c r="BJ554" s="330"/>
    </row>
    <row r="555" spans="2:62">
      <c r="B555" s="339" t="s">
        <v>19112</v>
      </c>
      <c r="C555" s="338" t="s">
        <v>19111</v>
      </c>
      <c r="D555" s="337" t="s">
        <v>19201</v>
      </c>
      <c r="E555" s="337" t="s">
        <v>19070</v>
      </c>
      <c r="F555" s="337" t="s">
        <v>19110</v>
      </c>
      <c r="G555" s="337" t="s">
        <v>19075</v>
      </c>
      <c r="H555" s="336" t="s">
        <v>19100</v>
      </c>
      <c r="I555" s="331">
        <v>-6197.48</v>
      </c>
      <c r="J555" s="331"/>
      <c r="K555" s="331"/>
      <c r="L555" s="331">
        <v>-4563.1899999999996</v>
      </c>
      <c r="M555" s="331">
        <v>-5684.63</v>
      </c>
      <c r="N555" s="331">
        <v>-5619.83</v>
      </c>
      <c r="O555" s="331">
        <v>-4828.6400000000003</v>
      </c>
      <c r="P555" s="331">
        <v>-4485.24</v>
      </c>
      <c r="Q555" s="331">
        <v>-4387.32</v>
      </c>
      <c r="R555" s="331">
        <v>-3547.86</v>
      </c>
      <c r="S555" s="331">
        <v>-3496.04</v>
      </c>
      <c r="T555" s="331">
        <v>-2812.87</v>
      </c>
      <c r="U555" s="331">
        <v>-3120.96</v>
      </c>
      <c r="V555" s="331">
        <v>-2705.66</v>
      </c>
      <c r="W555" s="331">
        <v>-2003.8</v>
      </c>
      <c r="X555" s="331">
        <v>-1518</v>
      </c>
      <c r="Y555" s="331">
        <v>-214.87</v>
      </c>
      <c r="Z555" s="331">
        <v>-162.79</v>
      </c>
      <c r="AA555" s="331">
        <v>-80.47</v>
      </c>
      <c r="AB555" s="331">
        <v>-87.7</v>
      </c>
      <c r="AC555" s="331">
        <v>-60.85</v>
      </c>
      <c r="AD555" s="331">
        <v>-24.02</v>
      </c>
      <c r="AE555" s="331">
        <v>-17.190000000000001</v>
      </c>
      <c r="AF555" s="331">
        <v>-35.43</v>
      </c>
      <c r="AG555" s="331">
        <v>-54.3</v>
      </c>
      <c r="AH555" s="331">
        <v>-6.8</v>
      </c>
      <c r="AI555" s="331">
        <v>-8.82</v>
      </c>
      <c r="AJ555" s="331">
        <v>-22.21</v>
      </c>
      <c r="AK555" s="331">
        <v>-7.31</v>
      </c>
      <c r="AL555" s="331">
        <v>-23.6</v>
      </c>
      <c r="AM555" s="331">
        <v>-21.18</v>
      </c>
      <c r="AN555" s="331">
        <v>-2.54</v>
      </c>
      <c r="AO555" s="331">
        <v>-1.35</v>
      </c>
      <c r="AP555" s="331">
        <v>-1.62</v>
      </c>
      <c r="AQ555" s="331">
        <v>-3.15</v>
      </c>
      <c r="AR555" s="331">
        <v>-0.19</v>
      </c>
      <c r="AS555" s="331">
        <v>-0.26</v>
      </c>
      <c r="AT555" s="331">
        <v>-0.17</v>
      </c>
      <c r="AU555" s="331">
        <v>-0.06</v>
      </c>
      <c r="AV555" s="331">
        <v>-0.35</v>
      </c>
      <c r="AW555" s="331">
        <v>-1.68</v>
      </c>
      <c r="AX555" s="331">
        <v>-0.56000000000000005</v>
      </c>
      <c r="AY555" s="331">
        <v>-1.84</v>
      </c>
      <c r="AZ555" s="331">
        <v>-0.19</v>
      </c>
      <c r="BA555" s="331">
        <v>-0.13</v>
      </c>
      <c r="BB555" s="331">
        <v>-0.13</v>
      </c>
      <c r="BC555" s="331">
        <v>0</v>
      </c>
      <c r="BD555" s="330"/>
      <c r="BE555" s="330"/>
      <c r="BF555" s="330"/>
      <c r="BG555" s="330"/>
      <c r="BH555" s="335"/>
    </row>
    <row r="556" spans="2:62">
      <c r="B556" s="339" t="s">
        <v>19109</v>
      </c>
      <c r="C556" s="338" t="s">
        <v>19108</v>
      </c>
      <c r="D556" s="337" t="s">
        <v>19201</v>
      </c>
      <c r="E556" s="337" t="s">
        <v>19070</v>
      </c>
      <c r="F556" s="337" t="s">
        <v>19107</v>
      </c>
      <c r="G556" s="337" t="s">
        <v>19075</v>
      </c>
      <c r="H556" s="336" t="s">
        <v>19093</v>
      </c>
      <c r="I556" s="331">
        <v>0</v>
      </c>
      <c r="J556" s="331"/>
      <c r="K556" s="331"/>
      <c r="L556" s="331">
        <v>0</v>
      </c>
      <c r="M556" s="331">
        <v>0</v>
      </c>
      <c r="N556" s="331">
        <v>0</v>
      </c>
      <c r="O556" s="331">
        <v>0</v>
      </c>
      <c r="P556" s="331">
        <v>0</v>
      </c>
      <c r="Q556" s="331">
        <v>0</v>
      </c>
      <c r="R556" s="331">
        <v>0</v>
      </c>
      <c r="S556" s="331">
        <v>-31.52</v>
      </c>
      <c r="T556" s="331">
        <v>-17.55</v>
      </c>
      <c r="U556" s="331">
        <v>-24.81</v>
      </c>
      <c r="V556" s="331">
        <v>-56.08</v>
      </c>
      <c r="W556" s="331">
        <v>-11.55</v>
      </c>
      <c r="X556" s="331">
        <v>-101.21</v>
      </c>
      <c r="Y556" s="331">
        <v>-81.260000000000005</v>
      </c>
      <c r="Z556" s="331">
        <v>-17.420000000000002</v>
      </c>
      <c r="AA556" s="331">
        <v>-17.760000000000002</v>
      </c>
      <c r="AB556" s="331">
        <v>-30.46</v>
      </c>
      <c r="AC556" s="331">
        <v>-28.27</v>
      </c>
      <c r="AD556" s="331">
        <v>-24.51</v>
      </c>
      <c r="AE556" s="331">
        <v>-25.02</v>
      </c>
      <c r="AF556" s="331">
        <v>-21.57</v>
      </c>
      <c r="AG556" s="331">
        <v>-27.35</v>
      </c>
      <c r="AH556" s="331">
        <v>-23.28</v>
      </c>
      <c r="AI556" s="331">
        <v>-17.68</v>
      </c>
      <c r="AJ556" s="331">
        <v>-15.32</v>
      </c>
      <c r="AK556" s="331">
        <v>-3.36</v>
      </c>
      <c r="AL556" s="331">
        <v>-2.78</v>
      </c>
      <c r="AM556" s="331">
        <v>-1.27</v>
      </c>
      <c r="AN556" s="331">
        <v>-1.44</v>
      </c>
      <c r="AO556" s="331">
        <v>0</v>
      </c>
      <c r="AP556" s="331">
        <v>-8.32</v>
      </c>
      <c r="AQ556" s="331">
        <v>-1.62</v>
      </c>
      <c r="AR556" s="331">
        <v>-7.11</v>
      </c>
      <c r="AS556" s="331">
        <v>-9.16</v>
      </c>
      <c r="AT556" s="331">
        <v>-0.01</v>
      </c>
      <c r="AU556" s="331">
        <v>-0.06</v>
      </c>
      <c r="AV556" s="331">
        <v>-0.06</v>
      </c>
      <c r="AW556" s="331">
        <v>0</v>
      </c>
      <c r="AX556" s="331">
        <v>0</v>
      </c>
      <c r="AY556" s="331">
        <v>-0.55000000000000004</v>
      </c>
      <c r="AZ556" s="331">
        <v>-0.46</v>
      </c>
      <c r="BA556" s="331">
        <v>-0.46</v>
      </c>
      <c r="BB556" s="331">
        <v>-0.82</v>
      </c>
      <c r="BC556" s="331">
        <v>-1.91</v>
      </c>
      <c r="BD556" s="330"/>
      <c r="BE556" s="330"/>
      <c r="BF556" s="330"/>
      <c r="BG556" s="330"/>
      <c r="BH556" s="335"/>
    </row>
    <row r="557" spans="2:62">
      <c r="B557" s="339" t="s">
        <v>19106</v>
      </c>
      <c r="C557" s="338" t="s">
        <v>19105</v>
      </c>
      <c r="D557" s="337" t="s">
        <v>19201</v>
      </c>
      <c r="E557" s="337" t="s">
        <v>19070</v>
      </c>
      <c r="F557" s="337" t="s">
        <v>19104</v>
      </c>
      <c r="G557" s="337" t="s">
        <v>19203</v>
      </c>
      <c r="H557" s="336" t="s">
        <v>19202</v>
      </c>
      <c r="I557" s="331">
        <v>0</v>
      </c>
      <c r="J557" s="331"/>
      <c r="K557" s="331"/>
      <c r="L557" s="331">
        <v>0</v>
      </c>
      <c r="M557" s="331">
        <v>0</v>
      </c>
      <c r="N557" s="331">
        <v>0</v>
      </c>
      <c r="O557" s="331">
        <v>0</v>
      </c>
      <c r="P557" s="331">
        <v>0</v>
      </c>
      <c r="Q557" s="331">
        <v>0</v>
      </c>
      <c r="R557" s="331">
        <v>0</v>
      </c>
      <c r="S557" s="331">
        <v>0</v>
      </c>
      <c r="T557" s="331">
        <v>-5.31</v>
      </c>
      <c r="U557" s="331">
        <v>-7.6</v>
      </c>
      <c r="V557" s="331">
        <v>-426.4</v>
      </c>
      <c r="W557" s="331">
        <v>-509.27</v>
      </c>
      <c r="X557" s="331">
        <v>-718.86</v>
      </c>
      <c r="Y557" s="331">
        <v>-780.36</v>
      </c>
      <c r="Z557" s="331">
        <v>-756.88</v>
      </c>
      <c r="AA557" s="331">
        <v>-924.07</v>
      </c>
      <c r="AB557" s="331">
        <v>-995.38</v>
      </c>
      <c r="AC557" s="331">
        <v>-1055.81</v>
      </c>
      <c r="AD557" s="331">
        <v>-1252.05</v>
      </c>
      <c r="AE557" s="331">
        <v>-1088.6500000000001</v>
      </c>
      <c r="AF557" s="331">
        <v>-1450.5</v>
      </c>
      <c r="AG557" s="331">
        <v>-1931.77</v>
      </c>
      <c r="AH557" s="331">
        <v>-1580.05</v>
      </c>
      <c r="AI557" s="331">
        <v>-1633.91</v>
      </c>
      <c r="AJ557" s="331">
        <v>-1441.88</v>
      </c>
      <c r="AK557" s="331">
        <v>-1372.02</v>
      </c>
      <c r="AL557" s="331">
        <v>-1256.32</v>
      </c>
      <c r="AM557" s="331">
        <v>-1379.78</v>
      </c>
      <c r="AN557" s="331">
        <v>-1619.8</v>
      </c>
      <c r="AO557" s="331">
        <v>-1590.74</v>
      </c>
      <c r="AP557" s="331">
        <v>-1661.75</v>
      </c>
      <c r="AQ557" s="331">
        <v>-1845.66</v>
      </c>
      <c r="AR557" s="331">
        <v>-1701.24</v>
      </c>
      <c r="AS557" s="331">
        <v>-1600.56</v>
      </c>
      <c r="AT557" s="331">
        <v>-1414.3</v>
      </c>
      <c r="AU557" s="331">
        <v>-1365.51</v>
      </c>
      <c r="AV557" s="331">
        <v>-1094.29</v>
      </c>
      <c r="AW557" s="331">
        <v>-1190.3499999999999</v>
      </c>
      <c r="AX557" s="331">
        <v>-1228.6400000000001</v>
      </c>
      <c r="AY557" s="331">
        <v>-910.27</v>
      </c>
      <c r="AZ557" s="331">
        <v>-1000.27</v>
      </c>
      <c r="BA557" s="331">
        <v>-1013.38</v>
      </c>
      <c r="BB557" s="331">
        <v>-1041.0899999999999</v>
      </c>
      <c r="BC557" s="331">
        <v>-996.5</v>
      </c>
      <c r="BD557" s="330"/>
      <c r="BE557" s="330"/>
      <c r="BF557" s="330"/>
      <c r="BG557" s="330"/>
      <c r="BH557" s="335"/>
    </row>
    <row r="558" spans="2:62">
      <c r="B558" s="339" t="s">
        <v>19185</v>
      </c>
      <c r="C558" s="338" t="s">
        <v>19184</v>
      </c>
      <c r="D558" s="337" t="s">
        <v>19201</v>
      </c>
      <c r="E558" s="337" t="s">
        <v>19070</v>
      </c>
      <c r="F558" s="337" t="s">
        <v>19183</v>
      </c>
      <c r="G558" s="337" t="s">
        <v>19075</v>
      </c>
      <c r="H558" s="336" t="s">
        <v>19093</v>
      </c>
      <c r="I558" s="331">
        <v>0</v>
      </c>
      <c r="J558" s="331"/>
      <c r="K558" s="331"/>
      <c r="L558" s="331">
        <v>0</v>
      </c>
      <c r="M558" s="331">
        <v>0</v>
      </c>
      <c r="N558" s="331">
        <v>0</v>
      </c>
      <c r="O558" s="331">
        <v>0</v>
      </c>
      <c r="P558" s="331">
        <v>0</v>
      </c>
      <c r="Q558" s="331">
        <v>0</v>
      </c>
      <c r="R558" s="331">
        <v>0</v>
      </c>
      <c r="S558" s="331">
        <v>0</v>
      </c>
      <c r="T558" s="331">
        <v>0</v>
      </c>
      <c r="U558" s="331">
        <v>0</v>
      </c>
      <c r="V558" s="331">
        <v>0</v>
      </c>
      <c r="W558" s="331">
        <v>0</v>
      </c>
      <c r="X558" s="331">
        <v>0</v>
      </c>
      <c r="Y558" s="331">
        <v>0</v>
      </c>
      <c r="Z558" s="331">
        <v>0</v>
      </c>
      <c r="AA558" s="331">
        <v>0</v>
      </c>
      <c r="AB558" s="331">
        <v>0</v>
      </c>
      <c r="AC558" s="331">
        <v>0</v>
      </c>
      <c r="AD558" s="331">
        <v>0</v>
      </c>
      <c r="AE558" s="331">
        <v>0</v>
      </c>
      <c r="AF558" s="331">
        <v>0</v>
      </c>
      <c r="AG558" s="331">
        <v>0</v>
      </c>
      <c r="AH558" s="331">
        <v>0</v>
      </c>
      <c r="AI558" s="331">
        <v>0</v>
      </c>
      <c r="AJ558" s="331">
        <v>0</v>
      </c>
      <c r="AK558" s="331">
        <v>0</v>
      </c>
      <c r="AL558" s="331">
        <v>0</v>
      </c>
      <c r="AM558" s="331">
        <v>0</v>
      </c>
      <c r="AN558" s="331">
        <v>0</v>
      </c>
      <c r="AO558" s="331">
        <v>0</v>
      </c>
      <c r="AP558" s="331">
        <v>0</v>
      </c>
      <c r="AQ558" s="331">
        <v>0</v>
      </c>
      <c r="AR558" s="331">
        <v>0</v>
      </c>
      <c r="AS558" s="331">
        <v>0</v>
      </c>
      <c r="AT558" s="331">
        <v>0</v>
      </c>
      <c r="AU558" s="331">
        <v>0</v>
      </c>
      <c r="AV558" s="331">
        <v>0</v>
      </c>
      <c r="AW558" s="331">
        <v>0</v>
      </c>
      <c r="AX558" s="331">
        <v>0</v>
      </c>
      <c r="AY558" s="331">
        <v>0</v>
      </c>
      <c r="AZ558" s="331">
        <v>0</v>
      </c>
      <c r="BA558" s="331">
        <v>0</v>
      </c>
      <c r="BB558" s="331">
        <v>0</v>
      </c>
      <c r="BC558" s="331">
        <v>0</v>
      </c>
      <c r="BD558" s="330"/>
      <c r="BE558" s="330"/>
      <c r="BF558" s="330"/>
      <c r="BG558" s="330"/>
      <c r="BH558" s="335"/>
    </row>
    <row r="559" spans="2:62">
      <c r="B559" s="339" t="s">
        <v>19087</v>
      </c>
      <c r="C559" s="340" t="s">
        <v>19086</v>
      </c>
      <c r="D559" s="337" t="s">
        <v>19201</v>
      </c>
      <c r="E559" s="337" t="s">
        <v>19070</v>
      </c>
      <c r="F559" s="337" t="s">
        <v>19085</v>
      </c>
      <c r="G559" s="337" t="s">
        <v>19203</v>
      </c>
      <c r="H559" s="336" t="s">
        <v>19202</v>
      </c>
      <c r="I559" s="331">
        <v>0</v>
      </c>
      <c r="J559" s="331"/>
      <c r="K559" s="331"/>
      <c r="L559" s="331">
        <v>0</v>
      </c>
      <c r="M559" s="331">
        <v>0</v>
      </c>
      <c r="N559" s="331">
        <v>0</v>
      </c>
      <c r="O559" s="331">
        <v>0</v>
      </c>
      <c r="P559" s="331">
        <v>0</v>
      </c>
      <c r="Q559" s="331">
        <v>0</v>
      </c>
      <c r="R559" s="331">
        <v>0</v>
      </c>
      <c r="S559" s="331">
        <v>0</v>
      </c>
      <c r="T559" s="331">
        <v>0</v>
      </c>
      <c r="U559" s="331">
        <v>0</v>
      </c>
      <c r="V559" s="331">
        <v>0</v>
      </c>
      <c r="W559" s="331">
        <v>0</v>
      </c>
      <c r="X559" s="331">
        <v>0</v>
      </c>
      <c r="Y559" s="331">
        <v>0</v>
      </c>
      <c r="Z559" s="331">
        <v>0</v>
      </c>
      <c r="AA559" s="331">
        <v>0</v>
      </c>
      <c r="AB559" s="331">
        <v>0</v>
      </c>
      <c r="AC559" s="331">
        <v>0</v>
      </c>
      <c r="AD559" s="331">
        <v>0</v>
      </c>
      <c r="AE559" s="331">
        <v>0</v>
      </c>
      <c r="AF559" s="331">
        <v>0</v>
      </c>
      <c r="AG559" s="331">
        <v>0</v>
      </c>
      <c r="AH559" s="331">
        <v>0</v>
      </c>
      <c r="AI559" s="331">
        <v>0</v>
      </c>
      <c r="AJ559" s="331">
        <v>0</v>
      </c>
      <c r="AK559" s="331">
        <v>0</v>
      </c>
      <c r="AL559" s="331">
        <v>0</v>
      </c>
      <c r="AM559" s="331">
        <v>0</v>
      </c>
      <c r="AN559" s="331">
        <v>0</v>
      </c>
      <c r="AO559" s="331">
        <v>0</v>
      </c>
      <c r="AP559" s="331">
        <v>0</v>
      </c>
      <c r="AQ559" s="331">
        <v>0</v>
      </c>
      <c r="AR559" s="331">
        <v>0</v>
      </c>
      <c r="AS559" s="331">
        <v>0</v>
      </c>
      <c r="AT559" s="331">
        <v>0</v>
      </c>
      <c r="AU559" s="331">
        <v>0</v>
      </c>
      <c r="AV559" s="331">
        <v>0</v>
      </c>
      <c r="AW559" s="331">
        <v>0</v>
      </c>
      <c r="AX559" s="331">
        <v>0</v>
      </c>
      <c r="AY559" s="331">
        <v>-3.18</v>
      </c>
      <c r="AZ559" s="331">
        <v>-10.53</v>
      </c>
      <c r="BA559" s="331">
        <v>-31.56</v>
      </c>
      <c r="BB559" s="331">
        <v>-57.25</v>
      </c>
      <c r="BC559" s="331">
        <v>-76.64</v>
      </c>
      <c r="BD559" s="330"/>
      <c r="BE559" s="330"/>
      <c r="BF559" s="330"/>
      <c r="BG559" s="330"/>
      <c r="BH559" s="335"/>
    </row>
    <row r="560" spans="2:62">
      <c r="B560" s="339" t="s">
        <v>19083</v>
      </c>
      <c r="C560" s="338" t="s">
        <v>19082</v>
      </c>
      <c r="D560" s="337" t="s">
        <v>19201</v>
      </c>
      <c r="E560" s="337" t="s">
        <v>19070</v>
      </c>
      <c r="F560" s="337" t="s">
        <v>19081</v>
      </c>
      <c r="G560" s="337" t="s">
        <v>19194</v>
      </c>
      <c r="H560" s="336" t="s">
        <v>19159</v>
      </c>
      <c r="I560" s="331">
        <v>-2222.39</v>
      </c>
      <c r="J560" s="331"/>
      <c r="K560" s="331"/>
      <c r="L560" s="331">
        <v>-2542.29</v>
      </c>
      <c r="M560" s="331">
        <v>-3014.91</v>
      </c>
      <c r="N560" s="331">
        <v>-3263.05</v>
      </c>
      <c r="O560" s="331">
        <v>-3456.95</v>
      </c>
      <c r="P560" s="331">
        <v>-3611.03</v>
      </c>
      <c r="Q560" s="331">
        <v>-3601.19</v>
      </c>
      <c r="R560" s="331">
        <v>-3457.61</v>
      </c>
      <c r="S560" s="331">
        <v>-3547.9</v>
      </c>
      <c r="T560" s="331">
        <v>-3617.89</v>
      </c>
      <c r="U560" s="331">
        <v>-3856.78</v>
      </c>
      <c r="V560" s="331">
        <v>-4185.6899999999996</v>
      </c>
      <c r="W560" s="331">
        <v>-4499.3999999999996</v>
      </c>
      <c r="X560" s="331">
        <v>-4829.3999999999996</v>
      </c>
      <c r="Y560" s="331">
        <v>-5071.8100000000004</v>
      </c>
      <c r="Z560" s="331">
        <v>-5124.2299999999996</v>
      </c>
      <c r="AA560" s="331">
        <v>-5440.18</v>
      </c>
      <c r="AB560" s="331">
        <v>-5422.07</v>
      </c>
      <c r="AC560" s="331">
        <v>-5073.42</v>
      </c>
      <c r="AD560" s="331">
        <v>-5157.5200000000004</v>
      </c>
      <c r="AE560" s="331">
        <v>-5270.29</v>
      </c>
      <c r="AF560" s="331">
        <v>-5303.6</v>
      </c>
      <c r="AG560" s="331">
        <v>-5424.23</v>
      </c>
      <c r="AH560" s="331">
        <v>-5468.67</v>
      </c>
      <c r="AI560" s="331">
        <v>-5786.6</v>
      </c>
      <c r="AJ560" s="331">
        <v>-5830.21</v>
      </c>
      <c r="AK560" s="331">
        <v>-5926.24</v>
      </c>
      <c r="AL560" s="331">
        <v>-6092.93</v>
      </c>
      <c r="AM560" s="331">
        <v>-6118.32</v>
      </c>
      <c r="AN560" s="331">
        <v>-5938.02</v>
      </c>
      <c r="AO560" s="331">
        <v>-5985.34</v>
      </c>
      <c r="AP560" s="331">
        <v>-5969.35</v>
      </c>
      <c r="AQ560" s="331">
        <v>-6067.24</v>
      </c>
      <c r="AR560" s="331">
        <v>-6237.96</v>
      </c>
      <c r="AS560" s="331">
        <v>-6073.84</v>
      </c>
      <c r="AT560" s="331">
        <v>-5769.63</v>
      </c>
      <c r="AU560" s="331">
        <v>-5753.09</v>
      </c>
      <c r="AV560" s="331">
        <v>-5681.24</v>
      </c>
      <c r="AW560" s="331">
        <v>-5506.15</v>
      </c>
      <c r="AX560" s="331">
        <v>-5443.83</v>
      </c>
      <c r="AY560" s="331">
        <v>-5437.95</v>
      </c>
      <c r="AZ560" s="331">
        <v>-5248.53</v>
      </c>
      <c r="BA560" s="331">
        <v>-5283.08</v>
      </c>
      <c r="BB560" s="331">
        <v>-5409.31</v>
      </c>
      <c r="BC560" s="331">
        <v>-5447.96</v>
      </c>
      <c r="BD560" s="330"/>
      <c r="BE560" s="330"/>
      <c r="BF560" s="349"/>
      <c r="BG560" s="349"/>
      <c r="BH560" s="335"/>
    </row>
    <row r="561" spans="2:60">
      <c r="B561" s="339" t="s">
        <v>19078</v>
      </c>
      <c r="C561" s="338" t="s">
        <v>19077</v>
      </c>
      <c r="D561" s="337" t="s">
        <v>19201</v>
      </c>
      <c r="E561" s="337" t="s">
        <v>19070</v>
      </c>
      <c r="F561" s="337" t="s">
        <v>19076</v>
      </c>
      <c r="G561" s="337" t="s">
        <v>19173</v>
      </c>
      <c r="H561" s="336" t="s">
        <v>19200</v>
      </c>
      <c r="I561" s="331">
        <v>-2757.33</v>
      </c>
      <c r="J561" s="331"/>
      <c r="K561" s="331"/>
      <c r="L561" s="331">
        <v>-2265.8000000000002</v>
      </c>
      <c r="M561" s="331">
        <v>-2461.21</v>
      </c>
      <c r="N561" s="331">
        <v>-2424.6</v>
      </c>
      <c r="O561" s="331">
        <v>-2408.36</v>
      </c>
      <c r="P561" s="331">
        <v>-2531.91</v>
      </c>
      <c r="Q561" s="331">
        <v>-2400</v>
      </c>
      <c r="R561" s="331">
        <v>-2383.59</v>
      </c>
      <c r="S561" s="331">
        <v>-2492.4299999999998</v>
      </c>
      <c r="T561" s="331">
        <v>-2615.63</v>
      </c>
      <c r="U561" s="331">
        <v>-2713.81</v>
      </c>
      <c r="V561" s="331">
        <v>-3035.14</v>
      </c>
      <c r="W561" s="331">
        <v>-3178.04</v>
      </c>
      <c r="X561" s="331">
        <v>-3402.71</v>
      </c>
      <c r="Y561" s="331">
        <v>-3323.63</v>
      </c>
      <c r="Z561" s="331">
        <v>-3119.35</v>
      </c>
      <c r="AA561" s="331">
        <v>-3116.37</v>
      </c>
      <c r="AB561" s="331">
        <v>-3497.78</v>
      </c>
      <c r="AC561" s="331">
        <v>-3420.85</v>
      </c>
      <c r="AD561" s="331">
        <v>-3533.48</v>
      </c>
      <c r="AE561" s="331">
        <v>-3580.34</v>
      </c>
      <c r="AF561" s="331">
        <v>-4330.47</v>
      </c>
      <c r="AG561" s="331">
        <v>-4735.8999999999996</v>
      </c>
      <c r="AH561" s="331">
        <v>-4459.32</v>
      </c>
      <c r="AI561" s="331">
        <v>-4908.12</v>
      </c>
      <c r="AJ561" s="331">
        <v>-4721.6899999999996</v>
      </c>
      <c r="AK561" s="331">
        <v>-4588</v>
      </c>
      <c r="AL561" s="331">
        <v>-4743.97</v>
      </c>
      <c r="AM561" s="331">
        <v>-4498.63</v>
      </c>
      <c r="AN561" s="331">
        <v>-4665.79</v>
      </c>
      <c r="AO561" s="331">
        <v>-4607.97</v>
      </c>
      <c r="AP561" s="331">
        <v>-4505.95</v>
      </c>
      <c r="AQ561" s="331">
        <v>-4522.28</v>
      </c>
      <c r="AR561" s="331">
        <v>-4362.9399999999996</v>
      </c>
      <c r="AS561" s="331">
        <v>-4427.8900000000003</v>
      </c>
      <c r="AT561" s="331">
        <v>-4133.29</v>
      </c>
      <c r="AU561" s="331">
        <v>-4618.32</v>
      </c>
      <c r="AV561" s="331">
        <v>-4086.58</v>
      </c>
      <c r="AW561" s="331">
        <v>-4192.1099999999997</v>
      </c>
      <c r="AX561" s="331">
        <v>-4171.78</v>
      </c>
      <c r="AY561" s="331">
        <v>-3827.94</v>
      </c>
      <c r="AZ561" s="331">
        <v>-4106.34</v>
      </c>
      <c r="BA561" s="331">
        <v>-4217.7</v>
      </c>
      <c r="BB561" s="331">
        <v>-4243.41</v>
      </c>
      <c r="BC561" s="331">
        <v>-4213.45</v>
      </c>
      <c r="BD561" s="330"/>
      <c r="BE561" s="330"/>
      <c r="BF561" s="330"/>
      <c r="BG561" s="330"/>
      <c r="BH561" s="335"/>
    </row>
    <row r="562" spans="2:60">
      <c r="B562" s="346" t="s">
        <v>19199</v>
      </c>
      <c r="C562" s="345" t="s">
        <v>19198</v>
      </c>
      <c r="D562" s="344"/>
      <c r="E562" s="344"/>
      <c r="F562" s="344"/>
      <c r="G562" s="344"/>
      <c r="H562" s="343"/>
      <c r="I562" s="331"/>
      <c r="J562" s="331"/>
      <c r="K562" s="331"/>
      <c r="L562" s="331"/>
      <c r="M562" s="331"/>
      <c r="N562" s="331"/>
      <c r="O562" s="331"/>
      <c r="P562" s="331"/>
      <c r="Q562" s="331"/>
      <c r="R562" s="331"/>
      <c r="S562" s="331"/>
      <c r="T562" s="331"/>
      <c r="U562" s="331"/>
      <c r="V562" s="331"/>
      <c r="W562" s="331"/>
      <c r="X562" s="331"/>
      <c r="Y562" s="331"/>
      <c r="Z562" s="331"/>
      <c r="AA562" s="331"/>
      <c r="AB562" s="331"/>
      <c r="AC562" s="331"/>
      <c r="AD562" s="331"/>
      <c r="AE562" s="331"/>
      <c r="AF562" s="331"/>
      <c r="AG562" s="331"/>
      <c r="AH562" s="331"/>
      <c r="AI562" s="331"/>
      <c r="AJ562" s="331"/>
      <c r="AK562" s="331"/>
      <c r="AL562" s="331"/>
      <c r="AM562" s="331"/>
      <c r="AN562" s="331"/>
      <c r="AO562" s="331"/>
      <c r="AP562" s="331"/>
      <c r="AQ562" s="331"/>
      <c r="AR562" s="331"/>
      <c r="AS562" s="331"/>
      <c r="AT562" s="331"/>
      <c r="AU562" s="331"/>
      <c r="AV562" s="331"/>
      <c r="AW562" s="331"/>
      <c r="AX562" s="331"/>
      <c r="AY562" s="331"/>
      <c r="AZ562" s="331"/>
      <c r="BA562" s="331"/>
      <c r="BB562" s="331"/>
      <c r="BC562" s="331"/>
      <c r="BD562" s="330"/>
      <c r="BE562" s="330"/>
      <c r="BF562" s="330"/>
      <c r="BG562" s="330"/>
      <c r="BH562" s="342"/>
    </row>
    <row r="563" spans="2:60">
      <c r="B563" s="339" t="s">
        <v>19122</v>
      </c>
      <c r="C563" s="338" t="s">
        <v>19122</v>
      </c>
      <c r="D563" s="337" t="s">
        <v>19193</v>
      </c>
      <c r="E563" s="337" t="s">
        <v>19070</v>
      </c>
      <c r="F563" s="337" t="s">
        <v>19121</v>
      </c>
      <c r="G563" s="337" t="s">
        <v>19197</v>
      </c>
      <c r="H563" s="336" t="s">
        <v>19196</v>
      </c>
      <c r="I563" s="331">
        <v>-147.78</v>
      </c>
      <c r="J563" s="331"/>
      <c r="K563" s="331"/>
      <c r="L563" s="331">
        <v>-125.41</v>
      </c>
      <c r="M563" s="331">
        <v>-132.02000000000001</v>
      </c>
      <c r="N563" s="331">
        <v>-100.1</v>
      </c>
      <c r="O563" s="331">
        <v>-58.84</v>
      </c>
      <c r="P563" s="331">
        <v>-62</v>
      </c>
      <c r="Q563" s="331">
        <v>-65.650000000000006</v>
      </c>
      <c r="R563" s="331">
        <v>-58.58</v>
      </c>
      <c r="S563" s="331">
        <v>-63.22</v>
      </c>
      <c r="T563" s="331">
        <v>-60.76</v>
      </c>
      <c r="U563" s="331">
        <v>-91.76</v>
      </c>
      <c r="V563" s="331">
        <v>-76.06</v>
      </c>
      <c r="W563" s="331">
        <v>-64.78</v>
      </c>
      <c r="X563" s="331">
        <v>-13.13</v>
      </c>
      <c r="Y563" s="331">
        <v>-4.84</v>
      </c>
      <c r="Z563" s="331">
        <v>-4.32</v>
      </c>
      <c r="AA563" s="331">
        <v>-4.18</v>
      </c>
      <c r="AB563" s="331">
        <v>-3.4</v>
      </c>
      <c r="AC563" s="331">
        <v>-2.97</v>
      </c>
      <c r="AD563" s="331">
        <v>-7.79</v>
      </c>
      <c r="AE563" s="331">
        <v>-6.62</v>
      </c>
      <c r="AF563" s="331">
        <v>-7.16</v>
      </c>
      <c r="AG563" s="331">
        <v>-7.23</v>
      </c>
      <c r="AH563" s="331">
        <v>-6.54</v>
      </c>
      <c r="AI563" s="331">
        <v>-6.74</v>
      </c>
      <c r="AJ563" s="331">
        <v>-3.5</v>
      </c>
      <c r="AK563" s="331">
        <v>-4.3499999999999996</v>
      </c>
      <c r="AL563" s="331">
        <v>-1.1299999999999999</v>
      </c>
      <c r="AM563" s="331">
        <v>-3.32</v>
      </c>
      <c r="AN563" s="331">
        <v>-4.95</v>
      </c>
      <c r="AO563" s="331">
        <v>-5.03</v>
      </c>
      <c r="AP563" s="331">
        <v>-1.99</v>
      </c>
      <c r="AQ563" s="331">
        <v>-4.58</v>
      </c>
      <c r="AR563" s="331">
        <v>-2.4700000000000002</v>
      </c>
      <c r="AS563" s="331">
        <v>-2.63</v>
      </c>
      <c r="AT563" s="331">
        <v>-25.65</v>
      </c>
      <c r="AU563" s="331">
        <v>-25.15</v>
      </c>
      <c r="AV563" s="331">
        <v>-28.89</v>
      </c>
      <c r="AW563" s="331">
        <v>-24.66</v>
      </c>
      <c r="AX563" s="331">
        <v>-26.74</v>
      </c>
      <c r="AY563" s="331">
        <v>-16.440000000000001</v>
      </c>
      <c r="AZ563" s="331">
        <v>-32.64</v>
      </c>
      <c r="BA563" s="331">
        <v>-34.58</v>
      </c>
      <c r="BB563" s="331">
        <v>-34.31</v>
      </c>
      <c r="BC563" s="331">
        <v>-35.159999999999997</v>
      </c>
      <c r="BD563" s="330"/>
      <c r="BE563" s="330"/>
      <c r="BF563" s="330"/>
      <c r="BG563" s="330"/>
      <c r="BH563" s="335"/>
    </row>
    <row r="564" spans="2:60">
      <c r="B564" s="339" t="s">
        <v>19119</v>
      </c>
      <c r="C564" s="338" t="s">
        <v>19118</v>
      </c>
      <c r="D564" s="337" t="s">
        <v>19193</v>
      </c>
      <c r="E564" s="337" t="s">
        <v>19070</v>
      </c>
      <c r="F564" s="337" t="s">
        <v>19117</v>
      </c>
      <c r="G564" s="337" t="s">
        <v>19075</v>
      </c>
      <c r="H564" s="336" t="s">
        <v>19116</v>
      </c>
      <c r="I564" s="331">
        <v>-351.45</v>
      </c>
      <c r="J564" s="331"/>
      <c r="K564" s="331"/>
      <c r="L564" s="331">
        <v>-210.86</v>
      </c>
      <c r="M564" s="331">
        <v>-222.78</v>
      </c>
      <c r="N564" s="331">
        <v>-206.63</v>
      </c>
      <c r="O564" s="331">
        <v>-207</v>
      </c>
      <c r="P564" s="331">
        <v>-167.34</v>
      </c>
      <c r="Q564" s="331">
        <v>-130.47999999999999</v>
      </c>
      <c r="R564" s="331">
        <v>-111.32</v>
      </c>
      <c r="S564" s="331">
        <v>-100.28</v>
      </c>
      <c r="T564" s="331">
        <v>-102.84</v>
      </c>
      <c r="U564" s="331">
        <v>-94.08</v>
      </c>
      <c r="V564" s="331">
        <v>-146.16999999999999</v>
      </c>
      <c r="W564" s="331">
        <v>-98.1</v>
      </c>
      <c r="X564" s="331">
        <v>-68.37</v>
      </c>
      <c r="Y564" s="331">
        <v>-50.71</v>
      </c>
      <c r="Z564" s="331">
        <v>-39.43</v>
      </c>
      <c r="AA564" s="331">
        <v>-42.68</v>
      </c>
      <c r="AB564" s="331">
        <v>-15.84</v>
      </c>
      <c r="AC564" s="331">
        <v>-16.87</v>
      </c>
      <c r="AD564" s="331">
        <v>-12.78</v>
      </c>
      <c r="AE564" s="331">
        <v>-10.119999999999999</v>
      </c>
      <c r="AF564" s="331">
        <v>-8</v>
      </c>
      <c r="AG564" s="331">
        <v>-5.84</v>
      </c>
      <c r="AH564" s="331">
        <v>-5.52</v>
      </c>
      <c r="AI564" s="331">
        <v>-3.91</v>
      </c>
      <c r="AJ564" s="331">
        <v>-3</v>
      </c>
      <c r="AK564" s="331">
        <v>-1.95</v>
      </c>
      <c r="AL564" s="331">
        <v>-2.0699999999999998</v>
      </c>
      <c r="AM564" s="331">
        <v>-1.56</v>
      </c>
      <c r="AN564" s="331">
        <v>-2.4300000000000002</v>
      </c>
      <c r="AO564" s="331">
        <v>-1.69</v>
      </c>
      <c r="AP564" s="331">
        <v>-1.71</v>
      </c>
      <c r="AQ564" s="331">
        <v>-1.5</v>
      </c>
      <c r="AR564" s="331">
        <v>-0.48</v>
      </c>
      <c r="AS564" s="331">
        <v>-0.26</v>
      </c>
      <c r="AT564" s="331">
        <v>-0.89</v>
      </c>
      <c r="AU564" s="331">
        <v>-0.69</v>
      </c>
      <c r="AV564" s="331">
        <v>-0.24</v>
      </c>
      <c r="AW564" s="331">
        <v>-0.02</v>
      </c>
      <c r="AX564" s="331">
        <v>-0.48</v>
      </c>
      <c r="AY564" s="331">
        <v>-0.18</v>
      </c>
      <c r="AZ564" s="331">
        <v>-0.23</v>
      </c>
      <c r="BA564" s="331">
        <v>-7.0000000000000007E-2</v>
      </c>
      <c r="BB564" s="331">
        <v>0</v>
      </c>
      <c r="BC564" s="331">
        <v>-2.61</v>
      </c>
      <c r="BD564" s="330"/>
      <c r="BE564" s="330"/>
      <c r="BF564" s="330"/>
      <c r="BG564" s="330"/>
      <c r="BH564" s="335"/>
    </row>
    <row r="565" spans="2:60">
      <c r="B565" s="339" t="s">
        <v>19115</v>
      </c>
      <c r="C565" s="338" t="s">
        <v>19114</v>
      </c>
      <c r="D565" s="337" t="s">
        <v>19193</v>
      </c>
      <c r="E565" s="337" t="s">
        <v>19070</v>
      </c>
      <c r="F565" s="337" t="s">
        <v>19113</v>
      </c>
      <c r="G565" s="337" t="s">
        <v>19173</v>
      </c>
      <c r="H565" s="336" t="s">
        <v>19195</v>
      </c>
      <c r="I565" s="331">
        <v>-3614.56</v>
      </c>
      <c r="J565" s="331"/>
      <c r="K565" s="331"/>
      <c r="L565" s="331">
        <v>-3224.42</v>
      </c>
      <c r="M565" s="331">
        <v>-3672.49</v>
      </c>
      <c r="N565" s="331">
        <v>-3312.12</v>
      </c>
      <c r="O565" s="331">
        <v>-3019.74</v>
      </c>
      <c r="P565" s="331">
        <v>-2762.58</v>
      </c>
      <c r="Q565" s="331">
        <v>-2814.03</v>
      </c>
      <c r="R565" s="331">
        <v>-2397.59</v>
      </c>
      <c r="S565" s="331">
        <v>-1841.36</v>
      </c>
      <c r="T565" s="331">
        <v>-1880.8</v>
      </c>
      <c r="U565" s="331">
        <v>-1814.18</v>
      </c>
      <c r="V565" s="331">
        <v>-1890.77</v>
      </c>
      <c r="W565" s="331">
        <v>-1783.77</v>
      </c>
      <c r="X565" s="331">
        <v>-1798.89</v>
      </c>
      <c r="Y565" s="331">
        <v>-1182.8</v>
      </c>
      <c r="Z565" s="331">
        <v>-1087.2</v>
      </c>
      <c r="AA565" s="331">
        <v>-913.12</v>
      </c>
      <c r="AB565" s="331">
        <v>-802.9</v>
      </c>
      <c r="AC565" s="331">
        <v>-739.71</v>
      </c>
      <c r="AD565" s="331">
        <v>-610</v>
      </c>
      <c r="AE565" s="331">
        <v>-470.06</v>
      </c>
      <c r="AF565" s="331">
        <v>-424.48</v>
      </c>
      <c r="AG565" s="331">
        <v>-380.06</v>
      </c>
      <c r="AH565" s="331">
        <v>-353.29</v>
      </c>
      <c r="AI565" s="331">
        <v>-299.08</v>
      </c>
      <c r="AJ565" s="331">
        <v>-381.78</v>
      </c>
      <c r="AK565" s="331">
        <v>-284.08</v>
      </c>
      <c r="AL565" s="331">
        <v>-236.12</v>
      </c>
      <c r="AM565" s="331">
        <v>-165.3</v>
      </c>
      <c r="AN565" s="331">
        <v>-232.29</v>
      </c>
      <c r="AO565" s="331">
        <v>-111.75</v>
      </c>
      <c r="AP565" s="331">
        <v>-64.790000000000006</v>
      </c>
      <c r="AQ565" s="331">
        <v>-78.819999999999993</v>
      </c>
      <c r="AR565" s="331">
        <v>-84.69</v>
      </c>
      <c r="AS565" s="331">
        <v>-69.040000000000006</v>
      </c>
      <c r="AT565" s="331">
        <v>-126.97</v>
      </c>
      <c r="AU565" s="331">
        <v>-204.16</v>
      </c>
      <c r="AV565" s="331">
        <v>-109.2</v>
      </c>
      <c r="AW565" s="331">
        <v>-122.86</v>
      </c>
      <c r="AX565" s="331">
        <v>-121.23</v>
      </c>
      <c r="AY565" s="331">
        <v>-102.38</v>
      </c>
      <c r="AZ565" s="331">
        <v>-113.96</v>
      </c>
      <c r="BA565" s="331">
        <v>-115.01</v>
      </c>
      <c r="BB565" s="331">
        <v>-112.99</v>
      </c>
      <c r="BC565" s="331">
        <v>-111.89</v>
      </c>
      <c r="BD565" s="330"/>
      <c r="BE565" s="330"/>
      <c r="BF565" s="330"/>
      <c r="BG565" s="330"/>
      <c r="BH565" s="335"/>
    </row>
    <row r="566" spans="2:60">
      <c r="B566" s="339" t="s">
        <v>19112</v>
      </c>
      <c r="C566" s="338" t="s">
        <v>19111</v>
      </c>
      <c r="D566" s="337" t="s">
        <v>19193</v>
      </c>
      <c r="E566" s="337" t="s">
        <v>19070</v>
      </c>
      <c r="F566" s="337" t="s">
        <v>19110</v>
      </c>
      <c r="G566" s="337" t="s">
        <v>19075</v>
      </c>
      <c r="H566" s="336" t="s">
        <v>19100</v>
      </c>
      <c r="I566" s="331">
        <v>-2284.34</v>
      </c>
      <c r="J566" s="331"/>
      <c r="K566" s="331"/>
      <c r="L566" s="331">
        <v>-1681.95</v>
      </c>
      <c r="M566" s="331">
        <v>-2027.67</v>
      </c>
      <c r="N566" s="331">
        <v>-1954.59</v>
      </c>
      <c r="O566" s="331">
        <v>-1675.19</v>
      </c>
      <c r="P566" s="331">
        <v>-1525.42</v>
      </c>
      <c r="Q566" s="331">
        <v>-1447.86</v>
      </c>
      <c r="R566" s="331">
        <v>-1202.6099999999999</v>
      </c>
      <c r="S566" s="331">
        <v>-1162.67</v>
      </c>
      <c r="T566" s="331">
        <v>-933.92</v>
      </c>
      <c r="U566" s="331">
        <v>-1022.94</v>
      </c>
      <c r="V566" s="331">
        <v>-862.83</v>
      </c>
      <c r="W566" s="331">
        <v>-617.29</v>
      </c>
      <c r="X566" s="331">
        <v>-442.4</v>
      </c>
      <c r="Y566" s="331">
        <v>-61.89</v>
      </c>
      <c r="Z566" s="331">
        <v>-45.87</v>
      </c>
      <c r="AA566" s="331">
        <v>-21.75</v>
      </c>
      <c r="AB566" s="331">
        <v>-22.68</v>
      </c>
      <c r="AC566" s="331">
        <v>-15.84</v>
      </c>
      <c r="AD566" s="331">
        <v>-6.4</v>
      </c>
      <c r="AE566" s="331">
        <v>-4.79</v>
      </c>
      <c r="AF566" s="331">
        <v>-7.46</v>
      </c>
      <c r="AG566" s="331">
        <v>-10.17</v>
      </c>
      <c r="AH566" s="331">
        <v>-1.63</v>
      </c>
      <c r="AI566" s="331">
        <v>-1.0900000000000001</v>
      </c>
      <c r="AJ566" s="331">
        <v>-4.16</v>
      </c>
      <c r="AK566" s="331">
        <v>-1.47</v>
      </c>
      <c r="AL566" s="331">
        <v>-5.0999999999999996</v>
      </c>
      <c r="AM566" s="331">
        <v>-3.58</v>
      </c>
      <c r="AN566" s="331">
        <v>-0.85</v>
      </c>
      <c r="AO566" s="331">
        <v>-0.21</v>
      </c>
      <c r="AP566" s="331">
        <v>-0.22</v>
      </c>
      <c r="AQ566" s="331">
        <v>-0.44</v>
      </c>
      <c r="AR566" s="331">
        <v>-0.04</v>
      </c>
      <c r="AS566" s="331">
        <v>-0.04</v>
      </c>
      <c r="AT566" s="331">
        <v>-0.09</v>
      </c>
      <c r="AU566" s="331">
        <v>-0.04</v>
      </c>
      <c r="AV566" s="331">
        <v>-0.15</v>
      </c>
      <c r="AW566" s="331">
        <v>-0.72</v>
      </c>
      <c r="AX566" s="331">
        <v>-0.24</v>
      </c>
      <c r="AY566" s="331">
        <v>-0.79</v>
      </c>
      <c r="AZ566" s="331">
        <v>-0.08</v>
      </c>
      <c r="BA566" s="331">
        <v>-0.06</v>
      </c>
      <c r="BB566" s="331">
        <v>-0.05</v>
      </c>
      <c r="BC566" s="331">
        <v>0</v>
      </c>
      <c r="BD566" s="330"/>
      <c r="BE566" s="330"/>
      <c r="BF566" s="330"/>
      <c r="BG566" s="330"/>
      <c r="BH566" s="335"/>
    </row>
    <row r="567" spans="2:60">
      <c r="B567" s="339" t="s">
        <v>19109</v>
      </c>
      <c r="C567" s="338" t="s">
        <v>19108</v>
      </c>
      <c r="D567" s="337" t="s">
        <v>19193</v>
      </c>
      <c r="E567" s="337" t="s">
        <v>19070</v>
      </c>
      <c r="F567" s="337" t="s">
        <v>19107</v>
      </c>
      <c r="G567" s="337" t="s">
        <v>19075</v>
      </c>
      <c r="H567" s="336" t="s">
        <v>19093</v>
      </c>
      <c r="I567" s="331">
        <v>0</v>
      </c>
      <c r="J567" s="331"/>
      <c r="K567" s="331"/>
      <c r="L567" s="331">
        <v>0</v>
      </c>
      <c r="M567" s="331">
        <v>0</v>
      </c>
      <c r="N567" s="331">
        <v>0</v>
      </c>
      <c r="O567" s="331">
        <v>0</v>
      </c>
      <c r="P567" s="331">
        <v>0</v>
      </c>
      <c r="Q567" s="331">
        <v>0</v>
      </c>
      <c r="R567" s="331">
        <v>0</v>
      </c>
      <c r="S567" s="331">
        <v>-10.48</v>
      </c>
      <c r="T567" s="331">
        <v>-5.83</v>
      </c>
      <c r="U567" s="331">
        <v>-8.1300000000000008</v>
      </c>
      <c r="V567" s="331">
        <v>-17.88</v>
      </c>
      <c r="W567" s="331">
        <v>-3.56</v>
      </c>
      <c r="X567" s="331">
        <v>-29.49</v>
      </c>
      <c r="Y567" s="331">
        <v>-23.41</v>
      </c>
      <c r="Z567" s="331">
        <v>-4.91</v>
      </c>
      <c r="AA567" s="331">
        <v>-4.8</v>
      </c>
      <c r="AB567" s="331">
        <v>-7.87</v>
      </c>
      <c r="AC567" s="331">
        <v>-7.36</v>
      </c>
      <c r="AD567" s="331">
        <v>-6.53</v>
      </c>
      <c r="AE567" s="331">
        <v>-6.03</v>
      </c>
      <c r="AF567" s="331">
        <v>-4.54</v>
      </c>
      <c r="AG567" s="331">
        <v>-5.12</v>
      </c>
      <c r="AH567" s="331">
        <v>-5.59</v>
      </c>
      <c r="AI567" s="331">
        <v>-3.84</v>
      </c>
      <c r="AJ567" s="331">
        <v>-3.28</v>
      </c>
      <c r="AK567" s="331">
        <v>-0.68</v>
      </c>
      <c r="AL567" s="331">
        <v>-0.6</v>
      </c>
      <c r="AM567" s="331">
        <v>-0.21</v>
      </c>
      <c r="AN567" s="331">
        <v>-0.48</v>
      </c>
      <c r="AO567" s="331">
        <v>0</v>
      </c>
      <c r="AP567" s="331">
        <v>-1.1100000000000001</v>
      </c>
      <c r="AQ567" s="331">
        <v>-0.22</v>
      </c>
      <c r="AR567" s="331">
        <v>-1.27</v>
      </c>
      <c r="AS567" s="331">
        <v>-1.54</v>
      </c>
      <c r="AT567" s="331">
        <v>0</v>
      </c>
      <c r="AU567" s="331">
        <v>-0.04</v>
      </c>
      <c r="AV567" s="331">
        <v>-0.03</v>
      </c>
      <c r="AW567" s="331">
        <v>0</v>
      </c>
      <c r="AX567" s="331">
        <v>0</v>
      </c>
      <c r="AY567" s="331">
        <v>-0.23</v>
      </c>
      <c r="AZ567" s="331">
        <v>-0.2</v>
      </c>
      <c r="BA567" s="331">
        <v>-0.2</v>
      </c>
      <c r="BB567" s="331">
        <v>-0.35</v>
      </c>
      <c r="BC567" s="331">
        <v>-0.82</v>
      </c>
      <c r="BD567" s="330"/>
      <c r="BE567" s="330"/>
      <c r="BF567" s="330"/>
      <c r="BG567" s="330"/>
      <c r="BH567" s="335"/>
    </row>
    <row r="568" spans="2:60">
      <c r="B568" s="339" t="s">
        <v>19106</v>
      </c>
      <c r="C568" s="338" t="s">
        <v>19105</v>
      </c>
      <c r="D568" s="337" t="s">
        <v>19193</v>
      </c>
      <c r="E568" s="337" t="s">
        <v>19070</v>
      </c>
      <c r="F568" s="337" t="s">
        <v>19104</v>
      </c>
      <c r="G568" s="337" t="s">
        <v>19075</v>
      </c>
      <c r="H568" s="336" t="s">
        <v>19134</v>
      </c>
      <c r="I568" s="331">
        <v>0</v>
      </c>
      <c r="J568" s="331"/>
      <c r="K568" s="331"/>
      <c r="L568" s="331">
        <v>0</v>
      </c>
      <c r="M568" s="331">
        <v>0</v>
      </c>
      <c r="N568" s="331">
        <v>0</v>
      </c>
      <c r="O568" s="331">
        <v>0</v>
      </c>
      <c r="P568" s="331">
        <v>0</v>
      </c>
      <c r="Q568" s="331">
        <v>0</v>
      </c>
      <c r="R568" s="331">
        <v>0</v>
      </c>
      <c r="S568" s="331">
        <v>0</v>
      </c>
      <c r="T568" s="331">
        <v>-3.57</v>
      </c>
      <c r="U568" s="331">
        <v>-5.05</v>
      </c>
      <c r="V568" s="331">
        <v>-276.18</v>
      </c>
      <c r="W568" s="331">
        <v>-318.95999999999998</v>
      </c>
      <c r="X568" s="331">
        <v>-426.17</v>
      </c>
      <c r="Y568" s="331">
        <v>-457.59</v>
      </c>
      <c r="Z568" s="331">
        <v>-441.08</v>
      </c>
      <c r="AA568" s="331">
        <v>-534.05999999999995</v>
      </c>
      <c r="AB568" s="331">
        <v>-565.24</v>
      </c>
      <c r="AC568" s="331">
        <v>-604.16</v>
      </c>
      <c r="AD568" s="331">
        <v>-729.37</v>
      </c>
      <c r="AE568" s="331">
        <v>-602.1</v>
      </c>
      <c r="AF568" s="331">
        <v>-762.04</v>
      </c>
      <c r="AG568" s="331">
        <v>-1029.1600000000001</v>
      </c>
      <c r="AH568" s="331">
        <v>-834.62</v>
      </c>
      <c r="AI568" s="331">
        <v>-835.41</v>
      </c>
      <c r="AJ568" s="331">
        <v>-725.29</v>
      </c>
      <c r="AK568" s="331">
        <v>-685.05</v>
      </c>
      <c r="AL568" s="331">
        <v>-686.23</v>
      </c>
      <c r="AM568" s="331">
        <v>-770.76</v>
      </c>
      <c r="AN568" s="331">
        <v>-890.86</v>
      </c>
      <c r="AO568" s="331">
        <v>-917.07</v>
      </c>
      <c r="AP568" s="331">
        <v>-982.96</v>
      </c>
      <c r="AQ568" s="331">
        <v>-1086.77</v>
      </c>
      <c r="AR568" s="331">
        <v>-1045.8699999999999</v>
      </c>
      <c r="AS568" s="331">
        <v>-961.95</v>
      </c>
      <c r="AT568" s="331">
        <v>-1057.47</v>
      </c>
      <c r="AU568" s="331">
        <v>-1057.92</v>
      </c>
      <c r="AV568" s="331">
        <v>-834.17</v>
      </c>
      <c r="AW568" s="331">
        <v>-909.12</v>
      </c>
      <c r="AX568" s="331">
        <v>-936.98</v>
      </c>
      <c r="AY568" s="331">
        <v>-691.3</v>
      </c>
      <c r="AZ568" s="331">
        <v>-764.04</v>
      </c>
      <c r="BA568" s="331">
        <v>-782.26</v>
      </c>
      <c r="BB568" s="331">
        <v>-803.65</v>
      </c>
      <c r="BC568" s="331">
        <v>-769.23</v>
      </c>
      <c r="BD568" s="330"/>
      <c r="BE568" s="330"/>
      <c r="BF568" s="330"/>
      <c r="BG568" s="330"/>
      <c r="BH568" s="335"/>
    </row>
    <row r="569" spans="2:60">
      <c r="B569" s="339" t="s">
        <v>19087</v>
      </c>
      <c r="C569" s="340" t="s">
        <v>19086</v>
      </c>
      <c r="D569" s="337" t="s">
        <v>19193</v>
      </c>
      <c r="E569" s="337" t="s">
        <v>19070</v>
      </c>
      <c r="F569" s="337" t="s">
        <v>19085</v>
      </c>
      <c r="G569" s="337" t="s">
        <v>19075</v>
      </c>
      <c r="H569" s="336" t="s">
        <v>19134</v>
      </c>
      <c r="I569" s="331">
        <v>0</v>
      </c>
      <c r="J569" s="331"/>
      <c r="K569" s="331"/>
      <c r="L569" s="331">
        <v>0</v>
      </c>
      <c r="M569" s="331">
        <v>0</v>
      </c>
      <c r="N569" s="331">
        <v>0</v>
      </c>
      <c r="O569" s="331">
        <v>0</v>
      </c>
      <c r="P569" s="331">
        <v>0</v>
      </c>
      <c r="Q569" s="331">
        <v>0</v>
      </c>
      <c r="R569" s="331">
        <v>0</v>
      </c>
      <c r="S569" s="331">
        <v>0</v>
      </c>
      <c r="T569" s="331">
        <v>0</v>
      </c>
      <c r="U569" s="331">
        <v>0</v>
      </c>
      <c r="V569" s="331">
        <v>0</v>
      </c>
      <c r="W569" s="331">
        <v>0</v>
      </c>
      <c r="X569" s="331">
        <v>0</v>
      </c>
      <c r="Y569" s="331">
        <v>0</v>
      </c>
      <c r="Z569" s="331">
        <v>0</v>
      </c>
      <c r="AA569" s="331">
        <v>0</v>
      </c>
      <c r="AB569" s="331">
        <v>0</v>
      </c>
      <c r="AC569" s="331">
        <v>0</v>
      </c>
      <c r="AD569" s="331">
        <v>0</v>
      </c>
      <c r="AE569" s="331">
        <v>0</v>
      </c>
      <c r="AF569" s="331">
        <v>0</v>
      </c>
      <c r="AG569" s="331">
        <v>0</v>
      </c>
      <c r="AH569" s="331">
        <v>0</v>
      </c>
      <c r="AI569" s="331">
        <v>0</v>
      </c>
      <c r="AJ569" s="331">
        <v>0</v>
      </c>
      <c r="AK569" s="331">
        <v>0</v>
      </c>
      <c r="AL569" s="331">
        <v>0</v>
      </c>
      <c r="AM569" s="331">
        <v>0</v>
      </c>
      <c r="AN569" s="331">
        <v>0</v>
      </c>
      <c r="AO569" s="331">
        <v>0</v>
      </c>
      <c r="AP569" s="331">
        <v>0</v>
      </c>
      <c r="AQ569" s="331">
        <v>0</v>
      </c>
      <c r="AR569" s="331">
        <v>0</v>
      </c>
      <c r="AS569" s="331">
        <v>0</v>
      </c>
      <c r="AT569" s="331">
        <v>0</v>
      </c>
      <c r="AU569" s="331">
        <v>0</v>
      </c>
      <c r="AV569" s="331">
        <v>0</v>
      </c>
      <c r="AW569" s="331">
        <v>0</v>
      </c>
      <c r="AX569" s="331">
        <v>0</v>
      </c>
      <c r="AY569" s="331">
        <v>-2.42</v>
      </c>
      <c r="AZ569" s="331">
        <v>-8.0399999999999991</v>
      </c>
      <c r="BA569" s="331">
        <v>-24.36</v>
      </c>
      <c r="BB569" s="331">
        <v>-44.19</v>
      </c>
      <c r="BC569" s="331">
        <v>-59.16</v>
      </c>
      <c r="BD569" s="330"/>
      <c r="BE569" s="330"/>
      <c r="BF569" s="330"/>
      <c r="BG569" s="330"/>
      <c r="BH569" s="335"/>
    </row>
    <row r="570" spans="2:60">
      <c r="B570" s="339" t="s">
        <v>19083</v>
      </c>
      <c r="C570" s="338" t="s">
        <v>19082</v>
      </c>
      <c r="D570" s="337" t="s">
        <v>19193</v>
      </c>
      <c r="E570" s="337" t="s">
        <v>19070</v>
      </c>
      <c r="F570" s="337" t="s">
        <v>19081</v>
      </c>
      <c r="G570" s="337" t="s">
        <v>19194</v>
      </c>
      <c r="H570" s="336" t="s">
        <v>19159</v>
      </c>
      <c r="I570" s="331">
        <v>-2593.0700000000002</v>
      </c>
      <c r="J570" s="331"/>
      <c r="K570" s="331"/>
      <c r="L570" s="331">
        <v>-2966.32</v>
      </c>
      <c r="M570" s="331">
        <v>-3411.87</v>
      </c>
      <c r="N570" s="331">
        <v>-3603.85</v>
      </c>
      <c r="O570" s="331">
        <v>-3810.27</v>
      </c>
      <c r="P570" s="331">
        <v>-3912.78</v>
      </c>
      <c r="Q570" s="331">
        <v>-3785.88</v>
      </c>
      <c r="R570" s="331">
        <v>-3733.06</v>
      </c>
      <c r="S570" s="331">
        <v>-3762.3</v>
      </c>
      <c r="T570" s="331">
        <v>-3834.66</v>
      </c>
      <c r="U570" s="331">
        <v>-4043.28</v>
      </c>
      <c r="V570" s="331">
        <v>-4280.17</v>
      </c>
      <c r="W570" s="331">
        <v>-4454</v>
      </c>
      <c r="X570" s="331">
        <v>-4524.47</v>
      </c>
      <c r="Y570" s="331">
        <v>-4704.59</v>
      </c>
      <c r="Z570" s="331">
        <v>-5065.58</v>
      </c>
      <c r="AA570" s="331">
        <v>-5191.53</v>
      </c>
      <c r="AB570" s="331">
        <v>-5207.04</v>
      </c>
      <c r="AC570" s="331">
        <v>-5099.93</v>
      </c>
      <c r="AD570" s="331">
        <v>-5125.6899999999996</v>
      </c>
      <c r="AE570" s="331">
        <v>-5186.84</v>
      </c>
      <c r="AF570" s="331">
        <v>-5132.84</v>
      </c>
      <c r="AG570" s="331">
        <v>-5185.51</v>
      </c>
      <c r="AH570" s="331">
        <v>-5071.97</v>
      </c>
      <c r="AI570" s="331">
        <v>-5520.45</v>
      </c>
      <c r="AJ570" s="331">
        <v>-5601.19</v>
      </c>
      <c r="AK570" s="331">
        <v>-5733.24</v>
      </c>
      <c r="AL570" s="331">
        <v>-5819.51</v>
      </c>
      <c r="AM570" s="331">
        <v>-6053.95</v>
      </c>
      <c r="AN570" s="331">
        <v>-5991.98</v>
      </c>
      <c r="AO570" s="331">
        <v>-6170.52</v>
      </c>
      <c r="AP570" s="331">
        <v>-6255.85</v>
      </c>
      <c r="AQ570" s="331">
        <v>-6383.39</v>
      </c>
      <c r="AR570" s="331">
        <v>-6389.05</v>
      </c>
      <c r="AS570" s="331">
        <v>-6490.09</v>
      </c>
      <c r="AT570" s="331">
        <v>-6336.1</v>
      </c>
      <c r="AU570" s="331">
        <v>-6557.86</v>
      </c>
      <c r="AV570" s="331">
        <v>-6475.28</v>
      </c>
      <c r="AW570" s="331">
        <v>-6341.57</v>
      </c>
      <c r="AX570" s="331">
        <v>-6254.58</v>
      </c>
      <c r="AY570" s="331">
        <v>-6355.31</v>
      </c>
      <c r="AZ570" s="331">
        <v>-6051.48</v>
      </c>
      <c r="BA570" s="331">
        <v>-5950.71</v>
      </c>
      <c r="BB570" s="331">
        <v>-5958.04</v>
      </c>
      <c r="BC570" s="331">
        <v>-5654.69</v>
      </c>
      <c r="BD570" s="330"/>
      <c r="BE570" s="330"/>
      <c r="BF570" s="349"/>
      <c r="BG570" s="349"/>
      <c r="BH570" s="335"/>
    </row>
    <row r="571" spans="2:60">
      <c r="B571" s="339" t="s">
        <v>19078</v>
      </c>
      <c r="C571" s="338" t="s">
        <v>19077</v>
      </c>
      <c r="D571" s="337" t="s">
        <v>19193</v>
      </c>
      <c r="E571" s="337" t="s">
        <v>19070</v>
      </c>
      <c r="F571" s="337" t="s">
        <v>19076</v>
      </c>
      <c r="G571" s="337" t="s">
        <v>19075</v>
      </c>
      <c r="H571" s="336" t="s">
        <v>19074</v>
      </c>
      <c r="I571" s="331">
        <v>-2051.0300000000002</v>
      </c>
      <c r="J571" s="331"/>
      <c r="K571" s="331"/>
      <c r="L571" s="331">
        <v>-1589.36</v>
      </c>
      <c r="M571" s="331">
        <v>-1694.49</v>
      </c>
      <c r="N571" s="331">
        <v>-1620.14</v>
      </c>
      <c r="O571" s="331">
        <v>-1652.82</v>
      </c>
      <c r="P571" s="331">
        <v>-1705.86</v>
      </c>
      <c r="Q571" s="331">
        <v>-1615.18</v>
      </c>
      <c r="R571" s="331">
        <v>-1584.97</v>
      </c>
      <c r="S571" s="331">
        <v>-1614.35</v>
      </c>
      <c r="T571" s="331">
        <v>-1638.23</v>
      </c>
      <c r="U571" s="331">
        <v>-1608.85</v>
      </c>
      <c r="V571" s="331">
        <v>-1965.85</v>
      </c>
      <c r="W571" s="331">
        <v>-1990.48</v>
      </c>
      <c r="X571" s="331">
        <v>-2017.25</v>
      </c>
      <c r="Y571" s="331">
        <v>-1948.93</v>
      </c>
      <c r="Z571" s="331">
        <v>-1817.85</v>
      </c>
      <c r="AA571" s="331">
        <v>-1801.1</v>
      </c>
      <c r="AB571" s="331">
        <v>-1986.27</v>
      </c>
      <c r="AC571" s="331">
        <v>-1957.5</v>
      </c>
      <c r="AD571" s="331">
        <v>-2058.4</v>
      </c>
      <c r="AE571" s="331">
        <v>-2092.23</v>
      </c>
      <c r="AF571" s="331">
        <v>-2324.25</v>
      </c>
      <c r="AG571" s="331">
        <v>-2541.84</v>
      </c>
      <c r="AH571" s="331">
        <v>-2393.4</v>
      </c>
      <c r="AI571" s="331">
        <v>-2511.38</v>
      </c>
      <c r="AJ571" s="331">
        <v>-2415.9899999999998</v>
      </c>
      <c r="AK571" s="331">
        <v>-2322.7199999999998</v>
      </c>
      <c r="AL571" s="331">
        <v>-2550.13</v>
      </c>
      <c r="AM571" s="331">
        <v>-2575.37</v>
      </c>
      <c r="AN571" s="331">
        <v>-2671.07</v>
      </c>
      <c r="AO571" s="331">
        <v>-2708.11</v>
      </c>
      <c r="AP571" s="331">
        <v>-2561.4299999999998</v>
      </c>
      <c r="AQ571" s="331">
        <v>-2662.83</v>
      </c>
      <c r="AR571" s="331">
        <v>-2682.19</v>
      </c>
      <c r="AS571" s="331">
        <v>-2664.89</v>
      </c>
      <c r="AT571" s="331">
        <v>-3090.44</v>
      </c>
      <c r="AU571" s="331">
        <v>-3618.89</v>
      </c>
      <c r="AV571" s="331">
        <v>-3154.56</v>
      </c>
      <c r="AW571" s="331">
        <v>-3236.03</v>
      </c>
      <c r="AX571" s="331">
        <v>-3220.33</v>
      </c>
      <c r="AY571" s="331">
        <v>-2954.91</v>
      </c>
      <c r="AZ571" s="331">
        <v>-3169.82</v>
      </c>
      <c r="BA571" s="331">
        <v>-3255.78</v>
      </c>
      <c r="BB571" s="331">
        <v>-3275.63</v>
      </c>
      <c r="BC571" s="331">
        <v>-3252.5</v>
      </c>
      <c r="BD571" s="330"/>
      <c r="BE571" s="330"/>
      <c r="BF571" s="350"/>
      <c r="BG571" s="330"/>
      <c r="BH571" s="335"/>
    </row>
    <row r="572" spans="2:60">
      <c r="B572" s="346" t="s">
        <v>19192</v>
      </c>
      <c r="C572" s="345" t="s">
        <v>19191</v>
      </c>
      <c r="D572" s="344"/>
      <c r="E572" s="344"/>
      <c r="F572" s="344"/>
      <c r="G572" s="344"/>
      <c r="H572" s="343"/>
      <c r="I572" s="331"/>
      <c r="J572" s="331"/>
      <c r="K572" s="331"/>
      <c r="L572" s="331"/>
      <c r="M572" s="331"/>
      <c r="N572" s="331"/>
      <c r="O572" s="331"/>
      <c r="P572" s="331"/>
      <c r="Q572" s="331"/>
      <c r="R572" s="331"/>
      <c r="S572" s="331"/>
      <c r="T572" s="331"/>
      <c r="U572" s="331"/>
      <c r="V572" s="331"/>
      <c r="W572" s="331"/>
      <c r="X572" s="331"/>
      <c r="Y572" s="331"/>
      <c r="Z572" s="331"/>
      <c r="AA572" s="331"/>
      <c r="AB572" s="331"/>
      <c r="AC572" s="331"/>
      <c r="AD572" s="331"/>
      <c r="AE572" s="331"/>
      <c r="AF572" s="331"/>
      <c r="AG572" s="331"/>
      <c r="AH572" s="331"/>
      <c r="AI572" s="331"/>
      <c r="AJ572" s="331"/>
      <c r="AK572" s="331"/>
      <c r="AL572" s="331"/>
      <c r="AM572" s="331"/>
      <c r="AN572" s="331"/>
      <c r="AO572" s="331"/>
      <c r="AP572" s="331"/>
      <c r="AQ572" s="331"/>
      <c r="AR572" s="331"/>
      <c r="AS572" s="331"/>
      <c r="AT572" s="331"/>
      <c r="AU572" s="331"/>
      <c r="AV572" s="331"/>
      <c r="AW572" s="331"/>
      <c r="AX572" s="331"/>
      <c r="AY572" s="331"/>
      <c r="AZ572" s="331"/>
      <c r="BA572" s="331"/>
      <c r="BB572" s="331"/>
      <c r="BC572" s="331"/>
      <c r="BD572" s="330"/>
      <c r="BE572" s="330"/>
      <c r="BF572" s="330"/>
      <c r="BG572" s="330"/>
      <c r="BH572" s="342"/>
    </row>
    <row r="573" spans="2:60">
      <c r="B573" s="339" t="s">
        <v>19122</v>
      </c>
      <c r="C573" s="338" t="s">
        <v>19122</v>
      </c>
      <c r="D573" s="337" t="s">
        <v>19165</v>
      </c>
      <c r="E573" s="337" t="s">
        <v>19070</v>
      </c>
      <c r="F573" s="337" t="s">
        <v>19121</v>
      </c>
      <c r="G573" s="337" t="s">
        <v>19162</v>
      </c>
      <c r="H573" s="336" t="s">
        <v>19161</v>
      </c>
      <c r="I573" s="331">
        <v>-1387.14</v>
      </c>
      <c r="J573" s="331"/>
      <c r="K573" s="331"/>
      <c r="L573" s="331">
        <v>-1177.1600000000001</v>
      </c>
      <c r="M573" s="331">
        <v>-1240.21</v>
      </c>
      <c r="N573" s="331">
        <v>-923.2</v>
      </c>
      <c r="O573" s="331">
        <v>-576.41999999999996</v>
      </c>
      <c r="P573" s="331">
        <v>-596.6</v>
      </c>
      <c r="Q573" s="331">
        <v>-640.63</v>
      </c>
      <c r="R573" s="331">
        <v>-578.85</v>
      </c>
      <c r="S573" s="331">
        <v>-629.70000000000005</v>
      </c>
      <c r="T573" s="331">
        <v>-609.25</v>
      </c>
      <c r="U573" s="331">
        <v>-938.24</v>
      </c>
      <c r="V573" s="331">
        <v>-795.17</v>
      </c>
      <c r="W573" s="331">
        <v>-695.05</v>
      </c>
      <c r="X573" s="331">
        <v>-149.44999999999999</v>
      </c>
      <c r="Y573" s="331">
        <v>-65.31</v>
      </c>
      <c r="Z573" s="331">
        <v>-54.53</v>
      </c>
      <c r="AA573" s="331">
        <v>-44.73</v>
      </c>
      <c r="AB573" s="331">
        <v>-42.79</v>
      </c>
      <c r="AC573" s="331">
        <v>-44.17</v>
      </c>
      <c r="AD573" s="331">
        <v>-72.37</v>
      </c>
      <c r="AE573" s="331">
        <v>-72.319999999999993</v>
      </c>
      <c r="AF573" s="331">
        <v>-82.83</v>
      </c>
      <c r="AG573" s="331">
        <v>-65.239999999999995</v>
      </c>
      <c r="AH573" s="331">
        <v>-52.42</v>
      </c>
      <c r="AI573" s="331">
        <v>-51.78</v>
      </c>
      <c r="AJ573" s="331">
        <v>-36.85</v>
      </c>
      <c r="AK573" s="331">
        <v>-44.92</v>
      </c>
      <c r="AL573" s="331">
        <v>-44.21</v>
      </c>
      <c r="AM573" s="331">
        <v>-56.19</v>
      </c>
      <c r="AN573" s="331">
        <v>-86</v>
      </c>
      <c r="AO573" s="331">
        <v>-108.42</v>
      </c>
      <c r="AP573" s="331">
        <v>-155.63999999999999</v>
      </c>
      <c r="AQ573" s="331">
        <v>-173.11</v>
      </c>
      <c r="AR573" s="331">
        <v>-170.3</v>
      </c>
      <c r="AS573" s="331">
        <v>-182.57</v>
      </c>
      <c r="AT573" s="331">
        <v>-129.22</v>
      </c>
      <c r="AU573" s="331">
        <v>-125.06</v>
      </c>
      <c r="AV573" s="331">
        <v>-132.91</v>
      </c>
      <c r="AW573" s="331">
        <v>-113.49</v>
      </c>
      <c r="AX573" s="331">
        <v>-123.02</v>
      </c>
      <c r="AY573" s="331">
        <v>-75.62</v>
      </c>
      <c r="AZ573" s="331">
        <v>-150.21</v>
      </c>
      <c r="BA573" s="331">
        <v>-159.13</v>
      </c>
      <c r="BB573" s="331">
        <v>-157.88999999999999</v>
      </c>
      <c r="BC573" s="331">
        <v>-161.79</v>
      </c>
      <c r="BD573" s="330"/>
      <c r="BE573" s="330"/>
      <c r="BF573" s="330"/>
      <c r="BG573" s="330"/>
      <c r="BH573" s="335"/>
    </row>
    <row r="574" spans="2:60">
      <c r="B574" s="339" t="s">
        <v>19119</v>
      </c>
      <c r="C574" s="338" t="s">
        <v>19118</v>
      </c>
      <c r="D574" s="337" t="s">
        <v>19165</v>
      </c>
      <c r="E574" s="337" t="s">
        <v>19070</v>
      </c>
      <c r="F574" s="337" t="s">
        <v>19117</v>
      </c>
      <c r="G574" s="337" t="s">
        <v>19075</v>
      </c>
      <c r="H574" s="336" t="s">
        <v>19116</v>
      </c>
      <c r="I574" s="331">
        <v>-748.15</v>
      </c>
      <c r="J574" s="331"/>
      <c r="K574" s="331"/>
      <c r="L574" s="331">
        <v>-448.86</v>
      </c>
      <c r="M574" s="331">
        <v>-474.47</v>
      </c>
      <c r="N574" s="331">
        <v>-445.49</v>
      </c>
      <c r="O574" s="331">
        <v>-480.74</v>
      </c>
      <c r="P574" s="331">
        <v>-386.08</v>
      </c>
      <c r="Q574" s="331">
        <v>-309.2</v>
      </c>
      <c r="R574" s="331">
        <v>-267.08999999999997</v>
      </c>
      <c r="S574" s="331">
        <v>-242.77</v>
      </c>
      <c r="T574" s="331">
        <v>-248.68</v>
      </c>
      <c r="U574" s="331">
        <v>-229.33</v>
      </c>
      <c r="V574" s="331">
        <v>-359.95</v>
      </c>
      <c r="W574" s="331">
        <v>-245.5</v>
      </c>
      <c r="X574" s="331">
        <v>-183.18</v>
      </c>
      <c r="Y574" s="331">
        <v>-160.76</v>
      </c>
      <c r="Z574" s="331">
        <v>-125.42</v>
      </c>
      <c r="AA574" s="331">
        <v>-163.59</v>
      </c>
      <c r="AB574" s="331">
        <v>-53.18</v>
      </c>
      <c r="AC574" s="331">
        <v>-57.89</v>
      </c>
      <c r="AD574" s="331">
        <v>-60.69</v>
      </c>
      <c r="AE574" s="331">
        <v>-47.1</v>
      </c>
      <c r="AF574" s="331">
        <v>-36.06</v>
      </c>
      <c r="AG574" s="331">
        <v>-30.37</v>
      </c>
      <c r="AH574" s="331">
        <v>-32.85</v>
      </c>
      <c r="AI574" s="331">
        <v>-22.11</v>
      </c>
      <c r="AJ574" s="331">
        <v>-11.7</v>
      </c>
      <c r="AK574" s="331">
        <v>-10.78</v>
      </c>
      <c r="AL574" s="331">
        <v>-12.92</v>
      </c>
      <c r="AM574" s="331">
        <v>-12.33</v>
      </c>
      <c r="AN574" s="331">
        <v>-15.48</v>
      </c>
      <c r="AO574" s="331">
        <v>-23.64</v>
      </c>
      <c r="AP574" s="331">
        <v>-33.68</v>
      </c>
      <c r="AQ574" s="331">
        <v>-18.97</v>
      </c>
      <c r="AR574" s="331">
        <v>-4.79</v>
      </c>
      <c r="AS574" s="331">
        <v>-4.05</v>
      </c>
      <c r="AT574" s="331">
        <v>-6.25</v>
      </c>
      <c r="AU574" s="331">
        <v>-3.6</v>
      </c>
      <c r="AV574" s="331">
        <v>-1.55</v>
      </c>
      <c r="AW574" s="331">
        <v>-0.11</v>
      </c>
      <c r="AX574" s="331">
        <v>-3.08</v>
      </c>
      <c r="AY574" s="331">
        <v>-1.1599999999999999</v>
      </c>
      <c r="AZ574" s="331">
        <v>-1.47</v>
      </c>
      <c r="BA574" s="331">
        <v>-0.43</v>
      </c>
      <c r="BB574" s="331">
        <v>0</v>
      </c>
      <c r="BC574" s="331">
        <v>-16.88</v>
      </c>
      <c r="BD574" s="330"/>
      <c r="BE574" s="330"/>
      <c r="BF574" s="330"/>
      <c r="BG574" s="330"/>
      <c r="BH574" s="335"/>
    </row>
    <row r="575" spans="2:60">
      <c r="B575" s="339" t="s">
        <v>19115</v>
      </c>
      <c r="C575" s="338" t="s">
        <v>19114</v>
      </c>
      <c r="D575" s="337" t="s">
        <v>19165</v>
      </c>
      <c r="E575" s="337" t="s">
        <v>19070</v>
      </c>
      <c r="F575" s="337" t="s">
        <v>19113</v>
      </c>
      <c r="G575" s="337" t="s">
        <v>19190</v>
      </c>
      <c r="H575" s="336" t="s">
        <v>19189</v>
      </c>
      <c r="I575" s="331">
        <v>-7694.47</v>
      </c>
      <c r="J575" s="331"/>
      <c r="K575" s="331"/>
      <c r="L575" s="331">
        <v>-6863.97</v>
      </c>
      <c r="M575" s="331">
        <v>-7821.49</v>
      </c>
      <c r="N575" s="331">
        <v>-7140.91</v>
      </c>
      <c r="O575" s="331">
        <v>-7013.02</v>
      </c>
      <c r="P575" s="331">
        <v>-6373.66</v>
      </c>
      <c r="Q575" s="331">
        <v>-6668.25</v>
      </c>
      <c r="R575" s="331">
        <v>-5752.36</v>
      </c>
      <c r="S575" s="331">
        <v>-4458.03</v>
      </c>
      <c r="T575" s="331">
        <v>-4547.88</v>
      </c>
      <c r="U575" s="331">
        <v>-4422.1899999999996</v>
      </c>
      <c r="V575" s="331">
        <v>-4656</v>
      </c>
      <c r="W575" s="331">
        <v>-4464.21</v>
      </c>
      <c r="X575" s="331">
        <v>-4819.6099999999997</v>
      </c>
      <c r="Y575" s="331">
        <v>-3749.4</v>
      </c>
      <c r="Z575" s="331">
        <v>-3458.44</v>
      </c>
      <c r="AA575" s="331">
        <v>-3499.97</v>
      </c>
      <c r="AB575" s="331">
        <v>-2695.72</v>
      </c>
      <c r="AC575" s="331">
        <v>-2538.06</v>
      </c>
      <c r="AD575" s="331">
        <v>-2895.91</v>
      </c>
      <c r="AE575" s="331">
        <v>-2175.86</v>
      </c>
      <c r="AF575" s="331">
        <v>-1887.92</v>
      </c>
      <c r="AG575" s="331">
        <v>-1876.23</v>
      </c>
      <c r="AH575" s="331">
        <v>-2021.6</v>
      </c>
      <c r="AI575" s="331">
        <v>-1634.68</v>
      </c>
      <c r="AJ575" s="331">
        <v>-1406.21</v>
      </c>
      <c r="AK575" s="331">
        <v>-1471.92</v>
      </c>
      <c r="AL575" s="331">
        <v>-1408.52</v>
      </c>
      <c r="AM575" s="331">
        <v>-1224.02</v>
      </c>
      <c r="AN575" s="331">
        <v>-1428.77</v>
      </c>
      <c r="AO575" s="331">
        <v>-1512.01</v>
      </c>
      <c r="AP575" s="331">
        <v>-1220.6300000000001</v>
      </c>
      <c r="AQ575" s="331">
        <v>-957.02</v>
      </c>
      <c r="AR575" s="331">
        <v>-779.58</v>
      </c>
      <c r="AS575" s="331">
        <v>-1029.83</v>
      </c>
      <c r="AT575" s="331">
        <v>-824.37</v>
      </c>
      <c r="AU575" s="331">
        <v>-1000.02</v>
      </c>
      <c r="AV575" s="331">
        <v>-663.8</v>
      </c>
      <c r="AW575" s="331">
        <v>-762.93</v>
      </c>
      <c r="AX575" s="331">
        <v>-689.15</v>
      </c>
      <c r="AY575" s="331">
        <v>-608.64</v>
      </c>
      <c r="AZ575" s="331">
        <v>-659.56</v>
      </c>
      <c r="BA575" s="331">
        <v>-662.62</v>
      </c>
      <c r="BB575" s="331">
        <v>-466.44</v>
      </c>
      <c r="BC575" s="331">
        <v>-594.19000000000005</v>
      </c>
      <c r="BD575" s="330"/>
      <c r="BE575" s="330"/>
      <c r="BF575" s="330"/>
      <c r="BG575" s="330"/>
      <c r="BH575" s="335"/>
    </row>
    <row r="576" spans="2:60">
      <c r="B576" s="339" t="s">
        <v>19112</v>
      </c>
      <c r="C576" s="338" t="s">
        <v>19111</v>
      </c>
      <c r="D576" s="337" t="s">
        <v>19165</v>
      </c>
      <c r="E576" s="337" t="s">
        <v>19070</v>
      </c>
      <c r="F576" s="337" t="s">
        <v>19110</v>
      </c>
      <c r="G576" s="337" t="s">
        <v>19075</v>
      </c>
      <c r="H576" s="336" t="s">
        <v>19100</v>
      </c>
      <c r="I576" s="331">
        <v>-4862.7700000000004</v>
      </c>
      <c r="J576" s="331"/>
      <c r="K576" s="331"/>
      <c r="L576" s="331">
        <v>-3580.45</v>
      </c>
      <c r="M576" s="331">
        <v>-4318.4399999999996</v>
      </c>
      <c r="N576" s="331">
        <v>-4214.09</v>
      </c>
      <c r="O576" s="331">
        <v>-3890.45</v>
      </c>
      <c r="P576" s="331">
        <v>-3519.36</v>
      </c>
      <c r="Q576" s="331">
        <v>-3430.9</v>
      </c>
      <c r="R576" s="331">
        <v>-2885.33</v>
      </c>
      <c r="S576" s="331">
        <v>-2814.88</v>
      </c>
      <c r="T576" s="331">
        <v>-2258.27</v>
      </c>
      <c r="U576" s="331">
        <v>-2493.5</v>
      </c>
      <c r="V576" s="331">
        <v>-2124.71</v>
      </c>
      <c r="W576" s="331">
        <v>-1544.87</v>
      </c>
      <c r="X576" s="331">
        <v>-1185.28</v>
      </c>
      <c r="Y576" s="331">
        <v>-719.77</v>
      </c>
      <c r="Z576" s="331">
        <v>-443.02</v>
      </c>
      <c r="AA576" s="331">
        <v>-309.29000000000002</v>
      </c>
      <c r="AB576" s="331">
        <v>-252.22</v>
      </c>
      <c r="AC576" s="331">
        <v>-180.51</v>
      </c>
      <c r="AD576" s="331">
        <v>-190.43</v>
      </c>
      <c r="AE576" s="331">
        <v>-331.92</v>
      </c>
      <c r="AF576" s="331">
        <v>-321.33999999999997</v>
      </c>
      <c r="AG576" s="331">
        <v>-424.78</v>
      </c>
      <c r="AH576" s="331">
        <v>-532.57000000000005</v>
      </c>
      <c r="AI576" s="331">
        <v>-195.03</v>
      </c>
      <c r="AJ576" s="331">
        <v>-249.53</v>
      </c>
      <c r="AK576" s="331">
        <v>-216.34</v>
      </c>
      <c r="AL576" s="331">
        <v>-89.11</v>
      </c>
      <c r="AM576" s="331">
        <v>-208.51</v>
      </c>
      <c r="AN576" s="331">
        <v>-99.29</v>
      </c>
      <c r="AO576" s="331">
        <v>-76.400000000000006</v>
      </c>
      <c r="AP576" s="331">
        <v>-86.83</v>
      </c>
      <c r="AQ576" s="331">
        <v>-115.34</v>
      </c>
      <c r="AR576" s="331">
        <v>-225.73</v>
      </c>
      <c r="AS576" s="331">
        <v>-89.77</v>
      </c>
      <c r="AT576" s="331">
        <v>-21.46</v>
      </c>
      <c r="AU576" s="331">
        <v>-30.16</v>
      </c>
      <c r="AV576" s="331">
        <v>-10.98</v>
      </c>
      <c r="AW576" s="331">
        <v>-57.87</v>
      </c>
      <c r="AX576" s="331">
        <v>-27.26</v>
      </c>
      <c r="AY576" s="331">
        <v>-60.49</v>
      </c>
      <c r="AZ576" s="331">
        <v>-8.57</v>
      </c>
      <c r="BA576" s="331">
        <v>-7.46</v>
      </c>
      <c r="BB576" s="331">
        <v>-13.23</v>
      </c>
      <c r="BC576" s="331">
        <v>-12.38</v>
      </c>
      <c r="BD576" s="330"/>
      <c r="BE576" s="330"/>
      <c r="BF576" s="330"/>
      <c r="BG576" s="330"/>
      <c r="BH576" s="335"/>
    </row>
    <row r="577" spans="2:60">
      <c r="B577" s="339" t="s">
        <v>19188</v>
      </c>
      <c r="C577" s="338" t="s">
        <v>19187</v>
      </c>
      <c r="D577" s="337" t="s">
        <v>19165</v>
      </c>
      <c r="E577" s="337" t="s">
        <v>19070</v>
      </c>
      <c r="F577" s="337" t="s">
        <v>19186</v>
      </c>
      <c r="G577" s="337" t="s">
        <v>19075</v>
      </c>
      <c r="H577" s="336" t="s">
        <v>19100</v>
      </c>
      <c r="I577" s="331">
        <v>0</v>
      </c>
      <c r="J577" s="331"/>
      <c r="K577" s="331"/>
      <c r="L577" s="331">
        <v>0</v>
      </c>
      <c r="M577" s="331">
        <v>0</v>
      </c>
      <c r="N577" s="331">
        <v>0</v>
      </c>
      <c r="O577" s="331">
        <v>0</v>
      </c>
      <c r="P577" s="331">
        <v>0</v>
      </c>
      <c r="Q577" s="331">
        <v>0</v>
      </c>
      <c r="R577" s="331">
        <v>0</v>
      </c>
      <c r="S577" s="331">
        <v>0</v>
      </c>
      <c r="T577" s="331">
        <v>0</v>
      </c>
      <c r="U577" s="331">
        <v>0</v>
      </c>
      <c r="V577" s="331">
        <v>0</v>
      </c>
      <c r="W577" s="331">
        <v>0</v>
      </c>
      <c r="X577" s="331">
        <v>0</v>
      </c>
      <c r="Y577" s="331">
        <v>0</v>
      </c>
      <c r="Z577" s="331">
        <v>0</v>
      </c>
      <c r="AA577" s="331">
        <v>0</v>
      </c>
      <c r="AB577" s="331">
        <v>0</v>
      </c>
      <c r="AC577" s="331">
        <v>0</v>
      </c>
      <c r="AD577" s="331">
        <v>0</v>
      </c>
      <c r="AE577" s="331">
        <v>-145.78</v>
      </c>
      <c r="AF577" s="331">
        <v>-165.36</v>
      </c>
      <c r="AG577" s="331">
        <v>-0.74</v>
      </c>
      <c r="AH577" s="331">
        <v>-1.36</v>
      </c>
      <c r="AI577" s="331">
        <v>-0.54</v>
      </c>
      <c r="AJ577" s="331">
        <v>0</v>
      </c>
      <c r="AK577" s="331">
        <v>-0.18</v>
      </c>
      <c r="AL577" s="331">
        <v>-0.01</v>
      </c>
      <c r="AM577" s="331">
        <v>0</v>
      </c>
      <c r="AN577" s="331">
        <v>0</v>
      </c>
      <c r="AO577" s="331">
        <v>0</v>
      </c>
      <c r="AP577" s="331">
        <v>0</v>
      </c>
      <c r="AQ577" s="331">
        <v>0</v>
      </c>
      <c r="AR577" s="331">
        <v>0</v>
      </c>
      <c r="AS577" s="331">
        <v>0</v>
      </c>
      <c r="AT577" s="331">
        <v>0</v>
      </c>
      <c r="AU577" s="331">
        <v>-0.02</v>
      </c>
      <c r="AV577" s="331">
        <v>-0.03</v>
      </c>
      <c r="AW577" s="331">
        <v>-0.04</v>
      </c>
      <c r="AX577" s="331">
        <v>-0.02</v>
      </c>
      <c r="AY577" s="331">
        <v>-0.09</v>
      </c>
      <c r="AZ577" s="331">
        <v>-0.06</v>
      </c>
      <c r="BA577" s="331">
        <v>-0.02</v>
      </c>
      <c r="BB577" s="331">
        <v>0</v>
      </c>
      <c r="BC577" s="331">
        <v>-0.02</v>
      </c>
      <c r="BD577" s="330"/>
      <c r="BE577" s="330"/>
      <c r="BF577" s="330"/>
      <c r="BG577" s="330"/>
      <c r="BH577" s="335"/>
    </row>
    <row r="578" spans="2:60">
      <c r="B578" s="339" t="s">
        <v>19109</v>
      </c>
      <c r="C578" s="338" t="s">
        <v>19108</v>
      </c>
      <c r="D578" s="337" t="s">
        <v>19165</v>
      </c>
      <c r="E578" s="337" t="s">
        <v>19070</v>
      </c>
      <c r="F578" s="337" t="s">
        <v>19107</v>
      </c>
      <c r="G578" s="337" t="s">
        <v>19075</v>
      </c>
      <c r="H578" s="336" t="s">
        <v>19093</v>
      </c>
      <c r="I578" s="331">
        <v>0</v>
      </c>
      <c r="J578" s="331"/>
      <c r="K578" s="331"/>
      <c r="L578" s="331">
        <v>0</v>
      </c>
      <c r="M578" s="331">
        <v>0</v>
      </c>
      <c r="N578" s="331">
        <v>0</v>
      </c>
      <c r="O578" s="331">
        <v>0</v>
      </c>
      <c r="P578" s="331">
        <v>0</v>
      </c>
      <c r="Q578" s="331">
        <v>0</v>
      </c>
      <c r="R578" s="331">
        <v>0</v>
      </c>
      <c r="S578" s="331">
        <v>-25.38</v>
      </c>
      <c r="T578" s="331">
        <v>-14.09</v>
      </c>
      <c r="U578" s="331">
        <v>-19.82</v>
      </c>
      <c r="V578" s="331">
        <v>-44.04</v>
      </c>
      <c r="W578" s="331">
        <v>-8.91</v>
      </c>
      <c r="X578" s="331">
        <v>-79.02</v>
      </c>
      <c r="Y578" s="331">
        <v>-74.19</v>
      </c>
      <c r="Z578" s="331">
        <v>-15.61</v>
      </c>
      <c r="AA578" s="331">
        <v>-18.399999999999999</v>
      </c>
      <c r="AB578" s="331">
        <v>-26.44</v>
      </c>
      <c r="AC578" s="331">
        <v>-25.25</v>
      </c>
      <c r="AD578" s="331">
        <v>-30.98</v>
      </c>
      <c r="AE578" s="331">
        <v>-28.07</v>
      </c>
      <c r="AF578" s="331">
        <v>-20.48</v>
      </c>
      <c r="AG578" s="331">
        <v>-26.62</v>
      </c>
      <c r="AH578" s="331">
        <v>-33.29</v>
      </c>
      <c r="AI578" s="331">
        <v>-21.68</v>
      </c>
      <c r="AJ578" s="331">
        <v>-12.81</v>
      </c>
      <c r="AK578" s="331">
        <v>-3.74</v>
      </c>
      <c r="AL578" s="331">
        <v>-3.74</v>
      </c>
      <c r="AM578" s="331">
        <v>-1.7</v>
      </c>
      <c r="AN578" s="331">
        <v>-3.06</v>
      </c>
      <c r="AO578" s="331">
        <v>0</v>
      </c>
      <c r="AP578" s="331">
        <v>-21.85</v>
      </c>
      <c r="AQ578" s="331">
        <v>-2.83</v>
      </c>
      <c r="AR578" s="331">
        <v>-12.76</v>
      </c>
      <c r="AS578" s="331">
        <v>-23.99</v>
      </c>
      <c r="AT578" s="331">
        <v>-0.03</v>
      </c>
      <c r="AU578" s="331">
        <v>-0.21</v>
      </c>
      <c r="AV578" s="331">
        <v>-0.17</v>
      </c>
      <c r="AW578" s="331">
        <v>0</v>
      </c>
      <c r="AX578" s="331">
        <v>0</v>
      </c>
      <c r="AY578" s="331">
        <v>-1.52</v>
      </c>
      <c r="AZ578" s="331">
        <v>-1.29</v>
      </c>
      <c r="BA578" s="331">
        <v>-1.28</v>
      </c>
      <c r="BB578" s="331">
        <v>-2.2599999999999998</v>
      </c>
      <c r="BC578" s="331">
        <v>-5.29</v>
      </c>
      <c r="BD578" s="330"/>
      <c r="BE578" s="330"/>
      <c r="BF578" s="330"/>
      <c r="BG578" s="330"/>
      <c r="BH578" s="335"/>
    </row>
    <row r="579" spans="2:60">
      <c r="B579" s="339" t="s">
        <v>19106</v>
      </c>
      <c r="C579" s="338" t="s">
        <v>19105</v>
      </c>
      <c r="D579" s="337" t="s">
        <v>19165</v>
      </c>
      <c r="E579" s="337" t="s">
        <v>19070</v>
      </c>
      <c r="F579" s="337" t="s">
        <v>19104</v>
      </c>
      <c r="G579" s="337" t="s">
        <v>19173</v>
      </c>
      <c r="H579" s="336" t="s">
        <v>19172</v>
      </c>
      <c r="I579" s="331">
        <v>0</v>
      </c>
      <c r="J579" s="331"/>
      <c r="K579" s="331"/>
      <c r="L579" s="331">
        <v>0</v>
      </c>
      <c r="M579" s="331">
        <v>0</v>
      </c>
      <c r="N579" s="331">
        <v>0</v>
      </c>
      <c r="O579" s="331">
        <v>0</v>
      </c>
      <c r="P579" s="331">
        <v>0</v>
      </c>
      <c r="Q579" s="331">
        <v>0</v>
      </c>
      <c r="R579" s="331">
        <v>0</v>
      </c>
      <c r="S579" s="331">
        <v>0</v>
      </c>
      <c r="T579" s="331">
        <v>-13.57</v>
      </c>
      <c r="U579" s="331">
        <v>-19.32</v>
      </c>
      <c r="V579" s="331">
        <v>-1068.95</v>
      </c>
      <c r="W579" s="331">
        <v>-1256.7</v>
      </c>
      <c r="X579" s="331">
        <v>-1789.61</v>
      </c>
      <c r="Y579" s="331">
        <v>-1911.73</v>
      </c>
      <c r="Z579" s="331">
        <v>-1932.59</v>
      </c>
      <c r="AA579" s="331">
        <v>-2354.5300000000002</v>
      </c>
      <c r="AB579" s="331">
        <v>-2619.81</v>
      </c>
      <c r="AC579" s="331">
        <v>-2820.55</v>
      </c>
      <c r="AD579" s="331">
        <v>-3418.91</v>
      </c>
      <c r="AE579" s="331">
        <v>-2742.4</v>
      </c>
      <c r="AF579" s="331">
        <v>-3229.26</v>
      </c>
      <c r="AG579" s="331">
        <v>-4300.82</v>
      </c>
      <c r="AH579" s="331">
        <v>-3520.47</v>
      </c>
      <c r="AI579" s="331">
        <v>-3248.31</v>
      </c>
      <c r="AJ579" s="331">
        <v>-2830.88</v>
      </c>
      <c r="AK579" s="331">
        <v>-2767.61</v>
      </c>
      <c r="AL579" s="331">
        <v>-3018.13</v>
      </c>
      <c r="AM579" s="331">
        <v>-3175.03</v>
      </c>
      <c r="AN579" s="331">
        <v>-3843.56</v>
      </c>
      <c r="AO579" s="331">
        <v>-3833.33</v>
      </c>
      <c r="AP579" s="331">
        <v>-4056.97</v>
      </c>
      <c r="AQ579" s="331">
        <v>-4479.34</v>
      </c>
      <c r="AR579" s="331">
        <v>-4238.45</v>
      </c>
      <c r="AS579" s="331">
        <v>-4681.91</v>
      </c>
      <c r="AT579" s="331">
        <v>-4367.93</v>
      </c>
      <c r="AU579" s="331">
        <v>-4323.47</v>
      </c>
      <c r="AV579" s="331">
        <v>-3384.49</v>
      </c>
      <c r="AW579" s="331">
        <v>-3735.92</v>
      </c>
      <c r="AX579" s="331">
        <v>-3892.97</v>
      </c>
      <c r="AY579" s="331">
        <v>-2846.01</v>
      </c>
      <c r="AZ579" s="331">
        <v>-3244.98</v>
      </c>
      <c r="BA579" s="331">
        <v>-3236.7</v>
      </c>
      <c r="BB579" s="331">
        <v>-3392.29</v>
      </c>
      <c r="BC579" s="331">
        <v>-3139.67</v>
      </c>
      <c r="BD579" s="330"/>
      <c r="BE579" s="330"/>
      <c r="BF579" s="330"/>
      <c r="BG579" s="330"/>
      <c r="BH579" s="335"/>
    </row>
    <row r="580" spans="2:60">
      <c r="B580" s="339" t="s">
        <v>19140</v>
      </c>
      <c r="C580" s="338" t="s">
        <v>19139</v>
      </c>
      <c r="D580" s="337" t="s">
        <v>19165</v>
      </c>
      <c r="E580" s="337" t="s">
        <v>19070</v>
      </c>
      <c r="F580" s="337" t="s">
        <v>19138</v>
      </c>
      <c r="G580" s="337" t="s">
        <v>19075</v>
      </c>
      <c r="H580" s="336" t="s">
        <v>19093</v>
      </c>
      <c r="I580" s="331">
        <v>0</v>
      </c>
      <c r="J580" s="331"/>
      <c r="K580" s="331"/>
      <c r="L580" s="331">
        <v>0</v>
      </c>
      <c r="M580" s="331">
        <v>0</v>
      </c>
      <c r="N580" s="331">
        <v>0</v>
      </c>
      <c r="O580" s="331">
        <v>0</v>
      </c>
      <c r="P580" s="331">
        <v>0</v>
      </c>
      <c r="Q580" s="331">
        <v>0</v>
      </c>
      <c r="R580" s="331">
        <v>0</v>
      </c>
      <c r="S580" s="331">
        <v>0</v>
      </c>
      <c r="T580" s="331">
        <v>0</v>
      </c>
      <c r="U580" s="331">
        <v>0</v>
      </c>
      <c r="V580" s="331">
        <v>0</v>
      </c>
      <c r="W580" s="331">
        <v>0</v>
      </c>
      <c r="X580" s="331">
        <v>0</v>
      </c>
      <c r="Y580" s="331">
        <v>0</v>
      </c>
      <c r="Z580" s="331">
        <v>0</v>
      </c>
      <c r="AA580" s="331">
        <v>0</v>
      </c>
      <c r="AB580" s="331">
        <v>0</v>
      </c>
      <c r="AC580" s="331">
        <v>0</v>
      </c>
      <c r="AD580" s="331">
        <v>0</v>
      </c>
      <c r="AE580" s="331">
        <v>0</v>
      </c>
      <c r="AF580" s="331">
        <v>0</v>
      </c>
      <c r="AG580" s="331">
        <v>0</v>
      </c>
      <c r="AH580" s="331">
        <v>0</v>
      </c>
      <c r="AI580" s="331">
        <v>0</v>
      </c>
      <c r="AJ580" s="331">
        <v>-0.16</v>
      </c>
      <c r="AK580" s="331">
        <v>0</v>
      </c>
      <c r="AL580" s="331">
        <v>0</v>
      </c>
      <c r="AM580" s="331">
        <v>-0.85</v>
      </c>
      <c r="AN580" s="331">
        <v>0</v>
      </c>
      <c r="AO580" s="331">
        <v>-0.26</v>
      </c>
      <c r="AP580" s="331">
        <v>0</v>
      </c>
      <c r="AQ580" s="331">
        <v>0</v>
      </c>
      <c r="AR580" s="331">
        <v>-0.38</v>
      </c>
      <c r="AS580" s="331">
        <v>0</v>
      </c>
      <c r="AT580" s="331">
        <v>0</v>
      </c>
      <c r="AU580" s="331">
        <v>-7.0000000000000007E-2</v>
      </c>
      <c r="AV580" s="331">
        <v>-0.03</v>
      </c>
      <c r="AW580" s="331">
        <v>-0.33</v>
      </c>
      <c r="AX580" s="331">
        <v>-0.32</v>
      </c>
      <c r="AY580" s="331">
        <v>-13.77</v>
      </c>
      <c r="AZ580" s="331">
        <v>-0.01</v>
      </c>
      <c r="BA580" s="331">
        <v>-0.27</v>
      </c>
      <c r="BB580" s="331">
        <v>-10.039999999999999</v>
      </c>
      <c r="BC580" s="331">
        <v>-17.64</v>
      </c>
      <c r="BD580" s="330"/>
      <c r="BE580" s="330"/>
      <c r="BF580" s="330"/>
      <c r="BG580" s="330"/>
      <c r="BH580" s="335"/>
    </row>
    <row r="581" spans="2:60">
      <c r="B581" s="339" t="s">
        <v>19185</v>
      </c>
      <c r="C581" s="338" t="s">
        <v>19184</v>
      </c>
      <c r="D581" s="337" t="s">
        <v>19165</v>
      </c>
      <c r="E581" s="337" t="s">
        <v>19070</v>
      </c>
      <c r="F581" s="337" t="s">
        <v>19183</v>
      </c>
      <c r="G581" s="337" t="s">
        <v>19075</v>
      </c>
      <c r="H581" s="336" t="s">
        <v>19093</v>
      </c>
      <c r="I581" s="331">
        <v>0</v>
      </c>
      <c r="J581" s="331"/>
      <c r="K581" s="331"/>
      <c r="L581" s="331">
        <v>0</v>
      </c>
      <c r="M581" s="331">
        <v>0</v>
      </c>
      <c r="N581" s="331">
        <v>0</v>
      </c>
      <c r="O581" s="331">
        <v>0</v>
      </c>
      <c r="P581" s="331">
        <v>0</v>
      </c>
      <c r="Q581" s="331">
        <v>0</v>
      </c>
      <c r="R581" s="331">
        <v>0</v>
      </c>
      <c r="S581" s="331">
        <v>0</v>
      </c>
      <c r="T581" s="331">
        <v>0</v>
      </c>
      <c r="U581" s="331">
        <v>0</v>
      </c>
      <c r="V581" s="331">
        <v>0</v>
      </c>
      <c r="W581" s="331">
        <v>0</v>
      </c>
      <c r="X581" s="331">
        <v>0</v>
      </c>
      <c r="Y581" s="331">
        <v>0</v>
      </c>
      <c r="Z581" s="331">
        <v>0</v>
      </c>
      <c r="AA581" s="331">
        <v>0</v>
      </c>
      <c r="AB581" s="331">
        <v>0</v>
      </c>
      <c r="AC581" s="331">
        <v>0</v>
      </c>
      <c r="AD581" s="331">
        <v>0</v>
      </c>
      <c r="AE581" s="331">
        <v>0</v>
      </c>
      <c r="AF581" s="331">
        <v>0</v>
      </c>
      <c r="AG581" s="331">
        <v>0</v>
      </c>
      <c r="AH581" s="331">
        <v>0</v>
      </c>
      <c r="AI581" s="331">
        <v>-0.63</v>
      </c>
      <c r="AJ581" s="331">
        <v>-4.97</v>
      </c>
      <c r="AK581" s="331">
        <v>-3.99</v>
      </c>
      <c r="AL581" s="331">
        <v>-5.86</v>
      </c>
      <c r="AM581" s="331">
        <v>-4.91</v>
      </c>
      <c r="AN581" s="331">
        <v>-6.71</v>
      </c>
      <c r="AO581" s="331">
        <v>0</v>
      </c>
      <c r="AP581" s="331">
        <v>0</v>
      </c>
      <c r="AQ581" s="331">
        <v>0</v>
      </c>
      <c r="AR581" s="331">
        <v>-0.02</v>
      </c>
      <c r="AS581" s="331">
        <v>0</v>
      </c>
      <c r="AT581" s="331">
        <v>-0.05</v>
      </c>
      <c r="AU581" s="331">
        <v>-0.92</v>
      </c>
      <c r="AV581" s="331">
        <v>-0.77</v>
      </c>
      <c r="AW581" s="331">
        <v>-8.2100000000000009</v>
      </c>
      <c r="AX581" s="331">
        <v>-1.53</v>
      </c>
      <c r="AY581" s="331">
        <v>-9.23</v>
      </c>
      <c r="AZ581" s="331">
        <v>-0.71</v>
      </c>
      <c r="BA581" s="331">
        <v>-43.7</v>
      </c>
      <c r="BB581" s="331">
        <v>-81.96</v>
      </c>
      <c r="BC581" s="331">
        <v>-249.05</v>
      </c>
      <c r="BD581" s="330"/>
      <c r="BE581" s="330"/>
      <c r="BF581" s="330"/>
      <c r="BG581" s="330"/>
      <c r="BH581" s="335"/>
    </row>
    <row r="582" spans="2:60">
      <c r="B582" s="339" t="s">
        <v>19182</v>
      </c>
      <c r="C582" s="338" t="s">
        <v>19181</v>
      </c>
      <c r="D582" s="337" t="s">
        <v>19165</v>
      </c>
      <c r="E582" s="337" t="s">
        <v>19070</v>
      </c>
      <c r="F582" s="337" t="s">
        <v>19180</v>
      </c>
      <c r="G582" s="337" t="s">
        <v>19075</v>
      </c>
      <c r="H582" s="336" t="s">
        <v>19116</v>
      </c>
      <c r="I582" s="331">
        <v>0</v>
      </c>
      <c r="J582" s="331"/>
      <c r="K582" s="331"/>
      <c r="L582" s="331">
        <v>0</v>
      </c>
      <c r="M582" s="331">
        <v>0</v>
      </c>
      <c r="N582" s="331">
        <v>0</v>
      </c>
      <c r="O582" s="331">
        <v>0</v>
      </c>
      <c r="P582" s="331">
        <v>0</v>
      </c>
      <c r="Q582" s="331">
        <v>0</v>
      </c>
      <c r="R582" s="331">
        <v>0</v>
      </c>
      <c r="S582" s="331">
        <v>0</v>
      </c>
      <c r="T582" s="331">
        <v>0</v>
      </c>
      <c r="U582" s="331">
        <v>0</v>
      </c>
      <c r="V582" s="331">
        <v>0</v>
      </c>
      <c r="W582" s="331">
        <v>0</v>
      </c>
      <c r="X582" s="331">
        <v>0</v>
      </c>
      <c r="Y582" s="331">
        <v>0</v>
      </c>
      <c r="Z582" s="331">
        <v>0</v>
      </c>
      <c r="AA582" s="331">
        <v>0</v>
      </c>
      <c r="AB582" s="331">
        <v>0</v>
      </c>
      <c r="AC582" s="331">
        <v>0</v>
      </c>
      <c r="AD582" s="331">
        <v>0</v>
      </c>
      <c r="AE582" s="331">
        <v>-17.149999999999999</v>
      </c>
      <c r="AF582" s="331">
        <v>-22.33</v>
      </c>
      <c r="AG582" s="331">
        <v>-24.5</v>
      </c>
      <c r="AH582" s="331">
        <v>-27.12</v>
      </c>
      <c r="AI582" s="331">
        <v>-37.75</v>
      </c>
      <c r="AJ582" s="331">
        <v>-21.11</v>
      </c>
      <c r="AK582" s="331">
        <v>-28.63</v>
      </c>
      <c r="AL582" s="331">
        <v>-57.78</v>
      </c>
      <c r="AM582" s="331">
        <v>-141.28</v>
      </c>
      <c r="AN582" s="331">
        <v>-45.57</v>
      </c>
      <c r="AO582" s="331">
        <v>-108.04</v>
      </c>
      <c r="AP582" s="331">
        <v>-68.16</v>
      </c>
      <c r="AQ582" s="331">
        <v>-36.43</v>
      </c>
      <c r="AR582" s="331">
        <v>-46.1</v>
      </c>
      <c r="AS582" s="331">
        <v>-41.85</v>
      </c>
      <c r="AT582" s="331">
        <v>-14.93</v>
      </c>
      <c r="AU582" s="331">
        <v>-3.01</v>
      </c>
      <c r="AV582" s="331">
        <v>-21.37</v>
      </c>
      <c r="AW582" s="331">
        <v>-0.85</v>
      </c>
      <c r="AX582" s="331">
        <v>-18.97</v>
      </c>
      <c r="AY582" s="331">
        <v>-1.92</v>
      </c>
      <c r="AZ582" s="331">
        <v>-11.94</v>
      </c>
      <c r="BA582" s="331">
        <v>-0.93</v>
      </c>
      <c r="BB582" s="331">
        <v>-1.4</v>
      </c>
      <c r="BC582" s="331">
        <v>-1.76</v>
      </c>
      <c r="BD582" s="330"/>
      <c r="BE582" s="330"/>
      <c r="BF582" s="330"/>
      <c r="BG582" s="330"/>
      <c r="BH582" s="335"/>
    </row>
    <row r="583" spans="2:60">
      <c r="B583" s="339" t="s">
        <v>19179</v>
      </c>
      <c r="C583" s="338" t="s">
        <v>19178</v>
      </c>
      <c r="D583" s="337" t="s">
        <v>19165</v>
      </c>
      <c r="E583" s="337" t="s">
        <v>19070</v>
      </c>
      <c r="F583" s="337" t="s">
        <v>19177</v>
      </c>
      <c r="G583" s="337" t="s">
        <v>19075</v>
      </c>
      <c r="H583" s="336" t="s">
        <v>19116</v>
      </c>
      <c r="I583" s="331">
        <v>-92.55</v>
      </c>
      <c r="J583" s="331"/>
      <c r="K583" s="331"/>
      <c r="L583" s="331">
        <v>-92.55</v>
      </c>
      <c r="M583" s="331">
        <v>-102.55</v>
      </c>
      <c r="N583" s="331">
        <v>-112.55</v>
      </c>
      <c r="O583" s="331">
        <v>-112.55</v>
      </c>
      <c r="P583" s="331">
        <v>-112.55</v>
      </c>
      <c r="Q583" s="331">
        <v>-122.55</v>
      </c>
      <c r="R583" s="331">
        <v>-132.55000000000001</v>
      </c>
      <c r="S583" s="331">
        <v>-142.55000000000001</v>
      </c>
      <c r="T583" s="331">
        <v>-142.55000000000001</v>
      </c>
      <c r="U583" s="331">
        <v>-154.27000000000001</v>
      </c>
      <c r="V583" s="331">
        <v>-165.98</v>
      </c>
      <c r="W583" s="331">
        <v>-180.98</v>
      </c>
      <c r="X583" s="331">
        <v>-180.98</v>
      </c>
      <c r="Y583" s="331">
        <v>-171.98</v>
      </c>
      <c r="Z583" s="331">
        <v>-161</v>
      </c>
      <c r="AA583" s="331">
        <v>-199.61</v>
      </c>
      <c r="AB583" s="331">
        <v>-213</v>
      </c>
      <c r="AC583" s="331">
        <v>-132</v>
      </c>
      <c r="AD583" s="331">
        <v>-114</v>
      </c>
      <c r="AE583" s="331">
        <v>-95.75</v>
      </c>
      <c r="AF583" s="331">
        <v>-144.52000000000001</v>
      </c>
      <c r="AG583" s="331">
        <v>-148.53</v>
      </c>
      <c r="AH583" s="331">
        <v>-244.83</v>
      </c>
      <c r="AI583" s="331">
        <v>-186.6</v>
      </c>
      <c r="AJ583" s="331">
        <v>-271.32</v>
      </c>
      <c r="AK583" s="331">
        <v>-288.61</v>
      </c>
      <c r="AL583" s="331">
        <v>-304.49</v>
      </c>
      <c r="AM583" s="331">
        <v>-295.7</v>
      </c>
      <c r="AN583" s="331">
        <v>-295.18</v>
      </c>
      <c r="AO583" s="331">
        <v>-332.23</v>
      </c>
      <c r="AP583" s="331">
        <v>-401.86</v>
      </c>
      <c r="AQ583" s="331">
        <v>-468.56</v>
      </c>
      <c r="AR583" s="331">
        <v>-331.09</v>
      </c>
      <c r="AS583" s="331">
        <v>-349.27</v>
      </c>
      <c r="AT583" s="331">
        <v>-321.24</v>
      </c>
      <c r="AU583" s="331">
        <v>-376.59</v>
      </c>
      <c r="AV583" s="331">
        <v>-286.29000000000002</v>
      </c>
      <c r="AW583" s="331">
        <v>-347.49</v>
      </c>
      <c r="AX583" s="331">
        <v>-463.71</v>
      </c>
      <c r="AY583" s="331">
        <v>-252.51</v>
      </c>
      <c r="AZ583" s="331">
        <v>-153.4</v>
      </c>
      <c r="BA583" s="331">
        <v>-370.42</v>
      </c>
      <c r="BB583" s="331">
        <v>-248.66</v>
      </c>
      <c r="BC583" s="331">
        <v>-217.49</v>
      </c>
      <c r="BD583" s="330"/>
      <c r="BE583" s="330"/>
      <c r="BF583" s="330"/>
      <c r="BG583" s="330"/>
      <c r="BH583" s="335"/>
    </row>
    <row r="584" spans="2:60">
      <c r="B584" s="339" t="s">
        <v>19176</v>
      </c>
      <c r="C584" s="338" t="s">
        <v>19175</v>
      </c>
      <c r="D584" s="337" t="s">
        <v>19165</v>
      </c>
      <c r="E584" s="337" t="s">
        <v>19070</v>
      </c>
      <c r="F584" s="337" t="s">
        <v>19174</v>
      </c>
      <c r="G584" s="337" t="s">
        <v>19075</v>
      </c>
      <c r="H584" s="336" t="s">
        <v>19116</v>
      </c>
      <c r="I584" s="331">
        <v>0</v>
      </c>
      <c r="J584" s="331"/>
      <c r="K584" s="331"/>
      <c r="L584" s="331">
        <v>0</v>
      </c>
      <c r="M584" s="331">
        <v>0</v>
      </c>
      <c r="N584" s="331">
        <v>0</v>
      </c>
      <c r="O584" s="331">
        <v>0</v>
      </c>
      <c r="P584" s="331">
        <v>0</v>
      </c>
      <c r="Q584" s="331">
        <v>0</v>
      </c>
      <c r="R584" s="331">
        <v>0</v>
      </c>
      <c r="S584" s="331">
        <v>0</v>
      </c>
      <c r="T584" s="331">
        <v>0</v>
      </c>
      <c r="U584" s="331">
        <v>0</v>
      </c>
      <c r="V584" s="331">
        <v>0</v>
      </c>
      <c r="W584" s="331">
        <v>0</v>
      </c>
      <c r="X584" s="331">
        <v>0</v>
      </c>
      <c r="Y584" s="331">
        <v>0</v>
      </c>
      <c r="Z584" s="331">
        <v>0</v>
      </c>
      <c r="AA584" s="331">
        <v>0</v>
      </c>
      <c r="AB584" s="331">
        <v>0</v>
      </c>
      <c r="AC584" s="331">
        <v>0</v>
      </c>
      <c r="AD584" s="331">
        <v>0</v>
      </c>
      <c r="AE584" s="331">
        <v>0</v>
      </c>
      <c r="AF584" s="331">
        <v>0</v>
      </c>
      <c r="AG584" s="331">
        <v>0</v>
      </c>
      <c r="AH584" s="331">
        <v>0</v>
      </c>
      <c r="AI584" s="331">
        <v>-0.75</v>
      </c>
      <c r="AJ584" s="331">
        <v>-0.22</v>
      </c>
      <c r="AK584" s="331">
        <v>-0.14000000000000001</v>
      </c>
      <c r="AL584" s="331">
        <v>-0.73</v>
      </c>
      <c r="AM584" s="331">
        <v>-0.66</v>
      </c>
      <c r="AN584" s="331">
        <v>-1.02</v>
      </c>
      <c r="AO584" s="331">
        <v>-3.41</v>
      </c>
      <c r="AP584" s="331">
        <v>-3.88</v>
      </c>
      <c r="AQ584" s="331">
        <v>-35.76</v>
      </c>
      <c r="AR584" s="331">
        <v>-11.41</v>
      </c>
      <c r="AS584" s="331">
        <v>-3.87</v>
      </c>
      <c r="AT584" s="331">
        <v>-3.09</v>
      </c>
      <c r="AU584" s="331">
        <v>-2.1800000000000002</v>
      </c>
      <c r="AV584" s="331">
        <v>-0.26</v>
      </c>
      <c r="AW584" s="331">
        <v>-6.76</v>
      </c>
      <c r="AX584" s="331">
        <v>-2.33</v>
      </c>
      <c r="AY584" s="331">
        <v>-5.44</v>
      </c>
      <c r="AZ584" s="331">
        <v>-5.68</v>
      </c>
      <c r="BA584" s="331">
        <v>-3.49</v>
      </c>
      <c r="BB584" s="331">
        <v>-3.44</v>
      </c>
      <c r="BC584" s="331">
        <v>-2.81</v>
      </c>
      <c r="BD584" s="330"/>
      <c r="BE584" s="330"/>
      <c r="BF584" s="330"/>
      <c r="BG584" s="330"/>
      <c r="BH584" s="335"/>
    </row>
    <row r="585" spans="2:60">
      <c r="B585" s="339" t="s">
        <v>19087</v>
      </c>
      <c r="C585" s="340" t="s">
        <v>19086</v>
      </c>
      <c r="D585" s="337" t="s">
        <v>19165</v>
      </c>
      <c r="E585" s="337" t="s">
        <v>19070</v>
      </c>
      <c r="F585" s="337" t="s">
        <v>19085</v>
      </c>
      <c r="G585" s="337" t="s">
        <v>19173</v>
      </c>
      <c r="H585" s="336" t="s">
        <v>19172</v>
      </c>
      <c r="I585" s="331">
        <v>0</v>
      </c>
      <c r="J585" s="331"/>
      <c r="K585" s="331"/>
      <c r="L585" s="331">
        <v>0</v>
      </c>
      <c r="M585" s="331">
        <v>0</v>
      </c>
      <c r="N585" s="331">
        <v>0</v>
      </c>
      <c r="O585" s="331">
        <v>0</v>
      </c>
      <c r="P585" s="331">
        <v>0</v>
      </c>
      <c r="Q585" s="331">
        <v>0</v>
      </c>
      <c r="R585" s="331">
        <v>0</v>
      </c>
      <c r="S585" s="331">
        <v>0</v>
      </c>
      <c r="T585" s="331">
        <v>0</v>
      </c>
      <c r="U585" s="331">
        <v>0</v>
      </c>
      <c r="V585" s="331">
        <v>0</v>
      </c>
      <c r="W585" s="331">
        <v>0</v>
      </c>
      <c r="X585" s="331">
        <v>0</v>
      </c>
      <c r="Y585" s="331">
        <v>0</v>
      </c>
      <c r="Z585" s="331">
        <v>0</v>
      </c>
      <c r="AA585" s="331">
        <v>0</v>
      </c>
      <c r="AB585" s="331">
        <v>0</v>
      </c>
      <c r="AC585" s="331">
        <v>0</v>
      </c>
      <c r="AD585" s="331">
        <v>0</v>
      </c>
      <c r="AE585" s="331">
        <v>0</v>
      </c>
      <c r="AF585" s="331">
        <v>0</v>
      </c>
      <c r="AG585" s="331">
        <v>0</v>
      </c>
      <c r="AH585" s="331">
        <v>0</v>
      </c>
      <c r="AI585" s="331">
        <v>0</v>
      </c>
      <c r="AJ585" s="331">
        <v>0</v>
      </c>
      <c r="AK585" s="331">
        <v>0</v>
      </c>
      <c r="AL585" s="331">
        <v>0</v>
      </c>
      <c r="AM585" s="331">
        <v>0</v>
      </c>
      <c r="AN585" s="331">
        <v>0</v>
      </c>
      <c r="AO585" s="331">
        <v>0</v>
      </c>
      <c r="AP585" s="331">
        <v>0</v>
      </c>
      <c r="AQ585" s="331">
        <v>0</v>
      </c>
      <c r="AR585" s="331">
        <v>0</v>
      </c>
      <c r="AS585" s="331">
        <v>0</v>
      </c>
      <c r="AT585" s="331">
        <v>0</v>
      </c>
      <c r="AU585" s="331">
        <v>0</v>
      </c>
      <c r="AV585" s="331">
        <v>0</v>
      </c>
      <c r="AW585" s="331">
        <v>0</v>
      </c>
      <c r="AX585" s="331">
        <v>0</v>
      </c>
      <c r="AY585" s="331">
        <v>-9.94</v>
      </c>
      <c r="AZ585" s="331">
        <v>-34.159999999999997</v>
      </c>
      <c r="BA585" s="331">
        <v>-100.79</v>
      </c>
      <c r="BB585" s="331">
        <v>-186.53</v>
      </c>
      <c r="BC585" s="331">
        <v>-241.47</v>
      </c>
      <c r="BD585" s="330"/>
      <c r="BE585" s="330"/>
      <c r="BF585" s="330"/>
      <c r="BG585" s="330"/>
      <c r="BH585" s="335"/>
    </row>
    <row r="586" spans="2:60">
      <c r="B586" s="339" t="s">
        <v>19171</v>
      </c>
      <c r="C586" s="338" t="s">
        <v>19170</v>
      </c>
      <c r="D586" s="337" t="s">
        <v>19165</v>
      </c>
      <c r="E586" s="337" t="s">
        <v>19070</v>
      </c>
      <c r="F586" s="337" t="s">
        <v>19169</v>
      </c>
      <c r="G586" s="337" t="s">
        <v>19075</v>
      </c>
      <c r="H586" s="336" t="s">
        <v>19093</v>
      </c>
      <c r="I586" s="331">
        <v>-214.7</v>
      </c>
      <c r="J586" s="331"/>
      <c r="K586" s="331"/>
      <c r="L586" s="331">
        <v>-236.25</v>
      </c>
      <c r="M586" s="331">
        <v>-257.85000000000002</v>
      </c>
      <c r="N586" s="331">
        <v>-257.85000000000002</v>
      </c>
      <c r="O586" s="331">
        <v>-257.85000000000002</v>
      </c>
      <c r="P586" s="331">
        <v>-270.45</v>
      </c>
      <c r="Q586" s="331">
        <v>-270.45</v>
      </c>
      <c r="R586" s="331">
        <v>-286.2</v>
      </c>
      <c r="S586" s="331">
        <v>-301.95</v>
      </c>
      <c r="T586" s="331">
        <v>-319.5</v>
      </c>
      <c r="U586" s="331">
        <v>-333.45</v>
      </c>
      <c r="V586" s="331">
        <v>-351.9</v>
      </c>
      <c r="W586" s="331">
        <v>-365.4</v>
      </c>
      <c r="X586" s="331">
        <v>-365.4</v>
      </c>
      <c r="Y586" s="331">
        <v>-366.3</v>
      </c>
      <c r="Z586" s="331">
        <v>-384.75</v>
      </c>
      <c r="AA586" s="331">
        <v>-411.3</v>
      </c>
      <c r="AB586" s="331">
        <v>-454.95</v>
      </c>
      <c r="AC586" s="331">
        <v>-481.95</v>
      </c>
      <c r="AD586" s="331">
        <v>-494.55</v>
      </c>
      <c r="AE586" s="331">
        <v>-532.05999999999995</v>
      </c>
      <c r="AF586" s="331">
        <v>-573.54999999999995</v>
      </c>
      <c r="AG586" s="331">
        <v>-550.08000000000004</v>
      </c>
      <c r="AH586" s="331">
        <v>-530.86</v>
      </c>
      <c r="AI586" s="331">
        <v>-319.47000000000003</v>
      </c>
      <c r="AJ586" s="331">
        <v>-662.69</v>
      </c>
      <c r="AK586" s="331">
        <v>-636.26</v>
      </c>
      <c r="AL586" s="331">
        <v>-532.29</v>
      </c>
      <c r="AM586" s="331">
        <v>-783.11</v>
      </c>
      <c r="AN586" s="331">
        <v>-795.16</v>
      </c>
      <c r="AO586" s="331">
        <v>-628.28</v>
      </c>
      <c r="AP586" s="331">
        <v>-627.83000000000004</v>
      </c>
      <c r="AQ586" s="331">
        <v>-650.64</v>
      </c>
      <c r="AR586" s="331">
        <v>-445.53</v>
      </c>
      <c r="AS586" s="331">
        <v>-306.61</v>
      </c>
      <c r="AT586" s="331">
        <v>-184.76</v>
      </c>
      <c r="AU586" s="331">
        <v>-181.72</v>
      </c>
      <c r="AV586" s="331">
        <v>-266.64</v>
      </c>
      <c r="AW586" s="331">
        <v>-241.91</v>
      </c>
      <c r="AX586" s="331">
        <v>-227.85</v>
      </c>
      <c r="AY586" s="331">
        <v>-334.9</v>
      </c>
      <c r="AZ586" s="331">
        <v>-131.35</v>
      </c>
      <c r="BA586" s="331">
        <v>-202.17</v>
      </c>
      <c r="BB586" s="331">
        <v>-281.45</v>
      </c>
      <c r="BC586" s="331">
        <v>-315.14</v>
      </c>
      <c r="BD586" s="330"/>
      <c r="BE586" s="330"/>
      <c r="BF586" s="330"/>
      <c r="BG586" s="330"/>
      <c r="BH586" s="335"/>
    </row>
    <row r="587" spans="2:60">
      <c r="B587" s="339" t="s">
        <v>19168</v>
      </c>
      <c r="C587" s="338" t="s">
        <v>19167</v>
      </c>
      <c r="D587" s="337" t="s">
        <v>19165</v>
      </c>
      <c r="E587" s="337" t="s">
        <v>19070</v>
      </c>
      <c r="F587" s="337" t="s">
        <v>19166</v>
      </c>
      <c r="G587" s="337" t="s">
        <v>19075</v>
      </c>
      <c r="H587" s="336" t="s">
        <v>19093</v>
      </c>
      <c r="I587" s="331">
        <v>-262.42</v>
      </c>
      <c r="J587" s="331"/>
      <c r="K587" s="331"/>
      <c r="L587" s="331">
        <v>-288.75</v>
      </c>
      <c r="M587" s="331">
        <v>-315.14999999999998</v>
      </c>
      <c r="N587" s="331">
        <v>-315.14999999999998</v>
      </c>
      <c r="O587" s="331">
        <v>-315.14999999999998</v>
      </c>
      <c r="P587" s="331">
        <v>-330.55</v>
      </c>
      <c r="Q587" s="331">
        <v>-330.55</v>
      </c>
      <c r="R587" s="331">
        <v>-349.8</v>
      </c>
      <c r="S587" s="331">
        <v>-369.05</v>
      </c>
      <c r="T587" s="331">
        <v>-390.5</v>
      </c>
      <c r="U587" s="331">
        <v>-407.55</v>
      </c>
      <c r="V587" s="331">
        <v>-430.1</v>
      </c>
      <c r="W587" s="331">
        <v>-446.6</v>
      </c>
      <c r="X587" s="331">
        <v>-446.6</v>
      </c>
      <c r="Y587" s="331">
        <v>-447.7</v>
      </c>
      <c r="Z587" s="331">
        <v>-470.25</v>
      </c>
      <c r="AA587" s="331">
        <v>-502.7</v>
      </c>
      <c r="AB587" s="331">
        <v>-556.04999999999995</v>
      </c>
      <c r="AC587" s="331">
        <v>-589.04999999999995</v>
      </c>
      <c r="AD587" s="331">
        <v>-604.45000000000005</v>
      </c>
      <c r="AE587" s="331">
        <v>-650.29</v>
      </c>
      <c r="AF587" s="331">
        <v>-701</v>
      </c>
      <c r="AG587" s="331">
        <v>-672.32</v>
      </c>
      <c r="AH587" s="331">
        <v>-648.83000000000004</v>
      </c>
      <c r="AI587" s="331">
        <v>-390.46</v>
      </c>
      <c r="AJ587" s="331">
        <v>-809.95</v>
      </c>
      <c r="AK587" s="331">
        <v>-777.66</v>
      </c>
      <c r="AL587" s="331">
        <v>-650.58000000000004</v>
      </c>
      <c r="AM587" s="331">
        <v>-957.14</v>
      </c>
      <c r="AN587" s="331">
        <v>-971.86</v>
      </c>
      <c r="AO587" s="331">
        <v>-767.89</v>
      </c>
      <c r="AP587" s="331">
        <v>-767.35</v>
      </c>
      <c r="AQ587" s="331">
        <v>-795.23</v>
      </c>
      <c r="AR587" s="331">
        <v>-544.53</v>
      </c>
      <c r="AS587" s="331">
        <v>-374.75</v>
      </c>
      <c r="AT587" s="331">
        <v>-225.82</v>
      </c>
      <c r="AU587" s="331">
        <v>-222.1</v>
      </c>
      <c r="AV587" s="331">
        <v>-325.89</v>
      </c>
      <c r="AW587" s="331">
        <v>-295.67</v>
      </c>
      <c r="AX587" s="331">
        <v>-278.49</v>
      </c>
      <c r="AY587" s="331">
        <v>-409.32</v>
      </c>
      <c r="AZ587" s="331">
        <v>-160.53</v>
      </c>
      <c r="BA587" s="331">
        <v>-247.1</v>
      </c>
      <c r="BB587" s="331">
        <v>-343.99</v>
      </c>
      <c r="BC587" s="331">
        <v>-385.17</v>
      </c>
      <c r="BD587" s="330"/>
      <c r="BE587" s="330"/>
      <c r="BF587" s="330"/>
      <c r="BG587" s="330"/>
      <c r="BH587" s="335"/>
    </row>
    <row r="588" spans="2:60">
      <c r="B588" s="339" t="s">
        <v>19083</v>
      </c>
      <c r="C588" s="338" t="s">
        <v>19082</v>
      </c>
      <c r="D588" s="337" t="s">
        <v>19165</v>
      </c>
      <c r="E588" s="337" t="s">
        <v>19070</v>
      </c>
      <c r="F588" s="337" t="s">
        <v>19081</v>
      </c>
      <c r="G588" s="337" t="s">
        <v>19160</v>
      </c>
      <c r="H588" s="336" t="s">
        <v>19159</v>
      </c>
      <c r="I588" s="331">
        <v>-5665.53</v>
      </c>
      <c r="J588" s="331"/>
      <c r="K588" s="331"/>
      <c r="L588" s="331">
        <v>-6481.04</v>
      </c>
      <c r="M588" s="331">
        <v>-6834.9</v>
      </c>
      <c r="N588" s="331">
        <v>-7290</v>
      </c>
      <c r="O588" s="331">
        <v>-8050.8</v>
      </c>
      <c r="P588" s="331">
        <v>-8303.27</v>
      </c>
      <c r="Q588" s="331">
        <v>-8356.01</v>
      </c>
      <c r="R588" s="331">
        <v>-8368.18</v>
      </c>
      <c r="S588" s="331">
        <v>-8461.68</v>
      </c>
      <c r="T588" s="331">
        <v>-8508.6299999999992</v>
      </c>
      <c r="U588" s="331">
        <v>-8999.11</v>
      </c>
      <c r="V588" s="331">
        <v>-9553.48</v>
      </c>
      <c r="W588" s="331">
        <v>-10057.48</v>
      </c>
      <c r="X588" s="331">
        <v>-10766.78</v>
      </c>
      <c r="Y588" s="331">
        <v>-11033.38</v>
      </c>
      <c r="Z588" s="331">
        <v>-11190.83</v>
      </c>
      <c r="AA588" s="331">
        <v>-11668.08</v>
      </c>
      <c r="AB588" s="331">
        <v>-11946.62</v>
      </c>
      <c r="AC588" s="331">
        <v>-12443.07</v>
      </c>
      <c r="AD588" s="331">
        <v>-12768.95</v>
      </c>
      <c r="AE588" s="331">
        <v>-13248.49</v>
      </c>
      <c r="AF588" s="331">
        <v>-13383.09</v>
      </c>
      <c r="AG588" s="331">
        <v>-13863.18</v>
      </c>
      <c r="AH588" s="331">
        <v>-14129.94</v>
      </c>
      <c r="AI588" s="331">
        <v>-14496.88</v>
      </c>
      <c r="AJ588" s="331">
        <v>-14570.33</v>
      </c>
      <c r="AK588" s="331">
        <v>-14855.44</v>
      </c>
      <c r="AL588" s="331">
        <v>-15250.68</v>
      </c>
      <c r="AM588" s="331">
        <v>-15661.31</v>
      </c>
      <c r="AN588" s="331">
        <v>-15517.26</v>
      </c>
      <c r="AO588" s="331">
        <v>-15716.68</v>
      </c>
      <c r="AP588" s="331">
        <v>-15845.57</v>
      </c>
      <c r="AQ588" s="331">
        <v>-16522.5</v>
      </c>
      <c r="AR588" s="331">
        <v>-17138.060000000001</v>
      </c>
      <c r="AS588" s="331">
        <v>-17452.79</v>
      </c>
      <c r="AT588" s="331">
        <v>-16963.79</v>
      </c>
      <c r="AU588" s="331">
        <v>-17188.11</v>
      </c>
      <c r="AV588" s="331">
        <v>-17010.48</v>
      </c>
      <c r="AW588" s="331">
        <v>-16627.169999999998</v>
      </c>
      <c r="AX588" s="331">
        <v>-16429.849999999999</v>
      </c>
      <c r="AY588" s="331">
        <v>-16632.61</v>
      </c>
      <c r="AZ588" s="331">
        <v>-16306.21</v>
      </c>
      <c r="BA588" s="331">
        <v>-16565.77</v>
      </c>
      <c r="BB588" s="331">
        <v>-17913.97</v>
      </c>
      <c r="BC588" s="331">
        <v>-18120.599999999999</v>
      </c>
      <c r="BD588" s="330"/>
      <c r="BE588" s="330"/>
      <c r="BF588" s="349"/>
      <c r="BG588" s="349"/>
      <c r="BH588" s="335"/>
    </row>
    <row r="589" spans="2:60">
      <c r="B589" s="339" t="s">
        <v>19078</v>
      </c>
      <c r="C589" s="338" t="s">
        <v>19077</v>
      </c>
      <c r="D589" s="337" t="s">
        <v>19165</v>
      </c>
      <c r="E589" s="337" t="s">
        <v>19070</v>
      </c>
      <c r="F589" s="337" t="s">
        <v>19076</v>
      </c>
      <c r="G589" s="337" t="s">
        <v>19075</v>
      </c>
      <c r="H589" s="336" t="s">
        <v>19074</v>
      </c>
      <c r="I589" s="331">
        <v>-6676.47</v>
      </c>
      <c r="J589" s="331"/>
      <c r="K589" s="331"/>
      <c r="L589" s="331">
        <v>-5595.92</v>
      </c>
      <c r="M589" s="331">
        <v>-5986.17</v>
      </c>
      <c r="N589" s="331">
        <v>-5973.09</v>
      </c>
      <c r="O589" s="331">
        <v>-6200.69</v>
      </c>
      <c r="P589" s="331">
        <v>-6475.06</v>
      </c>
      <c r="Q589" s="331">
        <v>-6132.96</v>
      </c>
      <c r="R589" s="331">
        <v>-6060.76</v>
      </c>
      <c r="S589" s="331">
        <v>-6248.26</v>
      </c>
      <c r="T589" s="331">
        <v>-6454.53</v>
      </c>
      <c r="U589" s="331">
        <v>-6756.07</v>
      </c>
      <c r="V589" s="331">
        <v>-7608.75</v>
      </c>
      <c r="W589" s="331">
        <v>-7842.38</v>
      </c>
      <c r="X589" s="331">
        <v>-8471.1</v>
      </c>
      <c r="Y589" s="331">
        <v>-8142.28</v>
      </c>
      <c r="Z589" s="331">
        <v>-7964.83</v>
      </c>
      <c r="AA589" s="331">
        <v>-7940.51</v>
      </c>
      <c r="AB589" s="331">
        <v>-9206.01</v>
      </c>
      <c r="AC589" s="331">
        <v>-9138.6200000000008</v>
      </c>
      <c r="AD589" s="331">
        <v>-9648.7199999999993</v>
      </c>
      <c r="AE589" s="331">
        <v>-9721.4699999999993</v>
      </c>
      <c r="AF589" s="331">
        <v>-10363.5</v>
      </c>
      <c r="AG589" s="331">
        <v>-11333.74</v>
      </c>
      <c r="AH589" s="331">
        <v>-10671.85</v>
      </c>
      <c r="AI589" s="331">
        <v>-11050.64</v>
      </c>
      <c r="AJ589" s="331">
        <v>-10630.91</v>
      </c>
      <c r="AK589" s="331">
        <v>-10358.17</v>
      </c>
      <c r="AL589" s="331">
        <v>-11527.73</v>
      </c>
      <c r="AM589" s="331">
        <v>-11796.74</v>
      </c>
      <c r="AN589" s="331">
        <v>-12235.15</v>
      </c>
      <c r="AO589" s="331">
        <v>-12357.61</v>
      </c>
      <c r="AP589" s="331">
        <v>-12296.16</v>
      </c>
      <c r="AQ589" s="331">
        <v>-12219.72</v>
      </c>
      <c r="AR589" s="331">
        <v>-12158.01</v>
      </c>
      <c r="AS589" s="331">
        <v>-12977.74</v>
      </c>
      <c r="AT589" s="331">
        <v>-13193.85</v>
      </c>
      <c r="AU589" s="331">
        <v>-15467.7</v>
      </c>
      <c r="AV589" s="331">
        <v>-13742.01</v>
      </c>
      <c r="AW589" s="331">
        <v>-14096.89</v>
      </c>
      <c r="AX589" s="331">
        <v>-14028.52</v>
      </c>
      <c r="AY589" s="331">
        <v>-12872.29</v>
      </c>
      <c r="AZ589" s="331">
        <v>-13808.48</v>
      </c>
      <c r="BA589" s="331">
        <v>-14182.94</v>
      </c>
      <c r="BB589" s="331">
        <v>-14269.4</v>
      </c>
      <c r="BC589" s="331">
        <v>-14168.65</v>
      </c>
      <c r="BD589" s="330"/>
      <c r="BE589" s="330"/>
      <c r="BF589" s="330"/>
      <c r="BG589" s="330"/>
      <c r="BH589" s="335"/>
    </row>
    <row r="590" spans="2:60">
      <c r="B590" s="339" t="s">
        <v>19073</v>
      </c>
      <c r="C590" s="338" t="s">
        <v>19072</v>
      </c>
      <c r="D590" s="337" t="s">
        <v>19165</v>
      </c>
      <c r="E590" s="337" t="s">
        <v>19070</v>
      </c>
      <c r="F590" s="337" t="s">
        <v>19069</v>
      </c>
      <c r="G590" s="337" t="s">
        <v>19157</v>
      </c>
      <c r="H590" s="336" t="s">
        <v>19116</v>
      </c>
      <c r="I590" s="331">
        <v>-164.87</v>
      </c>
      <c r="J590" s="331"/>
      <c r="K590" s="331"/>
      <c r="L590" s="331">
        <v>-142.47999999999999</v>
      </c>
      <c r="M590" s="331">
        <v>-144.61000000000001</v>
      </c>
      <c r="N590" s="331">
        <v>-140.28</v>
      </c>
      <c r="O590" s="331">
        <v>-137.29</v>
      </c>
      <c r="P590" s="331">
        <v>-145.97</v>
      </c>
      <c r="Q590" s="331">
        <v>-138.31</v>
      </c>
      <c r="R590" s="331">
        <v>-127.71</v>
      </c>
      <c r="S590" s="331">
        <v>-119.7</v>
      </c>
      <c r="T590" s="331">
        <v>-113.26</v>
      </c>
      <c r="U590" s="331">
        <v>-116.43</v>
      </c>
      <c r="V590" s="331">
        <v>-110.26</v>
      </c>
      <c r="W590" s="331">
        <v>-70.599999999999994</v>
      </c>
      <c r="X590" s="331">
        <v>-62.11</v>
      </c>
      <c r="Y590" s="331">
        <v>-51.19</v>
      </c>
      <c r="Z590" s="331">
        <v>-43.16</v>
      </c>
      <c r="AA590" s="331">
        <v>-41.79</v>
      </c>
      <c r="AB590" s="331">
        <v>-43.27</v>
      </c>
      <c r="AC590" s="331">
        <v>-40.020000000000003</v>
      </c>
      <c r="AD590" s="331">
        <v>-39.6</v>
      </c>
      <c r="AE590" s="331">
        <v>-34.5</v>
      </c>
      <c r="AF590" s="331">
        <v>-32.83</v>
      </c>
      <c r="AG590" s="331">
        <v>-30.81</v>
      </c>
      <c r="AH590" s="331">
        <v>-25.88</v>
      </c>
      <c r="AI590" s="331">
        <v>-21.21</v>
      </c>
      <c r="AJ590" s="331">
        <v>-19.809999999999999</v>
      </c>
      <c r="AK590" s="331">
        <v>-18.239999999999998</v>
      </c>
      <c r="AL590" s="331">
        <v>-19.309999999999999</v>
      </c>
      <c r="AM590" s="331">
        <v>-16.670000000000002</v>
      </c>
      <c r="AN590" s="331">
        <v>-17.12</v>
      </c>
      <c r="AO590" s="331">
        <v>-17.18</v>
      </c>
      <c r="AP590" s="331">
        <v>-15.48</v>
      </c>
      <c r="AQ590" s="331">
        <v>-13.81</v>
      </c>
      <c r="AR590" s="331">
        <v>-11.6</v>
      </c>
      <c r="AS590" s="331">
        <v>-11.62</v>
      </c>
      <c r="AT590" s="331">
        <v>-13.86</v>
      </c>
      <c r="AU590" s="331">
        <v>-15.19</v>
      </c>
      <c r="AV590" s="331">
        <v>-15.43</v>
      </c>
      <c r="AW590" s="331">
        <v>-11.95</v>
      </c>
      <c r="AX590" s="331">
        <v>-13.6</v>
      </c>
      <c r="AY590" s="331">
        <v>-13.95</v>
      </c>
      <c r="AZ590" s="331">
        <v>-14.27</v>
      </c>
      <c r="BA590" s="331">
        <v>-15.74</v>
      </c>
      <c r="BB590" s="331">
        <v>-12.07</v>
      </c>
      <c r="BC590" s="331">
        <v>-12.64</v>
      </c>
      <c r="BD590" s="330"/>
      <c r="BE590" s="330"/>
      <c r="BF590" s="330"/>
      <c r="BG590" s="330"/>
      <c r="BH590" s="335"/>
    </row>
    <row r="591" spans="2:60">
      <c r="B591" s="346" t="s">
        <v>19164</v>
      </c>
      <c r="C591" s="345" t="s">
        <v>19163</v>
      </c>
      <c r="D591" s="344"/>
      <c r="E591" s="344"/>
      <c r="F591" s="344"/>
      <c r="G591" s="344"/>
      <c r="H591" s="343"/>
      <c r="I591" s="331"/>
      <c r="J591" s="331"/>
      <c r="K591" s="331"/>
      <c r="L591" s="331"/>
      <c r="M591" s="331"/>
      <c r="N591" s="331"/>
      <c r="O591" s="331"/>
      <c r="P591" s="331"/>
      <c r="Q591" s="331"/>
      <c r="R591" s="331"/>
      <c r="S591" s="331"/>
      <c r="T591" s="331"/>
      <c r="U591" s="331"/>
      <c r="V591" s="331"/>
      <c r="W591" s="331"/>
      <c r="X591" s="331"/>
      <c r="Y591" s="331"/>
      <c r="Z591" s="331"/>
      <c r="AA591" s="331"/>
      <c r="AB591" s="331"/>
      <c r="AC591" s="331"/>
      <c r="AD591" s="331"/>
      <c r="AE591" s="331"/>
      <c r="AF591" s="331"/>
      <c r="AG591" s="331"/>
      <c r="AH591" s="331"/>
      <c r="AI591" s="331"/>
      <c r="AJ591" s="331"/>
      <c r="AK591" s="331"/>
      <c r="AL591" s="331"/>
      <c r="AM591" s="331"/>
      <c r="AN591" s="331"/>
      <c r="AO591" s="331"/>
      <c r="AP591" s="331"/>
      <c r="AQ591" s="331"/>
      <c r="AR591" s="331"/>
      <c r="AS591" s="331"/>
      <c r="AT591" s="331"/>
      <c r="AU591" s="331"/>
      <c r="AV591" s="331"/>
      <c r="AW591" s="331"/>
      <c r="AX591" s="331"/>
      <c r="AY591" s="331"/>
      <c r="AZ591" s="331"/>
      <c r="BA591" s="331"/>
      <c r="BB591" s="331"/>
      <c r="BC591" s="331"/>
      <c r="BD591" s="330"/>
      <c r="BE591" s="330"/>
      <c r="BF591" s="330"/>
      <c r="BG591" s="330"/>
      <c r="BH591" s="342"/>
    </row>
    <row r="592" spans="2:60">
      <c r="B592" s="339" t="s">
        <v>19122</v>
      </c>
      <c r="C592" s="338" t="s">
        <v>19122</v>
      </c>
      <c r="D592" s="337" t="s">
        <v>19158</v>
      </c>
      <c r="E592" s="337" t="s">
        <v>19070</v>
      </c>
      <c r="F592" s="337" t="s">
        <v>19121</v>
      </c>
      <c r="G592" s="337" t="s">
        <v>19162</v>
      </c>
      <c r="H592" s="336" t="s">
        <v>19161</v>
      </c>
      <c r="I592" s="331">
        <v>-251.09</v>
      </c>
      <c r="J592" s="331"/>
      <c r="K592" s="331"/>
      <c r="L592" s="331">
        <v>-213.08</v>
      </c>
      <c r="M592" s="331">
        <v>-227.97</v>
      </c>
      <c r="N592" s="331">
        <v>-181.6</v>
      </c>
      <c r="O592" s="331">
        <v>-115.01</v>
      </c>
      <c r="P592" s="331">
        <v>-129.44999999999999</v>
      </c>
      <c r="Q592" s="331">
        <v>-150.15</v>
      </c>
      <c r="R592" s="331">
        <v>-142.22999999999999</v>
      </c>
      <c r="S592" s="331">
        <v>-160.34</v>
      </c>
      <c r="T592" s="331">
        <v>-154.38</v>
      </c>
      <c r="U592" s="331">
        <v>-228.05</v>
      </c>
      <c r="V592" s="331">
        <v>-186.57</v>
      </c>
      <c r="W592" s="331">
        <v>-157.16999999999999</v>
      </c>
      <c r="X592" s="331">
        <v>-32.799999999999997</v>
      </c>
      <c r="Y592" s="331">
        <v>-89.75</v>
      </c>
      <c r="Z592" s="331">
        <v>-55.49</v>
      </c>
      <c r="AA592" s="331">
        <v>-28.4</v>
      </c>
      <c r="AB592" s="331">
        <v>-25.08</v>
      </c>
      <c r="AC592" s="331">
        <v>-23.99</v>
      </c>
      <c r="AD592" s="331">
        <v>-34.6</v>
      </c>
      <c r="AE592" s="331">
        <v>-40.14</v>
      </c>
      <c r="AF592" s="331">
        <v>-33.19</v>
      </c>
      <c r="AG592" s="331">
        <v>-40.880000000000003</v>
      </c>
      <c r="AH592" s="331">
        <v>-41.49</v>
      </c>
      <c r="AI592" s="331">
        <v>-29.1</v>
      </c>
      <c r="AJ592" s="331">
        <v>-54.25</v>
      </c>
      <c r="AK592" s="331">
        <v>-21.26</v>
      </c>
      <c r="AL592" s="331">
        <v>-25.82</v>
      </c>
      <c r="AM592" s="331">
        <v>-35.630000000000003</v>
      </c>
      <c r="AN592" s="331">
        <v>-11.06</v>
      </c>
      <c r="AO592" s="331">
        <v>-32.07</v>
      </c>
      <c r="AP592" s="331">
        <v>-18.829999999999998</v>
      </c>
      <c r="AQ592" s="331">
        <v>-28.62</v>
      </c>
      <c r="AR592" s="331">
        <v>-27.81</v>
      </c>
      <c r="AS592" s="331">
        <v>-41.58</v>
      </c>
      <c r="AT592" s="331">
        <v>-95.45</v>
      </c>
      <c r="AU592" s="331">
        <v>-151.72</v>
      </c>
      <c r="AV592" s="331">
        <v>-139.19999999999999</v>
      </c>
      <c r="AW592" s="331">
        <v>-118.85</v>
      </c>
      <c r="AX592" s="331">
        <v>-128.83000000000001</v>
      </c>
      <c r="AY592" s="331">
        <v>-79.2</v>
      </c>
      <c r="AZ592" s="331">
        <v>-157.31</v>
      </c>
      <c r="BA592" s="331">
        <v>-166.65</v>
      </c>
      <c r="BB592" s="331">
        <v>-165.36</v>
      </c>
      <c r="BC592" s="331">
        <v>-169.44</v>
      </c>
      <c r="BD592" s="330"/>
      <c r="BE592" s="330"/>
      <c r="BF592" s="330"/>
      <c r="BG592" s="330"/>
      <c r="BH592" s="335"/>
    </row>
    <row r="593" spans="2:60">
      <c r="B593" s="339" t="s">
        <v>19119</v>
      </c>
      <c r="C593" s="338" t="s">
        <v>19118</v>
      </c>
      <c r="D593" s="337" t="s">
        <v>19158</v>
      </c>
      <c r="E593" s="337" t="s">
        <v>19070</v>
      </c>
      <c r="F593" s="337" t="s">
        <v>19117</v>
      </c>
      <c r="G593" s="337" t="s">
        <v>19075</v>
      </c>
      <c r="H593" s="336" t="s">
        <v>19116</v>
      </c>
      <c r="I593" s="331">
        <v>-671.43</v>
      </c>
      <c r="J593" s="331"/>
      <c r="K593" s="331"/>
      <c r="L593" s="331">
        <v>-402.83</v>
      </c>
      <c r="M593" s="331">
        <v>-437.38</v>
      </c>
      <c r="N593" s="331">
        <v>-449.45</v>
      </c>
      <c r="O593" s="331">
        <v>-472.2</v>
      </c>
      <c r="P593" s="331">
        <v>-410.91</v>
      </c>
      <c r="Q593" s="331">
        <v>-309.97000000000003</v>
      </c>
      <c r="R593" s="331">
        <v>-301.92</v>
      </c>
      <c r="S593" s="331">
        <v>-351.95</v>
      </c>
      <c r="T593" s="331">
        <v>-316.42</v>
      </c>
      <c r="U593" s="331">
        <v>-329.6</v>
      </c>
      <c r="V593" s="331">
        <v>-476.37</v>
      </c>
      <c r="W593" s="331">
        <v>-325.7</v>
      </c>
      <c r="X593" s="331">
        <v>-200.35</v>
      </c>
      <c r="Y593" s="331">
        <v>-204.97</v>
      </c>
      <c r="Z593" s="331">
        <v>-136.84</v>
      </c>
      <c r="AA593" s="331">
        <v>-187.13</v>
      </c>
      <c r="AB593" s="331">
        <v>-79.28</v>
      </c>
      <c r="AC593" s="331">
        <v>-67.13</v>
      </c>
      <c r="AD593" s="331">
        <v>-67.28</v>
      </c>
      <c r="AE593" s="331">
        <v>-55.14</v>
      </c>
      <c r="AF593" s="331">
        <v>-41.95</v>
      </c>
      <c r="AG593" s="331">
        <v>-35.869999999999997</v>
      </c>
      <c r="AH593" s="331">
        <v>-35.119999999999997</v>
      </c>
      <c r="AI593" s="331">
        <v>-27.88</v>
      </c>
      <c r="AJ593" s="331">
        <v>-17.37</v>
      </c>
      <c r="AK593" s="331">
        <v>-12.4</v>
      </c>
      <c r="AL593" s="331">
        <v>-17.149999999999999</v>
      </c>
      <c r="AM593" s="331">
        <v>-15.77</v>
      </c>
      <c r="AN593" s="331">
        <v>-20.3</v>
      </c>
      <c r="AO593" s="331">
        <v>-31.01</v>
      </c>
      <c r="AP593" s="331">
        <v>-52.66</v>
      </c>
      <c r="AQ593" s="331">
        <v>-27.4</v>
      </c>
      <c r="AR593" s="331">
        <v>-7.32</v>
      </c>
      <c r="AS593" s="331">
        <v>-5.1100000000000003</v>
      </c>
      <c r="AT593" s="331">
        <v>-11.22</v>
      </c>
      <c r="AU593" s="331">
        <v>-3.98</v>
      </c>
      <c r="AV593" s="331">
        <v>-2.39</v>
      </c>
      <c r="AW593" s="331">
        <v>-0.17</v>
      </c>
      <c r="AX593" s="331">
        <v>-4.76</v>
      </c>
      <c r="AY593" s="331">
        <v>-1.8</v>
      </c>
      <c r="AZ593" s="331">
        <v>-2.27</v>
      </c>
      <c r="BA593" s="331">
        <v>-0.67</v>
      </c>
      <c r="BB593" s="331">
        <v>0</v>
      </c>
      <c r="BC593" s="331">
        <v>-26.1</v>
      </c>
      <c r="BD593" s="330"/>
      <c r="BE593" s="330"/>
      <c r="BF593" s="330"/>
      <c r="BG593" s="330"/>
      <c r="BH593" s="335"/>
    </row>
    <row r="594" spans="2:60">
      <c r="B594" s="339" t="s">
        <v>19115</v>
      </c>
      <c r="C594" s="338" t="s">
        <v>19114</v>
      </c>
      <c r="D594" s="337" t="s">
        <v>19158</v>
      </c>
      <c r="E594" s="337" t="s">
        <v>19070</v>
      </c>
      <c r="F594" s="337" t="s">
        <v>19113</v>
      </c>
      <c r="G594" s="337" t="s">
        <v>19075</v>
      </c>
      <c r="H594" s="336" t="s">
        <v>19100</v>
      </c>
      <c r="I594" s="331">
        <v>-6905.46</v>
      </c>
      <c r="J594" s="331"/>
      <c r="K594" s="331"/>
      <c r="L594" s="331">
        <v>-6160.13</v>
      </c>
      <c r="M594" s="331">
        <v>-7209.97</v>
      </c>
      <c r="N594" s="331">
        <v>-7204.41</v>
      </c>
      <c r="O594" s="331">
        <v>-6888.54</v>
      </c>
      <c r="P594" s="331">
        <v>-6783.63</v>
      </c>
      <c r="Q594" s="331">
        <v>-6684.83</v>
      </c>
      <c r="R594" s="331">
        <v>-6502.4</v>
      </c>
      <c r="S594" s="331">
        <v>-6462.8</v>
      </c>
      <c r="T594" s="331">
        <v>-5786.91</v>
      </c>
      <c r="U594" s="331">
        <v>-6355.76</v>
      </c>
      <c r="V594" s="331">
        <v>-6161.93</v>
      </c>
      <c r="W594" s="331">
        <v>-5922.56</v>
      </c>
      <c r="X594" s="331">
        <v>-5271.38</v>
      </c>
      <c r="Y594" s="331">
        <v>-4780.49</v>
      </c>
      <c r="Z594" s="331">
        <v>-3773.5</v>
      </c>
      <c r="AA594" s="331">
        <v>-4003.51</v>
      </c>
      <c r="AB594" s="331">
        <v>-4018.85</v>
      </c>
      <c r="AC594" s="331">
        <v>-2943.03</v>
      </c>
      <c r="AD594" s="331">
        <v>-3210.32</v>
      </c>
      <c r="AE594" s="331">
        <v>-2560.9899999999998</v>
      </c>
      <c r="AF594" s="331">
        <v>-2227.2399999999998</v>
      </c>
      <c r="AG594" s="331">
        <v>-2333.6799999999998</v>
      </c>
      <c r="AH594" s="331">
        <v>-2248.0500000000002</v>
      </c>
      <c r="AI594" s="331">
        <v>-2130.52</v>
      </c>
      <c r="AJ594" s="331">
        <v>-2211.77</v>
      </c>
      <c r="AK594" s="331">
        <v>-1803.74</v>
      </c>
      <c r="AL594" s="331">
        <v>-1956.52</v>
      </c>
      <c r="AM594" s="331">
        <v>-1674.68</v>
      </c>
      <c r="AN594" s="331">
        <v>-1938.72</v>
      </c>
      <c r="AO594" s="331">
        <v>-2044.68</v>
      </c>
      <c r="AP594" s="331">
        <v>-1997.22</v>
      </c>
      <c r="AQ594" s="331">
        <v>-1437.29</v>
      </c>
      <c r="AR594" s="331">
        <v>-1296.21</v>
      </c>
      <c r="AS594" s="331">
        <v>-1354.24</v>
      </c>
      <c r="AT594" s="331">
        <v>-1599.78</v>
      </c>
      <c r="AU594" s="331">
        <v>-1186.78</v>
      </c>
      <c r="AV594" s="331">
        <v>-1091.52</v>
      </c>
      <c r="AW594" s="331">
        <v>-1228.06</v>
      </c>
      <c r="AX594" s="331">
        <v>-1211.69</v>
      </c>
      <c r="AY594" s="331">
        <v>-1023.32</v>
      </c>
      <c r="AZ594" s="331">
        <v>-1139.06</v>
      </c>
      <c r="BA594" s="331">
        <v>-1149.54</v>
      </c>
      <c r="BB594" s="331">
        <v>-1129.33</v>
      </c>
      <c r="BC594" s="331">
        <v>-1118.33</v>
      </c>
      <c r="BD594" s="330"/>
      <c r="BE594" s="330"/>
      <c r="BF594" s="330"/>
      <c r="BG594" s="330"/>
      <c r="BH594" s="335"/>
    </row>
    <row r="595" spans="2:60">
      <c r="B595" s="339" t="s">
        <v>19112</v>
      </c>
      <c r="C595" s="338" t="s">
        <v>19111</v>
      </c>
      <c r="D595" s="337" t="s">
        <v>19158</v>
      </c>
      <c r="E595" s="337" t="s">
        <v>19070</v>
      </c>
      <c r="F595" s="337" t="s">
        <v>19110</v>
      </c>
      <c r="G595" s="337" t="s">
        <v>19075</v>
      </c>
      <c r="H595" s="336" t="s">
        <v>19100</v>
      </c>
      <c r="I595" s="331">
        <v>-3773.91</v>
      </c>
      <c r="J595" s="331"/>
      <c r="K595" s="331"/>
      <c r="L595" s="331">
        <v>-2778.72</v>
      </c>
      <c r="M595" s="331">
        <v>-3401.54</v>
      </c>
      <c r="N595" s="331">
        <v>-3445.79</v>
      </c>
      <c r="O595" s="331">
        <v>-3181.49</v>
      </c>
      <c r="P595" s="331">
        <v>-3087.74</v>
      </c>
      <c r="Q595" s="331">
        <v>-3215.99</v>
      </c>
      <c r="R595" s="331">
        <v>-2833.02</v>
      </c>
      <c r="S595" s="331">
        <v>-2860.13</v>
      </c>
      <c r="T595" s="331">
        <v>-2298.94</v>
      </c>
      <c r="U595" s="331">
        <v>-2459.34</v>
      </c>
      <c r="V595" s="331">
        <v>-2043.98</v>
      </c>
      <c r="W595" s="331">
        <v>-1445.1</v>
      </c>
      <c r="X595" s="331">
        <v>-1068.58</v>
      </c>
      <c r="Y595" s="331">
        <v>-1577.51</v>
      </c>
      <c r="Z595" s="331">
        <v>-883.16</v>
      </c>
      <c r="AA595" s="331">
        <v>-658.98</v>
      </c>
      <c r="AB595" s="331">
        <v>-502.41</v>
      </c>
      <c r="AC595" s="331">
        <v>-343.35</v>
      </c>
      <c r="AD595" s="331">
        <v>-296.54000000000002</v>
      </c>
      <c r="AE595" s="331">
        <v>-219.1</v>
      </c>
      <c r="AF595" s="331">
        <v>-147.47999999999999</v>
      </c>
      <c r="AG595" s="331">
        <v>-227.78</v>
      </c>
      <c r="AH595" s="331">
        <v>-186.93</v>
      </c>
      <c r="AI595" s="331">
        <v>-178.43</v>
      </c>
      <c r="AJ595" s="331">
        <v>-174.34</v>
      </c>
      <c r="AK595" s="331">
        <v>-117.72</v>
      </c>
      <c r="AL595" s="331">
        <v>-55.36</v>
      </c>
      <c r="AM595" s="331">
        <v>-245.01</v>
      </c>
      <c r="AN595" s="331">
        <v>-68.2</v>
      </c>
      <c r="AO595" s="331">
        <v>-29.58</v>
      </c>
      <c r="AP595" s="331">
        <v>-31.93</v>
      </c>
      <c r="AQ595" s="331">
        <v>-133.06</v>
      </c>
      <c r="AR595" s="331">
        <v>-8.57</v>
      </c>
      <c r="AS595" s="331">
        <v>-9.1199999999999992</v>
      </c>
      <c r="AT595" s="331">
        <v>-10.57</v>
      </c>
      <c r="AU595" s="331">
        <v>-3.99</v>
      </c>
      <c r="AV595" s="331">
        <v>-21.25</v>
      </c>
      <c r="AW595" s="331">
        <v>-100.45</v>
      </c>
      <c r="AX595" s="331">
        <v>-33.31</v>
      </c>
      <c r="AY595" s="331">
        <v>-110.4</v>
      </c>
      <c r="AZ595" s="331">
        <v>-11.23</v>
      </c>
      <c r="BA595" s="331">
        <v>-7.86</v>
      </c>
      <c r="BB595" s="331">
        <v>-7.59</v>
      </c>
      <c r="BC595" s="331">
        <v>0</v>
      </c>
      <c r="BD595" s="330"/>
      <c r="BE595" s="330"/>
      <c r="BF595" s="330"/>
      <c r="BG595" s="330"/>
      <c r="BH595" s="335"/>
    </row>
    <row r="596" spans="2:60">
      <c r="B596" s="339" t="s">
        <v>19109</v>
      </c>
      <c r="C596" s="338" t="s">
        <v>19108</v>
      </c>
      <c r="D596" s="337" t="s">
        <v>19158</v>
      </c>
      <c r="E596" s="337" t="s">
        <v>19070</v>
      </c>
      <c r="F596" s="337" t="s">
        <v>19107</v>
      </c>
      <c r="G596" s="337" t="s">
        <v>19075</v>
      </c>
      <c r="H596" s="336" t="s">
        <v>19093</v>
      </c>
      <c r="I596" s="331">
        <v>0</v>
      </c>
      <c r="J596" s="331"/>
      <c r="K596" s="331"/>
      <c r="L596" s="331">
        <v>0</v>
      </c>
      <c r="M596" s="331">
        <v>0</v>
      </c>
      <c r="N596" s="331">
        <v>0</v>
      </c>
      <c r="O596" s="331">
        <v>0</v>
      </c>
      <c r="P596" s="331">
        <v>0</v>
      </c>
      <c r="Q596" s="331">
        <v>0</v>
      </c>
      <c r="R596" s="331">
        <v>0</v>
      </c>
      <c r="S596" s="331">
        <v>-36.799999999999997</v>
      </c>
      <c r="T596" s="331">
        <v>-17.93</v>
      </c>
      <c r="U596" s="331">
        <v>-28.49</v>
      </c>
      <c r="V596" s="331">
        <v>-58.29</v>
      </c>
      <c r="W596" s="331">
        <v>-11.82</v>
      </c>
      <c r="X596" s="331">
        <v>-86.43</v>
      </c>
      <c r="Y596" s="331">
        <v>-94.6</v>
      </c>
      <c r="Z596" s="331">
        <v>-17.03</v>
      </c>
      <c r="AA596" s="331">
        <v>-21.05</v>
      </c>
      <c r="AB596" s="331">
        <v>-39.42</v>
      </c>
      <c r="AC596" s="331">
        <v>-29.28</v>
      </c>
      <c r="AD596" s="331">
        <v>-34.340000000000003</v>
      </c>
      <c r="AE596" s="331">
        <v>-32.86</v>
      </c>
      <c r="AF596" s="331">
        <v>-23.82</v>
      </c>
      <c r="AG596" s="331">
        <v>-31.44</v>
      </c>
      <c r="AH596" s="331">
        <v>-35.6</v>
      </c>
      <c r="AI596" s="331">
        <v>-27.34</v>
      </c>
      <c r="AJ596" s="331">
        <v>-19.02</v>
      </c>
      <c r="AK596" s="331">
        <v>-4.3</v>
      </c>
      <c r="AL596" s="331">
        <v>-4.97</v>
      </c>
      <c r="AM596" s="331">
        <v>-2.17</v>
      </c>
      <c r="AN596" s="331">
        <v>-4.0199999999999996</v>
      </c>
      <c r="AO596" s="331">
        <v>0</v>
      </c>
      <c r="AP596" s="331">
        <v>-34.17</v>
      </c>
      <c r="AQ596" s="331">
        <v>-4.09</v>
      </c>
      <c r="AR596" s="331">
        <v>-19.510000000000002</v>
      </c>
      <c r="AS596" s="331">
        <v>-30.24</v>
      </c>
      <c r="AT596" s="331">
        <v>-0.05</v>
      </c>
      <c r="AU596" s="331">
        <v>-0.23</v>
      </c>
      <c r="AV596" s="331">
        <v>-0.27</v>
      </c>
      <c r="AW596" s="331">
        <v>0</v>
      </c>
      <c r="AX596" s="331">
        <v>0</v>
      </c>
      <c r="AY596" s="331">
        <v>-2.34</v>
      </c>
      <c r="AZ596" s="331">
        <v>-1.99</v>
      </c>
      <c r="BA596" s="331">
        <v>-1.98</v>
      </c>
      <c r="BB596" s="331">
        <v>-3.5</v>
      </c>
      <c r="BC596" s="331">
        <v>-8.17</v>
      </c>
      <c r="BD596" s="330"/>
      <c r="BE596" s="330"/>
      <c r="BF596" s="330"/>
      <c r="BG596" s="330"/>
      <c r="BH596" s="335"/>
    </row>
    <row r="597" spans="2:60">
      <c r="B597" s="339" t="s">
        <v>19106</v>
      </c>
      <c r="C597" s="338" t="s">
        <v>19105</v>
      </c>
      <c r="D597" s="337" t="s">
        <v>19158</v>
      </c>
      <c r="E597" s="337" t="s">
        <v>19070</v>
      </c>
      <c r="F597" s="337" t="s">
        <v>19104</v>
      </c>
      <c r="G597" s="337" t="s">
        <v>19075</v>
      </c>
      <c r="H597" s="336" t="s">
        <v>19084</v>
      </c>
      <c r="I597" s="331">
        <v>0</v>
      </c>
      <c r="J597" s="331"/>
      <c r="K597" s="331"/>
      <c r="L597" s="331">
        <v>0</v>
      </c>
      <c r="M597" s="331">
        <v>0</v>
      </c>
      <c r="N597" s="331">
        <v>0</v>
      </c>
      <c r="O597" s="331">
        <v>0</v>
      </c>
      <c r="P597" s="331">
        <v>0</v>
      </c>
      <c r="Q597" s="331">
        <v>0</v>
      </c>
      <c r="R597" s="331">
        <v>0</v>
      </c>
      <c r="S597" s="331">
        <v>0</v>
      </c>
      <c r="T597" s="331">
        <v>-16.46</v>
      </c>
      <c r="U597" s="331">
        <v>-22.7</v>
      </c>
      <c r="V597" s="331">
        <v>-1221.9000000000001</v>
      </c>
      <c r="W597" s="331">
        <v>-1393.9</v>
      </c>
      <c r="X597" s="331">
        <v>-1922.15</v>
      </c>
      <c r="Y597" s="331">
        <v>-2052.36</v>
      </c>
      <c r="Z597" s="331">
        <v>-2010.76</v>
      </c>
      <c r="AA597" s="331">
        <v>-2452.1999999999998</v>
      </c>
      <c r="AB597" s="331">
        <v>-2638.37</v>
      </c>
      <c r="AC597" s="331">
        <v>-2794.79</v>
      </c>
      <c r="AD597" s="331">
        <v>-3402.63</v>
      </c>
      <c r="AE597" s="331">
        <v>-2817.88</v>
      </c>
      <c r="AF597" s="331">
        <v>-2907.22</v>
      </c>
      <c r="AG597" s="331">
        <v>-3903.49</v>
      </c>
      <c r="AH597" s="331">
        <v>-3102.58</v>
      </c>
      <c r="AI597" s="331">
        <v>-2887.51</v>
      </c>
      <c r="AJ597" s="331">
        <v>-2474.46</v>
      </c>
      <c r="AK597" s="331">
        <v>-2360.62</v>
      </c>
      <c r="AL597" s="331">
        <v>-2311.08</v>
      </c>
      <c r="AM597" s="331">
        <v>-2253.5300000000002</v>
      </c>
      <c r="AN597" s="331">
        <v>-2815.3</v>
      </c>
      <c r="AO597" s="331">
        <v>-2814.07</v>
      </c>
      <c r="AP597" s="331">
        <v>-3002.03</v>
      </c>
      <c r="AQ597" s="331">
        <v>-3312.04</v>
      </c>
      <c r="AR597" s="331">
        <v>-3082.98</v>
      </c>
      <c r="AS597" s="331">
        <v>-2724.49</v>
      </c>
      <c r="AT597" s="331">
        <v>-3235.56</v>
      </c>
      <c r="AU597" s="331">
        <v>-3190.04</v>
      </c>
      <c r="AV597" s="331">
        <v>-2495.27</v>
      </c>
      <c r="AW597" s="331">
        <v>-2840.79</v>
      </c>
      <c r="AX597" s="331">
        <v>-2956.06</v>
      </c>
      <c r="AY597" s="331">
        <v>-2215.94</v>
      </c>
      <c r="AZ597" s="331">
        <v>-2384.37</v>
      </c>
      <c r="BA597" s="331">
        <v>-2504.8000000000002</v>
      </c>
      <c r="BB597" s="331">
        <v>-2570.25</v>
      </c>
      <c r="BC597" s="331">
        <v>-2477.34</v>
      </c>
      <c r="BD597" s="330"/>
      <c r="BE597" s="330"/>
      <c r="BF597" s="330"/>
      <c r="BG597" s="330"/>
      <c r="BH597" s="335"/>
    </row>
    <row r="598" spans="2:60">
      <c r="B598" s="339" t="s">
        <v>19103</v>
      </c>
      <c r="C598" s="338" t="s">
        <v>19102</v>
      </c>
      <c r="D598" s="337" t="s">
        <v>19158</v>
      </c>
      <c r="E598" s="337" t="s">
        <v>19070</v>
      </c>
      <c r="F598" s="337" t="s">
        <v>19101</v>
      </c>
      <c r="G598" s="337" t="s">
        <v>19075</v>
      </c>
      <c r="H598" s="336" t="s">
        <v>19100</v>
      </c>
      <c r="I598" s="331">
        <v>0</v>
      </c>
      <c r="J598" s="331"/>
      <c r="K598" s="331"/>
      <c r="L598" s="331">
        <v>0</v>
      </c>
      <c r="M598" s="331">
        <v>0</v>
      </c>
      <c r="N598" s="331">
        <v>0</v>
      </c>
      <c r="O598" s="331">
        <v>0</v>
      </c>
      <c r="P598" s="331">
        <v>0</v>
      </c>
      <c r="Q598" s="331">
        <v>0</v>
      </c>
      <c r="R598" s="331">
        <v>0</v>
      </c>
      <c r="S598" s="331">
        <v>0</v>
      </c>
      <c r="T598" s="331">
        <v>0</v>
      </c>
      <c r="U598" s="331">
        <v>0</v>
      </c>
      <c r="V598" s="331">
        <v>0</v>
      </c>
      <c r="W598" s="331">
        <v>-10.029999999999999</v>
      </c>
      <c r="X598" s="331">
        <v>-34.35</v>
      </c>
      <c r="Y598" s="331">
        <v>-169.95</v>
      </c>
      <c r="Z598" s="331">
        <v>-15.33</v>
      </c>
      <c r="AA598" s="331">
        <v>-87.54</v>
      </c>
      <c r="AB598" s="331">
        <v>-9.01</v>
      </c>
      <c r="AC598" s="331">
        <v>-95.88</v>
      </c>
      <c r="AD598" s="331">
        <v>-75.87</v>
      </c>
      <c r="AE598" s="331">
        <v>-90.29</v>
      </c>
      <c r="AF598" s="331">
        <v>-66.06</v>
      </c>
      <c r="AG598" s="331">
        <v>-41.26</v>
      </c>
      <c r="AH598" s="331">
        <v>-43.06</v>
      </c>
      <c r="AI598" s="331">
        <v>-2.31</v>
      </c>
      <c r="AJ598" s="331">
        <v>0</v>
      </c>
      <c r="AK598" s="331">
        <v>0</v>
      </c>
      <c r="AL598" s="331">
        <v>0</v>
      </c>
      <c r="AM598" s="331">
        <v>0</v>
      </c>
      <c r="AN598" s="331">
        <v>0</v>
      </c>
      <c r="AO598" s="331">
        <v>-1.3</v>
      </c>
      <c r="AP598" s="331">
        <v>0</v>
      </c>
      <c r="AQ598" s="331">
        <v>0</v>
      </c>
      <c r="AR598" s="331">
        <v>0</v>
      </c>
      <c r="AS598" s="331">
        <v>0</v>
      </c>
      <c r="AT598" s="331">
        <v>0</v>
      </c>
      <c r="AU598" s="331">
        <v>0</v>
      </c>
      <c r="AV598" s="331">
        <v>0</v>
      </c>
      <c r="AW598" s="331">
        <v>0</v>
      </c>
      <c r="AX598" s="331">
        <v>0</v>
      </c>
      <c r="AY598" s="331">
        <v>0</v>
      </c>
      <c r="AZ598" s="331">
        <v>0</v>
      </c>
      <c r="BA598" s="331">
        <v>0</v>
      </c>
      <c r="BB598" s="331">
        <v>0</v>
      </c>
      <c r="BC598" s="331">
        <v>0</v>
      </c>
      <c r="BD598" s="330"/>
      <c r="BE598" s="330"/>
      <c r="BF598" s="330"/>
      <c r="BG598" s="330"/>
      <c r="BH598" s="335"/>
    </row>
    <row r="599" spans="2:60">
      <c r="B599" s="339" t="s">
        <v>19096</v>
      </c>
      <c r="C599" s="338" t="s">
        <v>19095</v>
      </c>
      <c r="D599" s="337" t="s">
        <v>19158</v>
      </c>
      <c r="E599" s="337" t="s">
        <v>19070</v>
      </c>
      <c r="F599" s="337" t="s">
        <v>19094</v>
      </c>
      <c r="G599" s="337" t="s">
        <v>19075</v>
      </c>
      <c r="H599" s="336" t="s">
        <v>19093</v>
      </c>
      <c r="I599" s="331">
        <v>0</v>
      </c>
      <c r="J599" s="331"/>
      <c r="K599" s="331"/>
      <c r="L599" s="331">
        <v>0</v>
      </c>
      <c r="M599" s="331">
        <v>0</v>
      </c>
      <c r="N599" s="331">
        <v>0</v>
      </c>
      <c r="O599" s="331">
        <v>0</v>
      </c>
      <c r="P599" s="331">
        <v>0</v>
      </c>
      <c r="Q599" s="331">
        <v>0</v>
      </c>
      <c r="R599" s="331">
        <v>0</v>
      </c>
      <c r="S599" s="331">
        <v>0</v>
      </c>
      <c r="T599" s="331">
        <v>0</v>
      </c>
      <c r="U599" s="331">
        <v>0</v>
      </c>
      <c r="V599" s="331">
        <v>0</v>
      </c>
      <c r="W599" s="331">
        <v>0</v>
      </c>
      <c r="X599" s="331">
        <v>0</v>
      </c>
      <c r="Y599" s="331">
        <v>-0.64</v>
      </c>
      <c r="Z599" s="331">
        <v>-0.38</v>
      </c>
      <c r="AA599" s="331">
        <v>-1.02</v>
      </c>
      <c r="AB599" s="331">
        <v>-1.72</v>
      </c>
      <c r="AC599" s="331">
        <v>0</v>
      </c>
      <c r="AD599" s="331">
        <v>-8.2200000000000006</v>
      </c>
      <c r="AE599" s="331">
        <v>-0.77</v>
      </c>
      <c r="AF599" s="331">
        <v>-0.62</v>
      </c>
      <c r="AG599" s="331">
        <v>-0.42</v>
      </c>
      <c r="AH599" s="331">
        <v>-0.31</v>
      </c>
      <c r="AI599" s="331">
        <v>0</v>
      </c>
      <c r="AJ599" s="331">
        <v>0</v>
      </c>
      <c r="AK599" s="331">
        <v>0</v>
      </c>
      <c r="AL599" s="331">
        <v>0</v>
      </c>
      <c r="AM599" s="331">
        <v>0</v>
      </c>
      <c r="AN599" s="331">
        <v>0</v>
      </c>
      <c r="AO599" s="331">
        <v>0</v>
      </c>
      <c r="AP599" s="331">
        <v>0</v>
      </c>
      <c r="AQ599" s="331">
        <v>0</v>
      </c>
      <c r="AR599" s="331">
        <v>0</v>
      </c>
      <c r="AS599" s="331">
        <v>0</v>
      </c>
      <c r="AT599" s="331">
        <v>0</v>
      </c>
      <c r="AU599" s="331">
        <v>0</v>
      </c>
      <c r="AV599" s="331">
        <v>0</v>
      </c>
      <c r="AW599" s="331">
        <v>0</v>
      </c>
      <c r="AX599" s="331">
        <v>0</v>
      </c>
      <c r="AY599" s="331">
        <v>0</v>
      </c>
      <c r="AZ599" s="331">
        <v>0</v>
      </c>
      <c r="BA599" s="331">
        <v>0</v>
      </c>
      <c r="BB599" s="331">
        <v>0</v>
      </c>
      <c r="BC599" s="331">
        <v>0</v>
      </c>
      <c r="BD599" s="330"/>
      <c r="BE599" s="330"/>
      <c r="BF599" s="330"/>
      <c r="BG599" s="330"/>
      <c r="BH599" s="335"/>
    </row>
    <row r="600" spans="2:60">
      <c r="B600" s="339" t="s">
        <v>19092</v>
      </c>
      <c r="C600" s="338" t="s">
        <v>19091</v>
      </c>
      <c r="D600" s="337" t="s">
        <v>19158</v>
      </c>
      <c r="E600" s="337" t="s">
        <v>19070</v>
      </c>
      <c r="F600" s="337" t="s">
        <v>19090</v>
      </c>
      <c r="G600" s="337" t="s">
        <v>19089</v>
      </c>
      <c r="H600" s="336" t="s">
        <v>19088</v>
      </c>
      <c r="I600" s="331">
        <v>0</v>
      </c>
      <c r="J600" s="331"/>
      <c r="K600" s="331"/>
      <c r="L600" s="331">
        <v>0</v>
      </c>
      <c r="M600" s="331">
        <v>0</v>
      </c>
      <c r="N600" s="331">
        <v>0</v>
      </c>
      <c r="O600" s="331">
        <v>-1.62</v>
      </c>
      <c r="P600" s="331">
        <v>-5.4</v>
      </c>
      <c r="Q600" s="331">
        <v>-7.56</v>
      </c>
      <c r="R600" s="331">
        <v>-7.56</v>
      </c>
      <c r="S600" s="331">
        <v>-8.1</v>
      </c>
      <c r="T600" s="331">
        <v>-8.1</v>
      </c>
      <c r="U600" s="331">
        <v>-8.1</v>
      </c>
      <c r="V600" s="331">
        <v>-8.64</v>
      </c>
      <c r="W600" s="331">
        <v>-9.18</v>
      </c>
      <c r="X600" s="331">
        <v>-9.18</v>
      </c>
      <c r="Y600" s="331">
        <v>-9.18</v>
      </c>
      <c r="Z600" s="331">
        <v>-11.33</v>
      </c>
      <c r="AA600" s="331">
        <v>-14.07</v>
      </c>
      <c r="AB600" s="331">
        <v>-17.04</v>
      </c>
      <c r="AC600" s="331">
        <v>-19.97</v>
      </c>
      <c r="AD600" s="331">
        <v>-23.15</v>
      </c>
      <c r="AE600" s="331">
        <v>-26.86</v>
      </c>
      <c r="AF600" s="331">
        <v>-30.89</v>
      </c>
      <c r="AG600" s="331">
        <v>-37.29</v>
      </c>
      <c r="AH600" s="331">
        <v>-39.200000000000003</v>
      </c>
      <c r="AI600" s="331">
        <v>-42.56</v>
      </c>
      <c r="AJ600" s="331">
        <v>-44.16</v>
      </c>
      <c r="AK600" s="331">
        <v>-45.96</v>
      </c>
      <c r="AL600" s="331">
        <v>-47.07</v>
      </c>
      <c r="AM600" s="331">
        <v>-47.94</v>
      </c>
      <c r="AN600" s="331">
        <v>-48.8</v>
      </c>
      <c r="AO600" s="331">
        <v>-50.53</v>
      </c>
      <c r="AP600" s="331">
        <v>-53.78</v>
      </c>
      <c r="AQ600" s="331">
        <v>-57.22</v>
      </c>
      <c r="AR600" s="331">
        <v>-61.54</v>
      </c>
      <c r="AS600" s="331">
        <v>-66.3</v>
      </c>
      <c r="AT600" s="331">
        <v>-70.83</v>
      </c>
      <c r="AU600" s="331">
        <v>-73.86</v>
      </c>
      <c r="AV600" s="331">
        <v>-77.739999999999995</v>
      </c>
      <c r="AW600" s="331">
        <v>-80.150000000000006</v>
      </c>
      <c r="AX600" s="331">
        <v>-82.74</v>
      </c>
      <c r="AY600" s="331">
        <v>-84.68</v>
      </c>
      <c r="AZ600" s="331">
        <v>-87.11</v>
      </c>
      <c r="BA600" s="331">
        <v>-88.33</v>
      </c>
      <c r="BB600" s="331">
        <v>-89.54</v>
      </c>
      <c r="BC600" s="331">
        <v>-90.51</v>
      </c>
      <c r="BD600" s="330"/>
      <c r="BE600" s="330"/>
      <c r="BF600" s="330"/>
      <c r="BG600" s="330"/>
      <c r="BH600" s="335"/>
    </row>
    <row r="601" spans="2:60">
      <c r="B601" s="339" t="s">
        <v>19140</v>
      </c>
      <c r="C601" s="338" t="s">
        <v>19139</v>
      </c>
      <c r="D601" s="337" t="s">
        <v>19158</v>
      </c>
      <c r="E601" s="337" t="s">
        <v>19070</v>
      </c>
      <c r="F601" s="337" t="s">
        <v>19138</v>
      </c>
      <c r="G601" s="337" t="s">
        <v>19075</v>
      </c>
      <c r="H601" s="336" t="s">
        <v>19148</v>
      </c>
      <c r="I601" s="331">
        <v>0</v>
      </c>
      <c r="J601" s="331"/>
      <c r="K601" s="331"/>
      <c r="L601" s="331">
        <v>0</v>
      </c>
      <c r="M601" s="331">
        <v>0</v>
      </c>
      <c r="N601" s="331">
        <v>0</v>
      </c>
      <c r="O601" s="331">
        <v>0</v>
      </c>
      <c r="P601" s="331">
        <v>0</v>
      </c>
      <c r="Q601" s="331">
        <v>0</v>
      </c>
      <c r="R601" s="331">
        <v>0</v>
      </c>
      <c r="S601" s="331">
        <v>0</v>
      </c>
      <c r="T601" s="331">
        <v>0</v>
      </c>
      <c r="U601" s="331">
        <v>0</v>
      </c>
      <c r="V601" s="331">
        <v>0</v>
      </c>
      <c r="W601" s="331">
        <v>-162.68</v>
      </c>
      <c r="X601" s="331">
        <v>-162.68</v>
      </c>
      <c r="Y601" s="331">
        <v>-162.68</v>
      </c>
      <c r="Z601" s="331">
        <v>-146.16</v>
      </c>
      <c r="AA601" s="331">
        <v>-146.16</v>
      </c>
      <c r="AB601" s="331">
        <v>-146.16</v>
      </c>
      <c r="AC601" s="331">
        <v>-146.16</v>
      </c>
      <c r="AD601" s="331">
        <v>-146.16</v>
      </c>
      <c r="AE601" s="331">
        <v>-146.16</v>
      </c>
      <c r="AF601" s="331">
        <v>-146.16</v>
      </c>
      <c r="AG601" s="331">
        <v>-146.16</v>
      </c>
      <c r="AH601" s="331">
        <v>-146.16</v>
      </c>
      <c r="AI601" s="331">
        <v>-146.16</v>
      </c>
      <c r="AJ601" s="331">
        <v>-146.16</v>
      </c>
      <c r="AK601" s="331">
        <v>-146.16</v>
      </c>
      <c r="AL601" s="331">
        <v>-146.16</v>
      </c>
      <c r="AM601" s="331">
        <v>-146.16</v>
      </c>
      <c r="AN601" s="331">
        <v>-146.16</v>
      </c>
      <c r="AO601" s="331">
        <v>-146.16</v>
      </c>
      <c r="AP601" s="331">
        <v>-146.16</v>
      </c>
      <c r="AQ601" s="331">
        <v>-146.16</v>
      </c>
      <c r="AR601" s="331">
        <v>-146.16</v>
      </c>
      <c r="AS601" s="331">
        <v>-146.16</v>
      </c>
      <c r="AT601" s="331">
        <v>-146.16</v>
      </c>
      <c r="AU601" s="331">
        <v>-146.16</v>
      </c>
      <c r="AV601" s="331">
        <v>-146.16</v>
      </c>
      <c r="AW601" s="331">
        <v>-146.16</v>
      </c>
      <c r="AX601" s="331">
        <v>-153.47</v>
      </c>
      <c r="AY601" s="331">
        <v>-138.58000000000001</v>
      </c>
      <c r="AZ601" s="331">
        <v>-147.24</v>
      </c>
      <c r="BA601" s="331">
        <v>-150.91999999999999</v>
      </c>
      <c r="BB601" s="331">
        <v>-150.91999999999999</v>
      </c>
      <c r="BC601" s="331">
        <v>-149.41</v>
      </c>
      <c r="BD601" s="330"/>
      <c r="BE601" s="330"/>
      <c r="BF601" s="330"/>
      <c r="BG601" s="330"/>
      <c r="BH601" s="335"/>
    </row>
    <row r="602" spans="2:60">
      <c r="B602" s="339" t="s">
        <v>19137</v>
      </c>
      <c r="C602" s="338" t="s">
        <v>19136</v>
      </c>
      <c r="D602" s="337" t="s">
        <v>19158</v>
      </c>
      <c r="E602" s="337" t="s">
        <v>19070</v>
      </c>
      <c r="F602" s="337" t="s">
        <v>19135</v>
      </c>
      <c r="G602" s="337" t="s">
        <v>19075</v>
      </c>
      <c r="H602" s="336" t="s">
        <v>19148</v>
      </c>
      <c r="I602" s="331">
        <v>0</v>
      </c>
      <c r="J602" s="331"/>
      <c r="K602" s="331"/>
      <c r="L602" s="331">
        <v>0</v>
      </c>
      <c r="M602" s="331">
        <v>0</v>
      </c>
      <c r="N602" s="331">
        <v>0</v>
      </c>
      <c r="O602" s="331">
        <v>0</v>
      </c>
      <c r="P602" s="331">
        <v>0</v>
      </c>
      <c r="Q602" s="331">
        <v>0</v>
      </c>
      <c r="R602" s="331">
        <v>0</v>
      </c>
      <c r="S602" s="331">
        <v>0</v>
      </c>
      <c r="T602" s="331">
        <v>0</v>
      </c>
      <c r="U602" s="331">
        <v>0</v>
      </c>
      <c r="V602" s="331">
        <v>0</v>
      </c>
      <c r="W602" s="331">
        <v>-1.82</v>
      </c>
      <c r="X602" s="331">
        <v>-1.82</v>
      </c>
      <c r="Y602" s="331">
        <v>-1.82</v>
      </c>
      <c r="Z602" s="331">
        <v>-17.5</v>
      </c>
      <c r="AA602" s="331">
        <v>-58.33</v>
      </c>
      <c r="AB602" s="331">
        <v>-58.33</v>
      </c>
      <c r="AC602" s="331">
        <v>-58.33</v>
      </c>
      <c r="AD602" s="331">
        <v>-58.33</v>
      </c>
      <c r="AE602" s="331">
        <v>-70</v>
      </c>
      <c r="AF602" s="331">
        <v>-126.88</v>
      </c>
      <c r="AG602" s="331">
        <v>-303.27999999999997</v>
      </c>
      <c r="AH602" s="331">
        <v>-325.26</v>
      </c>
      <c r="AI602" s="331">
        <v>-346.01</v>
      </c>
      <c r="AJ602" s="331">
        <v>-490.76</v>
      </c>
      <c r="AK602" s="331">
        <v>-625.78</v>
      </c>
      <c r="AL602" s="331">
        <v>-513.33000000000004</v>
      </c>
      <c r="AM602" s="331">
        <v>-520.49</v>
      </c>
      <c r="AN602" s="331">
        <v>-527.64</v>
      </c>
      <c r="AO602" s="331">
        <v>-534.79</v>
      </c>
      <c r="AP602" s="331">
        <v>-670.12</v>
      </c>
      <c r="AQ602" s="331">
        <v>-805.46</v>
      </c>
      <c r="AR602" s="331">
        <v>-862</v>
      </c>
      <c r="AS602" s="331">
        <v>-918.54</v>
      </c>
      <c r="AT602" s="331">
        <v>-875.38</v>
      </c>
      <c r="AU602" s="331">
        <v>-832.21</v>
      </c>
      <c r="AV602" s="331">
        <v>-776.31</v>
      </c>
      <c r="AW602" s="331">
        <v>-720.41</v>
      </c>
      <c r="AX602" s="331">
        <v>-818.59</v>
      </c>
      <c r="AY602" s="331">
        <v>-916.77</v>
      </c>
      <c r="AZ602" s="331">
        <v>-1099.3900000000001</v>
      </c>
      <c r="BA602" s="331">
        <v>-1238.9000000000001</v>
      </c>
      <c r="BB602" s="331">
        <v>-1276.06</v>
      </c>
      <c r="BC602" s="331">
        <v>-1333.87</v>
      </c>
      <c r="BD602" s="330"/>
      <c r="BE602" s="330"/>
      <c r="BF602" s="330"/>
      <c r="BG602" s="330"/>
      <c r="BH602" s="335"/>
    </row>
    <row r="603" spans="2:60">
      <c r="B603" s="339" t="s">
        <v>19087</v>
      </c>
      <c r="C603" s="340" t="s">
        <v>19086</v>
      </c>
      <c r="D603" s="337" t="s">
        <v>19158</v>
      </c>
      <c r="E603" s="337" t="s">
        <v>19070</v>
      </c>
      <c r="F603" s="337" t="s">
        <v>19085</v>
      </c>
      <c r="G603" s="337" t="s">
        <v>19075</v>
      </c>
      <c r="H603" s="336" t="s">
        <v>19084</v>
      </c>
      <c r="I603" s="331">
        <v>0</v>
      </c>
      <c r="J603" s="331"/>
      <c r="K603" s="331"/>
      <c r="L603" s="331">
        <v>0</v>
      </c>
      <c r="M603" s="331">
        <v>0</v>
      </c>
      <c r="N603" s="331">
        <v>0</v>
      </c>
      <c r="O603" s="331">
        <v>0</v>
      </c>
      <c r="P603" s="331">
        <v>0</v>
      </c>
      <c r="Q603" s="331">
        <v>0</v>
      </c>
      <c r="R603" s="331">
        <v>0</v>
      </c>
      <c r="S603" s="331">
        <v>0</v>
      </c>
      <c r="T603" s="331">
        <v>0</v>
      </c>
      <c r="U603" s="331">
        <v>0</v>
      </c>
      <c r="V603" s="331">
        <v>0</v>
      </c>
      <c r="W603" s="331">
        <v>0</v>
      </c>
      <c r="X603" s="331">
        <v>0</v>
      </c>
      <c r="Y603" s="331">
        <v>0</v>
      </c>
      <c r="Z603" s="331">
        <v>0</v>
      </c>
      <c r="AA603" s="331">
        <v>0</v>
      </c>
      <c r="AB603" s="331">
        <v>0</v>
      </c>
      <c r="AC603" s="331">
        <v>0</v>
      </c>
      <c r="AD603" s="331">
        <v>0</v>
      </c>
      <c r="AE603" s="331">
        <v>0</v>
      </c>
      <c r="AF603" s="331">
        <v>0</v>
      </c>
      <c r="AG603" s="331">
        <v>0</v>
      </c>
      <c r="AH603" s="331">
        <v>0</v>
      </c>
      <c r="AI603" s="331">
        <v>0</v>
      </c>
      <c r="AJ603" s="331">
        <v>0</v>
      </c>
      <c r="AK603" s="331">
        <v>0</v>
      </c>
      <c r="AL603" s="331">
        <v>0</v>
      </c>
      <c r="AM603" s="331">
        <v>0</v>
      </c>
      <c r="AN603" s="331">
        <v>0</v>
      </c>
      <c r="AO603" s="331">
        <v>0</v>
      </c>
      <c r="AP603" s="331">
        <v>0</v>
      </c>
      <c r="AQ603" s="331">
        <v>0</v>
      </c>
      <c r="AR603" s="331">
        <v>0</v>
      </c>
      <c r="AS603" s="331">
        <v>0</v>
      </c>
      <c r="AT603" s="331">
        <v>0</v>
      </c>
      <c r="AU603" s="331">
        <v>0</v>
      </c>
      <c r="AV603" s="331">
        <v>0</v>
      </c>
      <c r="AW603" s="331">
        <v>0</v>
      </c>
      <c r="AX603" s="331">
        <v>0</v>
      </c>
      <c r="AY603" s="331">
        <v>-7.74</v>
      </c>
      <c r="AZ603" s="331">
        <v>-25.1</v>
      </c>
      <c r="BA603" s="331">
        <v>-78</v>
      </c>
      <c r="BB603" s="331">
        <v>-141.33000000000001</v>
      </c>
      <c r="BC603" s="331">
        <v>-190.53</v>
      </c>
      <c r="BD603" s="330"/>
      <c r="BE603" s="330"/>
      <c r="BF603" s="330"/>
      <c r="BG603" s="330"/>
      <c r="BH603" s="335"/>
    </row>
    <row r="604" spans="2:60">
      <c r="B604" s="339" t="s">
        <v>19083</v>
      </c>
      <c r="C604" s="338" t="s">
        <v>19082</v>
      </c>
      <c r="D604" s="337" t="s">
        <v>19158</v>
      </c>
      <c r="E604" s="337" t="s">
        <v>19070</v>
      </c>
      <c r="F604" s="337" t="s">
        <v>19081</v>
      </c>
      <c r="G604" s="337" t="s">
        <v>19160</v>
      </c>
      <c r="H604" s="336" t="s">
        <v>19159</v>
      </c>
      <c r="I604" s="331">
        <v>-3096.27</v>
      </c>
      <c r="J604" s="331"/>
      <c r="K604" s="331"/>
      <c r="L604" s="331">
        <v>-3541.95</v>
      </c>
      <c r="M604" s="331">
        <v>-4132.66</v>
      </c>
      <c r="N604" s="331">
        <v>-4587.74</v>
      </c>
      <c r="O604" s="331">
        <v>-5223.58</v>
      </c>
      <c r="P604" s="331">
        <v>-5704.82</v>
      </c>
      <c r="Q604" s="331">
        <v>-6065.04</v>
      </c>
      <c r="R604" s="331">
        <v>-6337.44</v>
      </c>
      <c r="S604" s="331">
        <v>-6667.12</v>
      </c>
      <c r="T604" s="331">
        <v>-6791.83</v>
      </c>
      <c r="U604" s="331">
        <v>-6983.14</v>
      </c>
      <c r="V604" s="331">
        <v>-7271.49</v>
      </c>
      <c r="W604" s="331">
        <v>-7470.06</v>
      </c>
      <c r="X604" s="331">
        <v>-7840.81</v>
      </c>
      <c r="Y604" s="331">
        <v>-7901.98</v>
      </c>
      <c r="Z604" s="331">
        <v>-7620.46</v>
      </c>
      <c r="AA604" s="331">
        <v>-7747.17</v>
      </c>
      <c r="AB604" s="331">
        <v>-8190</v>
      </c>
      <c r="AC604" s="331">
        <v>-8761.61</v>
      </c>
      <c r="AD604" s="331">
        <v>-8882.4</v>
      </c>
      <c r="AE604" s="331">
        <v>-9013.6200000000008</v>
      </c>
      <c r="AF604" s="331">
        <v>-9010.2199999999993</v>
      </c>
      <c r="AG604" s="331">
        <v>-9200.83</v>
      </c>
      <c r="AH604" s="331">
        <v>-9284.3799999999992</v>
      </c>
      <c r="AI604" s="331">
        <v>-8963.6200000000008</v>
      </c>
      <c r="AJ604" s="331">
        <v>-8992.39</v>
      </c>
      <c r="AK604" s="331">
        <v>-9105.2900000000009</v>
      </c>
      <c r="AL604" s="331">
        <v>-9258.77</v>
      </c>
      <c r="AM604" s="331">
        <v>-8825.59</v>
      </c>
      <c r="AN604" s="331">
        <v>-8990.98</v>
      </c>
      <c r="AO604" s="331">
        <v>-9316.26</v>
      </c>
      <c r="AP604" s="331">
        <v>-9368.4</v>
      </c>
      <c r="AQ604" s="331">
        <v>-9382.31</v>
      </c>
      <c r="AR604" s="331">
        <v>-9465.2999999999993</v>
      </c>
      <c r="AS604" s="331">
        <v>-9217.1200000000008</v>
      </c>
      <c r="AT604" s="331">
        <v>-9181.2800000000007</v>
      </c>
      <c r="AU604" s="331">
        <v>-9309.4699999999993</v>
      </c>
      <c r="AV604" s="331">
        <v>-8959.06</v>
      </c>
      <c r="AW604" s="331">
        <v>-8789.83</v>
      </c>
      <c r="AX604" s="331">
        <v>-8625.6</v>
      </c>
      <c r="AY604" s="331">
        <v>-8432.4</v>
      </c>
      <c r="AZ604" s="331">
        <v>-8540.9500000000007</v>
      </c>
      <c r="BA604" s="331">
        <v>-8713.41</v>
      </c>
      <c r="BB604" s="331">
        <v>-8919.2900000000009</v>
      </c>
      <c r="BC604" s="331">
        <v>-8650.27</v>
      </c>
      <c r="BD604" s="330"/>
      <c r="BE604" s="330"/>
      <c r="BF604" s="349"/>
      <c r="BG604" s="349"/>
      <c r="BH604" s="335"/>
    </row>
    <row r="605" spans="2:60">
      <c r="B605" s="339" t="s">
        <v>19078</v>
      </c>
      <c r="C605" s="338" t="s">
        <v>19077</v>
      </c>
      <c r="D605" s="337" t="s">
        <v>19158</v>
      </c>
      <c r="E605" s="337" t="s">
        <v>19070</v>
      </c>
      <c r="F605" s="337" t="s">
        <v>19076</v>
      </c>
      <c r="G605" s="337" t="s">
        <v>19075</v>
      </c>
      <c r="H605" s="336" t="s">
        <v>19074</v>
      </c>
      <c r="I605" s="331">
        <v>-6353.23</v>
      </c>
      <c r="J605" s="331"/>
      <c r="K605" s="331"/>
      <c r="L605" s="331">
        <v>-5654.94</v>
      </c>
      <c r="M605" s="331">
        <v>-6420.14</v>
      </c>
      <c r="N605" s="331">
        <v>-6737.9</v>
      </c>
      <c r="O605" s="331">
        <v>-7287.6</v>
      </c>
      <c r="P605" s="331">
        <v>-7851.99</v>
      </c>
      <c r="Q605" s="331">
        <v>-7435.71</v>
      </c>
      <c r="R605" s="331">
        <v>-7121.73</v>
      </c>
      <c r="S605" s="331">
        <v>-7142.33</v>
      </c>
      <c r="T605" s="331">
        <v>-7159.19</v>
      </c>
      <c r="U605" s="331">
        <v>-7256.43</v>
      </c>
      <c r="V605" s="331">
        <v>-8697.49</v>
      </c>
      <c r="W605" s="331">
        <v>-8698.56</v>
      </c>
      <c r="X605" s="331">
        <v>-9098.48</v>
      </c>
      <c r="Y605" s="331">
        <v>-8741.23</v>
      </c>
      <c r="Z605" s="331">
        <v>-8287.01</v>
      </c>
      <c r="AA605" s="331">
        <v>-8269.89</v>
      </c>
      <c r="AB605" s="331">
        <v>-9271.23</v>
      </c>
      <c r="AC605" s="331">
        <v>-9055.17</v>
      </c>
      <c r="AD605" s="331">
        <v>-9602.77</v>
      </c>
      <c r="AE605" s="331">
        <v>-9562.73</v>
      </c>
      <c r="AF605" s="331">
        <v>-9361.2900000000009</v>
      </c>
      <c r="AG605" s="331">
        <v>-10237.709999999999</v>
      </c>
      <c r="AH605" s="331">
        <v>-9639.83</v>
      </c>
      <c r="AI605" s="331">
        <v>-9591.2199999999993</v>
      </c>
      <c r="AJ605" s="331">
        <v>-9226.92</v>
      </c>
      <c r="AK605" s="331">
        <v>-8970.84</v>
      </c>
      <c r="AL605" s="331">
        <v>-9798.92</v>
      </c>
      <c r="AM605" s="331">
        <v>-9845.83</v>
      </c>
      <c r="AN605" s="331">
        <v>-10211.68</v>
      </c>
      <c r="AO605" s="331">
        <v>-10075.459999999999</v>
      </c>
      <c r="AP605" s="331">
        <v>-9978.34</v>
      </c>
      <c r="AQ605" s="331">
        <v>-9792.9</v>
      </c>
      <c r="AR605" s="331">
        <v>-9428.41</v>
      </c>
      <c r="AS605" s="331">
        <v>-9364.39</v>
      </c>
      <c r="AT605" s="331">
        <v>-9849.44</v>
      </c>
      <c r="AU605" s="331">
        <v>-11722.99</v>
      </c>
      <c r="AV605" s="331">
        <v>-10222.030000000001</v>
      </c>
      <c r="AW605" s="331">
        <v>-10486.01</v>
      </c>
      <c r="AX605" s="331">
        <v>-10435.15</v>
      </c>
      <c r="AY605" s="331">
        <v>-9575.09</v>
      </c>
      <c r="AZ605" s="331">
        <v>-10271.469999999999</v>
      </c>
      <c r="BA605" s="331">
        <v>-10550.02</v>
      </c>
      <c r="BB605" s="331">
        <v>-10614.33</v>
      </c>
      <c r="BC605" s="331">
        <v>-10539.39</v>
      </c>
      <c r="BD605" s="330"/>
      <c r="BE605" s="330"/>
      <c r="BF605" s="330"/>
      <c r="BG605" s="330"/>
      <c r="BH605" s="335"/>
    </row>
    <row r="606" spans="2:60">
      <c r="B606" s="348" t="s">
        <v>19073</v>
      </c>
      <c r="C606" s="347" t="s">
        <v>19072</v>
      </c>
      <c r="D606" s="337" t="s">
        <v>19158</v>
      </c>
      <c r="E606" s="337" t="s">
        <v>19070</v>
      </c>
      <c r="F606" s="337" t="s">
        <v>19069</v>
      </c>
      <c r="G606" s="337" t="s">
        <v>19157</v>
      </c>
      <c r="H606" s="336" t="s">
        <v>19116</v>
      </c>
      <c r="I606" s="331">
        <v>-274.77999999999997</v>
      </c>
      <c r="J606" s="331"/>
      <c r="K606" s="331"/>
      <c r="L606" s="331">
        <v>-237.46</v>
      </c>
      <c r="M606" s="331">
        <v>-241.01</v>
      </c>
      <c r="N606" s="331">
        <v>-233.79</v>
      </c>
      <c r="O606" s="331">
        <v>-228.81</v>
      </c>
      <c r="P606" s="331">
        <v>-243.28</v>
      </c>
      <c r="Q606" s="331">
        <v>-230.52</v>
      </c>
      <c r="R606" s="331">
        <v>-212.85</v>
      </c>
      <c r="S606" s="331">
        <v>-199.5</v>
      </c>
      <c r="T606" s="331">
        <v>-188.77</v>
      </c>
      <c r="U606" s="331">
        <v>-194.04</v>
      </c>
      <c r="V606" s="331">
        <v>-183.77</v>
      </c>
      <c r="W606" s="331">
        <v>-117.67</v>
      </c>
      <c r="X606" s="331">
        <v>-103.52</v>
      </c>
      <c r="Y606" s="331">
        <v>-85.32</v>
      </c>
      <c r="Z606" s="331">
        <v>-71.94</v>
      </c>
      <c r="AA606" s="331">
        <v>-69.650000000000006</v>
      </c>
      <c r="AB606" s="331">
        <v>-72.12</v>
      </c>
      <c r="AC606" s="331">
        <v>-66.7</v>
      </c>
      <c r="AD606" s="331">
        <v>-66</v>
      </c>
      <c r="AE606" s="331">
        <v>-57.49</v>
      </c>
      <c r="AF606" s="331">
        <v>-54.72</v>
      </c>
      <c r="AG606" s="331">
        <v>-51.35</v>
      </c>
      <c r="AH606" s="331">
        <v>-43.14</v>
      </c>
      <c r="AI606" s="331">
        <v>-35.340000000000003</v>
      </c>
      <c r="AJ606" s="331">
        <v>-33.01</v>
      </c>
      <c r="AK606" s="331">
        <v>-30.39</v>
      </c>
      <c r="AL606" s="331">
        <v>-32.18</v>
      </c>
      <c r="AM606" s="331">
        <v>-27.78</v>
      </c>
      <c r="AN606" s="331">
        <v>-28.54</v>
      </c>
      <c r="AO606" s="331">
        <v>-28.04</v>
      </c>
      <c r="AP606" s="331">
        <v>-25.8</v>
      </c>
      <c r="AQ606" s="331">
        <v>-23.02</v>
      </c>
      <c r="AR606" s="331">
        <v>-19.329999999999998</v>
      </c>
      <c r="AS606" s="331">
        <v>-19.37</v>
      </c>
      <c r="AT606" s="331">
        <v>-21.34</v>
      </c>
      <c r="AU606" s="331">
        <v>-23.39</v>
      </c>
      <c r="AV606" s="331">
        <v>-23.75</v>
      </c>
      <c r="AW606" s="331">
        <v>-18.39</v>
      </c>
      <c r="AX606" s="331">
        <v>-20.94</v>
      </c>
      <c r="AY606" s="331">
        <v>-21.47</v>
      </c>
      <c r="AZ606" s="331">
        <v>-21.97</v>
      </c>
      <c r="BA606" s="331">
        <v>-24.23</v>
      </c>
      <c r="BB606" s="331">
        <v>-18.59</v>
      </c>
      <c r="BC606" s="331">
        <v>-19.46</v>
      </c>
      <c r="BD606" s="330"/>
      <c r="BE606" s="330"/>
      <c r="BF606" s="330"/>
      <c r="BG606" s="330"/>
      <c r="BH606" s="347"/>
    </row>
    <row r="607" spans="2:60">
      <c r="B607" s="346" t="s">
        <v>19156</v>
      </c>
      <c r="C607" s="345" t="s">
        <v>19155</v>
      </c>
      <c r="D607" s="344"/>
      <c r="E607" s="344"/>
      <c r="F607" s="344"/>
      <c r="G607" s="344"/>
      <c r="H607" s="343"/>
      <c r="I607" s="331"/>
      <c r="J607" s="331"/>
      <c r="K607" s="331"/>
      <c r="L607" s="331"/>
      <c r="M607" s="331"/>
      <c r="N607" s="331"/>
      <c r="O607" s="331"/>
      <c r="P607" s="331"/>
      <c r="Q607" s="331"/>
      <c r="R607" s="331"/>
      <c r="S607" s="331"/>
      <c r="T607" s="331"/>
      <c r="U607" s="331"/>
      <c r="V607" s="331"/>
      <c r="W607" s="331"/>
      <c r="X607" s="331"/>
      <c r="Y607" s="331"/>
      <c r="Z607" s="331"/>
      <c r="AA607" s="331"/>
      <c r="AB607" s="331"/>
      <c r="AC607" s="331"/>
      <c r="AD607" s="331"/>
      <c r="AE607" s="331"/>
      <c r="AF607" s="331"/>
      <c r="AG607" s="331"/>
      <c r="AH607" s="331"/>
      <c r="AI607" s="331"/>
      <c r="AJ607" s="331"/>
      <c r="AK607" s="331"/>
      <c r="AL607" s="331"/>
      <c r="AM607" s="331"/>
      <c r="AN607" s="331"/>
      <c r="AO607" s="331"/>
      <c r="AP607" s="331"/>
      <c r="AQ607" s="331"/>
      <c r="AR607" s="331"/>
      <c r="AS607" s="331"/>
      <c r="AT607" s="331"/>
      <c r="AU607" s="331"/>
      <c r="AV607" s="331"/>
      <c r="AW607" s="331"/>
      <c r="AX607" s="331"/>
      <c r="AY607" s="331"/>
      <c r="AZ607" s="331"/>
      <c r="BA607" s="331"/>
      <c r="BB607" s="331"/>
      <c r="BC607" s="331"/>
      <c r="BD607" s="330"/>
      <c r="BE607" s="330"/>
      <c r="BF607" s="330"/>
      <c r="BG607" s="330"/>
      <c r="BH607" s="342"/>
    </row>
    <row r="608" spans="2:60">
      <c r="B608" s="339" t="s">
        <v>19122</v>
      </c>
      <c r="C608" s="338" t="s">
        <v>19122</v>
      </c>
      <c r="D608" s="337" t="s">
        <v>19126</v>
      </c>
      <c r="E608" s="337" t="s">
        <v>19070</v>
      </c>
      <c r="F608" s="337" t="s">
        <v>19121</v>
      </c>
      <c r="G608" s="337" t="s">
        <v>19125</v>
      </c>
      <c r="H608" s="336" t="s">
        <v>19154</v>
      </c>
      <c r="I608" s="331">
        <v>-1570.77</v>
      </c>
      <c r="J608" s="331"/>
      <c r="K608" s="331"/>
      <c r="L608" s="331">
        <v>-1302.69</v>
      </c>
      <c r="M608" s="331">
        <v>-716.72</v>
      </c>
      <c r="N608" s="331">
        <v>-1428.87</v>
      </c>
      <c r="O608" s="331">
        <v>-1751.15</v>
      </c>
      <c r="P608" s="331">
        <v>-1815.08</v>
      </c>
      <c r="Q608" s="331">
        <v>-2174.1</v>
      </c>
      <c r="R608" s="331">
        <v>-2237.04</v>
      </c>
      <c r="S608" s="331">
        <v>-2955.68</v>
      </c>
      <c r="T608" s="331">
        <v>-2938.61</v>
      </c>
      <c r="U608" s="331">
        <v>-2563.88</v>
      </c>
      <c r="V608" s="331">
        <v>-2496.96</v>
      </c>
      <c r="W608" s="331">
        <v>-1701.86</v>
      </c>
      <c r="X608" s="331">
        <v>-2158.87</v>
      </c>
      <c r="Y608" s="331">
        <v>-1793.36</v>
      </c>
      <c r="Z608" s="331">
        <v>-1139.7</v>
      </c>
      <c r="AA608" s="331">
        <v>-607.20000000000005</v>
      </c>
      <c r="AB608" s="331">
        <v>-661.57</v>
      </c>
      <c r="AC608" s="331">
        <v>-549.79</v>
      </c>
      <c r="AD608" s="331">
        <v>-809.32</v>
      </c>
      <c r="AE608" s="331">
        <v>-731.4</v>
      </c>
      <c r="AF608" s="331">
        <v>-665.21</v>
      </c>
      <c r="AG608" s="331">
        <v>-696.67</v>
      </c>
      <c r="AH608" s="331">
        <v>-575.28</v>
      </c>
      <c r="AI608" s="331">
        <v>-620.59</v>
      </c>
      <c r="AJ608" s="331">
        <v>-599.05999999999995</v>
      </c>
      <c r="AK608" s="331">
        <v>-688.16</v>
      </c>
      <c r="AL608" s="331">
        <v>-681.17</v>
      </c>
      <c r="AM608" s="331">
        <v>-554.35</v>
      </c>
      <c r="AN608" s="331">
        <v>-622.92999999999995</v>
      </c>
      <c r="AO608" s="331">
        <v>-634.02</v>
      </c>
      <c r="AP608" s="331">
        <v>-629.74</v>
      </c>
      <c r="AQ608" s="331">
        <v>-685.63</v>
      </c>
      <c r="AR608" s="331">
        <v>-684.39</v>
      </c>
      <c r="AS608" s="331">
        <v>-584.52</v>
      </c>
      <c r="AT608" s="331">
        <v>-495.19</v>
      </c>
      <c r="AU608" s="331">
        <v>-528.4</v>
      </c>
      <c r="AV608" s="331">
        <v>-529.83000000000004</v>
      </c>
      <c r="AW608" s="331">
        <v>-531.12</v>
      </c>
      <c r="AX608" s="331">
        <v>-448.32</v>
      </c>
      <c r="AY608" s="331">
        <v>-426.6</v>
      </c>
      <c r="AZ608" s="331">
        <v>-482.77</v>
      </c>
      <c r="BA608" s="331">
        <v>-548.83000000000004</v>
      </c>
      <c r="BB608" s="331">
        <v>-614.74</v>
      </c>
      <c r="BC608" s="331">
        <v>-599.92999999999995</v>
      </c>
      <c r="BD608" s="330"/>
      <c r="BE608" s="330"/>
      <c r="BF608" s="330"/>
      <c r="BG608" s="330"/>
      <c r="BH608" s="335"/>
    </row>
    <row r="609" spans="2:60">
      <c r="B609" s="339" t="s">
        <v>19153</v>
      </c>
      <c r="C609" s="338" t="s">
        <v>19152</v>
      </c>
      <c r="D609" s="337" t="s">
        <v>19126</v>
      </c>
      <c r="E609" s="337" t="s">
        <v>19070</v>
      </c>
      <c r="F609" s="337" t="s">
        <v>19151</v>
      </c>
      <c r="G609" s="337" t="s">
        <v>19150</v>
      </c>
      <c r="H609" s="336" t="s">
        <v>19149</v>
      </c>
      <c r="I609" s="331">
        <v>-1019.9</v>
      </c>
      <c r="J609" s="331"/>
      <c r="K609" s="331"/>
      <c r="L609" s="331">
        <v>-1014.95</v>
      </c>
      <c r="M609" s="331">
        <v>-1063.8800000000001</v>
      </c>
      <c r="N609" s="331">
        <v>-1079.8699999999999</v>
      </c>
      <c r="O609" s="331">
        <v>-1109.49</v>
      </c>
      <c r="P609" s="331">
        <v>-1043.9100000000001</v>
      </c>
      <c r="Q609" s="331">
        <v>-1025.92</v>
      </c>
      <c r="R609" s="331">
        <v>-972.75</v>
      </c>
      <c r="S609" s="331">
        <v>-948.07</v>
      </c>
      <c r="T609" s="331">
        <v>-954.2</v>
      </c>
      <c r="U609" s="331">
        <v>-980.89</v>
      </c>
      <c r="V609" s="331">
        <v>-1005.56</v>
      </c>
      <c r="W609" s="331">
        <v>-1045.5999999999999</v>
      </c>
      <c r="X609" s="331">
        <v>-1073.3699999999999</v>
      </c>
      <c r="Y609" s="331">
        <v>-1113.73</v>
      </c>
      <c r="Z609" s="331">
        <v>-1128.3499999999999</v>
      </c>
      <c r="AA609" s="331">
        <v>-1131.3399999999999</v>
      </c>
      <c r="AB609" s="331">
        <v>-1146.25</v>
      </c>
      <c r="AC609" s="331">
        <v>-1158.31</v>
      </c>
      <c r="AD609" s="331">
        <v>-1167.8800000000001</v>
      </c>
      <c r="AE609" s="331">
        <v>-1194.2</v>
      </c>
      <c r="AF609" s="331">
        <v>-1232.8399999999999</v>
      </c>
      <c r="AG609" s="331">
        <v>-1258.17</v>
      </c>
      <c r="AH609" s="331">
        <v>-1299.22</v>
      </c>
      <c r="AI609" s="331">
        <v>-1317.23</v>
      </c>
      <c r="AJ609" s="331">
        <v>-1356.97</v>
      </c>
      <c r="AK609" s="331">
        <v>-1354.53</v>
      </c>
      <c r="AL609" s="331">
        <v>-1316.59</v>
      </c>
      <c r="AM609" s="331">
        <v>-1313.03</v>
      </c>
      <c r="AN609" s="331">
        <v>-1303.43</v>
      </c>
      <c r="AO609" s="331">
        <v>-1288.48</v>
      </c>
      <c r="AP609" s="331">
        <v>-1250.42</v>
      </c>
      <c r="AQ609" s="331">
        <v>-1215.55</v>
      </c>
      <c r="AR609" s="331">
        <v>-1192.6500000000001</v>
      </c>
      <c r="AS609" s="331">
        <v>-1135.18</v>
      </c>
      <c r="AT609" s="331">
        <v>-1079.3699999999999</v>
      </c>
      <c r="AU609" s="331">
        <v>-1031.26</v>
      </c>
      <c r="AV609" s="331">
        <v>-960.76</v>
      </c>
      <c r="AW609" s="331">
        <v>-912.93</v>
      </c>
      <c r="AX609" s="331">
        <v>-874.65</v>
      </c>
      <c r="AY609" s="331">
        <v>-882.16</v>
      </c>
      <c r="AZ609" s="331">
        <v>-874.73</v>
      </c>
      <c r="BA609" s="331">
        <v>-857.4</v>
      </c>
      <c r="BB609" s="331">
        <v>-861.63</v>
      </c>
      <c r="BC609" s="331">
        <v>-805.86</v>
      </c>
      <c r="BD609" s="330"/>
      <c r="BE609" s="330"/>
      <c r="BF609" s="330"/>
      <c r="BG609" s="330"/>
      <c r="BH609" s="335"/>
    </row>
    <row r="610" spans="2:60">
      <c r="B610" s="339" t="s">
        <v>19119</v>
      </c>
      <c r="C610" s="338" t="s">
        <v>19118</v>
      </c>
      <c r="D610" s="341" t="s">
        <v>19126</v>
      </c>
      <c r="E610" s="337" t="s">
        <v>19070</v>
      </c>
      <c r="F610" s="337" t="s">
        <v>19117</v>
      </c>
      <c r="G610" s="337" t="s">
        <v>19075</v>
      </c>
      <c r="H610" s="336" t="s">
        <v>19116</v>
      </c>
      <c r="I610" s="331">
        <v>-1255.4100000000001</v>
      </c>
      <c r="J610" s="331"/>
      <c r="K610" s="331"/>
      <c r="L610" s="331">
        <v>-743.03</v>
      </c>
      <c r="M610" s="331">
        <v>-745.71</v>
      </c>
      <c r="N610" s="331">
        <v>-498.4</v>
      </c>
      <c r="O610" s="331">
        <v>-523.98</v>
      </c>
      <c r="P610" s="331">
        <v>-1377.66</v>
      </c>
      <c r="Q610" s="331">
        <v>-1027.02</v>
      </c>
      <c r="R610" s="331">
        <v>-875.12</v>
      </c>
      <c r="S610" s="331">
        <v>-821.21</v>
      </c>
      <c r="T610" s="331">
        <v>-925.12</v>
      </c>
      <c r="U610" s="331">
        <v>-825.42</v>
      </c>
      <c r="V610" s="331">
        <v>-595.80999999999995</v>
      </c>
      <c r="W610" s="331">
        <v>-1026.3900000000001</v>
      </c>
      <c r="X610" s="331">
        <v>-645.29999999999995</v>
      </c>
      <c r="Y610" s="331">
        <v>-319.88</v>
      </c>
      <c r="Z610" s="331">
        <v>-582.34</v>
      </c>
      <c r="AA610" s="331">
        <v>-3495.63</v>
      </c>
      <c r="AB610" s="331">
        <v>-390.6</v>
      </c>
      <c r="AC610" s="331">
        <v>-260.3</v>
      </c>
      <c r="AD610" s="331">
        <v>-261.42</v>
      </c>
      <c r="AE610" s="331">
        <v>-250.25</v>
      </c>
      <c r="AF610" s="331">
        <v>-253.14</v>
      </c>
      <c r="AG610" s="331">
        <v>-237.79</v>
      </c>
      <c r="AH610" s="331">
        <v>-159.80000000000001</v>
      </c>
      <c r="AI610" s="331">
        <v>-152.6</v>
      </c>
      <c r="AJ610" s="331">
        <v>-63.54</v>
      </c>
      <c r="AK610" s="331">
        <v>-49.9</v>
      </c>
      <c r="AL610" s="331">
        <v>-106</v>
      </c>
      <c r="AM610" s="331">
        <v>-68.31</v>
      </c>
      <c r="AN610" s="331">
        <v>-145.85</v>
      </c>
      <c r="AO610" s="331">
        <v>-53.87</v>
      </c>
      <c r="AP610" s="331">
        <v>-67.69</v>
      </c>
      <c r="AQ610" s="331">
        <v>-89.37</v>
      </c>
      <c r="AR610" s="331">
        <v>-54.81</v>
      </c>
      <c r="AS610" s="331">
        <v>-76.56</v>
      </c>
      <c r="AT610" s="331">
        <v>-67.37</v>
      </c>
      <c r="AU610" s="331">
        <v>-29.55</v>
      </c>
      <c r="AV610" s="331">
        <v>-17.5</v>
      </c>
      <c r="AW610" s="331">
        <v>-12.18</v>
      </c>
      <c r="AX610" s="331">
        <v>-9.2200000000000006</v>
      </c>
      <c r="AY610" s="331">
        <v>-1.29</v>
      </c>
      <c r="AZ610" s="331">
        <v>-5.22</v>
      </c>
      <c r="BA610" s="331">
        <v>0</v>
      </c>
      <c r="BB610" s="331">
        <v>0</v>
      </c>
      <c r="BC610" s="331">
        <v>-69.290000000000006</v>
      </c>
      <c r="BD610" s="330"/>
      <c r="BE610" s="330"/>
      <c r="BF610" s="330"/>
      <c r="BG610" s="330"/>
      <c r="BH610" s="335"/>
    </row>
    <row r="611" spans="2:60">
      <c r="B611" s="339" t="s">
        <v>19115</v>
      </c>
      <c r="C611" s="338" t="s">
        <v>19114</v>
      </c>
      <c r="D611" s="341" t="s">
        <v>19126</v>
      </c>
      <c r="E611" s="337" t="s">
        <v>19070</v>
      </c>
      <c r="F611" s="337" t="s">
        <v>19113</v>
      </c>
      <c r="G611" s="337" t="s">
        <v>19075</v>
      </c>
      <c r="H611" s="336" t="s">
        <v>19148</v>
      </c>
      <c r="I611" s="331">
        <v>-133258.07999999999</v>
      </c>
      <c r="J611" s="331"/>
      <c r="K611" s="331"/>
      <c r="L611" s="331">
        <v>-112580.08</v>
      </c>
      <c r="M611" s="331">
        <v>-128973.41</v>
      </c>
      <c r="N611" s="331">
        <v>-126220.7</v>
      </c>
      <c r="O611" s="331">
        <v>-135171.60999999999</v>
      </c>
      <c r="P611" s="331">
        <v>-143650.78</v>
      </c>
      <c r="Q611" s="331">
        <v>-100842.09</v>
      </c>
      <c r="R611" s="331">
        <v>-83927.82</v>
      </c>
      <c r="S611" s="331">
        <v>-77888.33</v>
      </c>
      <c r="T611" s="331">
        <v>-71122.12</v>
      </c>
      <c r="U611" s="331">
        <v>-60984.17</v>
      </c>
      <c r="V611" s="331">
        <v>-74257.14</v>
      </c>
      <c r="W611" s="331">
        <v>-69392.490000000005</v>
      </c>
      <c r="X611" s="331">
        <v>-68348.55</v>
      </c>
      <c r="Y611" s="331">
        <v>-59832.24</v>
      </c>
      <c r="Z611" s="331">
        <v>-46935.27</v>
      </c>
      <c r="AA611" s="331">
        <v>-41152.379999999997</v>
      </c>
      <c r="AB611" s="331">
        <v>-45218.53</v>
      </c>
      <c r="AC611" s="331">
        <v>-38406.120000000003</v>
      </c>
      <c r="AD611" s="331">
        <v>-45028.76</v>
      </c>
      <c r="AE611" s="331">
        <v>-39770.01</v>
      </c>
      <c r="AF611" s="331">
        <v>-40004.31</v>
      </c>
      <c r="AG611" s="331">
        <v>-41835.78</v>
      </c>
      <c r="AH611" s="331">
        <v>-36490.81</v>
      </c>
      <c r="AI611" s="331">
        <v>-34901.64</v>
      </c>
      <c r="AJ611" s="331">
        <v>-32936.01</v>
      </c>
      <c r="AK611" s="331">
        <v>-27929.23</v>
      </c>
      <c r="AL611" s="331">
        <v>-28995.51</v>
      </c>
      <c r="AM611" s="331">
        <v>-26966.85</v>
      </c>
      <c r="AN611" s="331">
        <v>-24931.919999999998</v>
      </c>
      <c r="AO611" s="331">
        <v>-22863.34</v>
      </c>
      <c r="AP611" s="331">
        <v>-21712.34</v>
      </c>
      <c r="AQ611" s="331">
        <v>-19571.52</v>
      </c>
      <c r="AR611" s="331">
        <v>-18012.23</v>
      </c>
      <c r="AS611" s="331">
        <v>-16584.93</v>
      </c>
      <c r="AT611" s="331">
        <v>-15624.82</v>
      </c>
      <c r="AU611" s="331">
        <v>-16536.04</v>
      </c>
      <c r="AV611" s="331">
        <v>-13698.31</v>
      </c>
      <c r="AW611" s="331">
        <v>-11161.98</v>
      </c>
      <c r="AX611" s="331">
        <v>-10473.85</v>
      </c>
      <c r="AY611" s="331">
        <v>-6924.51</v>
      </c>
      <c r="AZ611" s="331">
        <v>-7082.33</v>
      </c>
      <c r="BA611" s="331">
        <v>-6823.42</v>
      </c>
      <c r="BB611" s="331">
        <v>-6191.84</v>
      </c>
      <c r="BC611" s="331">
        <v>-6269.68</v>
      </c>
      <c r="BD611" s="330"/>
      <c r="BE611" s="330"/>
      <c r="BF611" s="330"/>
      <c r="BG611" s="330"/>
      <c r="BH611" s="335"/>
    </row>
    <row r="612" spans="2:60">
      <c r="B612" s="339" t="s">
        <v>19112</v>
      </c>
      <c r="C612" s="338" t="s">
        <v>19111</v>
      </c>
      <c r="D612" s="341" t="s">
        <v>19126</v>
      </c>
      <c r="E612" s="337" t="s">
        <v>19070</v>
      </c>
      <c r="F612" s="337" t="s">
        <v>19110</v>
      </c>
      <c r="G612" s="337" t="s">
        <v>19075</v>
      </c>
      <c r="H612" s="336" t="s">
        <v>19100</v>
      </c>
      <c r="I612" s="331">
        <v>0</v>
      </c>
      <c r="J612" s="331"/>
      <c r="K612" s="331"/>
      <c r="L612" s="331">
        <v>0</v>
      </c>
      <c r="M612" s="331">
        <v>0</v>
      </c>
      <c r="N612" s="331">
        <v>0</v>
      </c>
      <c r="O612" s="331">
        <v>0</v>
      </c>
      <c r="P612" s="331">
        <v>0</v>
      </c>
      <c r="Q612" s="331">
        <v>0</v>
      </c>
      <c r="R612" s="331">
        <v>0</v>
      </c>
      <c r="S612" s="331">
        <v>0</v>
      </c>
      <c r="T612" s="331">
        <v>0</v>
      </c>
      <c r="U612" s="331">
        <v>0</v>
      </c>
      <c r="V612" s="331">
        <v>0</v>
      </c>
      <c r="W612" s="331">
        <v>0</v>
      </c>
      <c r="X612" s="331">
        <v>0</v>
      </c>
      <c r="Y612" s="331">
        <v>0</v>
      </c>
      <c r="Z612" s="331">
        <v>0</v>
      </c>
      <c r="AA612" s="331">
        <v>0</v>
      </c>
      <c r="AB612" s="331">
        <v>0</v>
      </c>
      <c r="AC612" s="331">
        <v>0</v>
      </c>
      <c r="AD612" s="331">
        <v>0</v>
      </c>
      <c r="AE612" s="331">
        <v>0</v>
      </c>
      <c r="AF612" s="331">
        <v>0</v>
      </c>
      <c r="AG612" s="331">
        <v>0</v>
      </c>
      <c r="AH612" s="331">
        <v>0</v>
      </c>
      <c r="AI612" s="331">
        <v>0</v>
      </c>
      <c r="AJ612" s="331">
        <v>0</v>
      </c>
      <c r="AK612" s="331">
        <v>0</v>
      </c>
      <c r="AL612" s="331">
        <v>0</v>
      </c>
      <c r="AM612" s="331">
        <v>0</v>
      </c>
      <c r="AN612" s="331">
        <v>0</v>
      </c>
      <c r="AO612" s="331">
        <v>0</v>
      </c>
      <c r="AP612" s="331">
        <v>0</v>
      </c>
      <c r="AQ612" s="331">
        <v>0</v>
      </c>
      <c r="AR612" s="331">
        <v>0</v>
      </c>
      <c r="AS612" s="331">
        <v>0</v>
      </c>
      <c r="AT612" s="331">
        <v>0</v>
      </c>
      <c r="AU612" s="331">
        <v>0</v>
      </c>
      <c r="AV612" s="331">
        <v>0</v>
      </c>
      <c r="AW612" s="331">
        <v>0</v>
      </c>
      <c r="AX612" s="331">
        <v>0</v>
      </c>
      <c r="AY612" s="331">
        <v>0</v>
      </c>
      <c r="AZ612" s="331">
        <v>0</v>
      </c>
      <c r="BA612" s="331">
        <v>0</v>
      </c>
      <c r="BB612" s="331">
        <v>0</v>
      </c>
      <c r="BC612" s="331">
        <v>0</v>
      </c>
      <c r="BD612" s="330"/>
      <c r="BE612" s="330"/>
      <c r="BF612" s="330"/>
      <c r="BG612" s="330"/>
      <c r="BH612" s="335"/>
    </row>
    <row r="613" spans="2:60">
      <c r="B613" s="339" t="s">
        <v>19109</v>
      </c>
      <c r="C613" s="338" t="s">
        <v>19108</v>
      </c>
      <c r="D613" s="341" t="s">
        <v>19126</v>
      </c>
      <c r="E613" s="337" t="s">
        <v>19070</v>
      </c>
      <c r="F613" s="337" t="s">
        <v>19107</v>
      </c>
      <c r="G613" s="337" t="s">
        <v>19075</v>
      </c>
      <c r="H613" s="336" t="s">
        <v>19093</v>
      </c>
      <c r="I613" s="331">
        <v>0</v>
      </c>
      <c r="J613" s="331"/>
      <c r="K613" s="331"/>
      <c r="L613" s="331">
        <v>0</v>
      </c>
      <c r="M613" s="331">
        <v>0</v>
      </c>
      <c r="N613" s="331">
        <v>0</v>
      </c>
      <c r="O613" s="331">
        <v>0</v>
      </c>
      <c r="P613" s="331">
        <v>0</v>
      </c>
      <c r="Q613" s="331">
        <v>0</v>
      </c>
      <c r="R613" s="331">
        <v>0</v>
      </c>
      <c r="S613" s="331">
        <v>-219.8</v>
      </c>
      <c r="T613" s="331">
        <v>-116.89</v>
      </c>
      <c r="U613" s="331">
        <v>-171.4</v>
      </c>
      <c r="V613" s="331">
        <v>-631.23</v>
      </c>
      <c r="W613" s="331">
        <v>-659.21</v>
      </c>
      <c r="X613" s="331">
        <v>-790.9</v>
      </c>
      <c r="Y613" s="331">
        <v>-589.57000000000005</v>
      </c>
      <c r="Z613" s="331">
        <v>-902.22</v>
      </c>
      <c r="AA613" s="331">
        <v>-728.45</v>
      </c>
      <c r="AB613" s="331">
        <v>-621.19000000000005</v>
      </c>
      <c r="AC613" s="331">
        <v>-659.62</v>
      </c>
      <c r="AD613" s="331">
        <v>-687.47</v>
      </c>
      <c r="AE613" s="331">
        <v>-580.87</v>
      </c>
      <c r="AF613" s="331">
        <v>-428.01</v>
      </c>
      <c r="AG613" s="331">
        <v>-606.15</v>
      </c>
      <c r="AH613" s="331">
        <v>-510.69</v>
      </c>
      <c r="AI613" s="331">
        <v>-411.53</v>
      </c>
      <c r="AJ613" s="331">
        <v>-409.68</v>
      </c>
      <c r="AK613" s="331">
        <v>-251.2</v>
      </c>
      <c r="AL613" s="331">
        <v>-251.39</v>
      </c>
      <c r="AM613" s="331">
        <v>-253.02</v>
      </c>
      <c r="AN613" s="331">
        <v>-377.62</v>
      </c>
      <c r="AO613" s="331">
        <v>-502.4</v>
      </c>
      <c r="AP613" s="331">
        <v>-628.03</v>
      </c>
      <c r="AQ613" s="331">
        <v>-628</v>
      </c>
      <c r="AR613" s="331">
        <v>-628</v>
      </c>
      <c r="AS613" s="331">
        <v>-628.22</v>
      </c>
      <c r="AT613" s="331">
        <v>-628.05999999999995</v>
      </c>
      <c r="AU613" s="331">
        <v>-628.16</v>
      </c>
      <c r="AV613" s="331">
        <v>-628.16</v>
      </c>
      <c r="AW613" s="331">
        <v>-628</v>
      </c>
      <c r="AX613" s="331">
        <v>-628</v>
      </c>
      <c r="AY613" s="331">
        <v>-628</v>
      </c>
      <c r="AZ613" s="331">
        <v>-628</v>
      </c>
      <c r="BA613" s="331">
        <v>-628</v>
      </c>
      <c r="BB613" s="331">
        <v>-628</v>
      </c>
      <c r="BC613" s="331">
        <v>-628</v>
      </c>
      <c r="BD613" s="330"/>
      <c r="BE613" s="330"/>
      <c r="BF613" s="330"/>
      <c r="BG613" s="330"/>
      <c r="BH613" s="335"/>
    </row>
    <row r="614" spans="2:60">
      <c r="B614" s="339" t="s">
        <v>19106</v>
      </c>
      <c r="C614" s="338" t="s">
        <v>19105</v>
      </c>
      <c r="D614" s="337" t="s">
        <v>19126</v>
      </c>
      <c r="E614" s="337" t="s">
        <v>19070</v>
      </c>
      <c r="F614" s="337" t="s">
        <v>19104</v>
      </c>
      <c r="G614" s="337" t="s">
        <v>19075</v>
      </c>
      <c r="H614" s="336" t="s">
        <v>19134</v>
      </c>
      <c r="I614" s="331">
        <v>0</v>
      </c>
      <c r="J614" s="331"/>
      <c r="K614" s="331"/>
      <c r="L614" s="331">
        <v>0</v>
      </c>
      <c r="M614" s="331">
        <v>0</v>
      </c>
      <c r="N614" s="331">
        <v>0</v>
      </c>
      <c r="O614" s="331">
        <v>0</v>
      </c>
      <c r="P614" s="331">
        <v>0</v>
      </c>
      <c r="Q614" s="331">
        <v>0</v>
      </c>
      <c r="R614" s="331">
        <v>0</v>
      </c>
      <c r="S614" s="331">
        <v>-16.11</v>
      </c>
      <c r="T614" s="331">
        <v>-230.06</v>
      </c>
      <c r="U614" s="331">
        <v>-1102.3399999999999</v>
      </c>
      <c r="V614" s="331">
        <v>-4046.64</v>
      </c>
      <c r="W614" s="331">
        <v>-8093.98</v>
      </c>
      <c r="X614" s="331">
        <v>-10825.74</v>
      </c>
      <c r="Y614" s="331">
        <v>-10709.44</v>
      </c>
      <c r="Z614" s="331">
        <v>-11458.01</v>
      </c>
      <c r="AA614" s="331">
        <v>-13622.12</v>
      </c>
      <c r="AB614" s="331">
        <v>-16242.02</v>
      </c>
      <c r="AC614" s="331">
        <v>-17252.310000000001</v>
      </c>
      <c r="AD614" s="331">
        <v>-20136.77</v>
      </c>
      <c r="AE614" s="331">
        <v>-20082.02</v>
      </c>
      <c r="AF614" s="331">
        <v>-22159.31</v>
      </c>
      <c r="AG614" s="331">
        <v>-25308.34</v>
      </c>
      <c r="AH614" s="331">
        <v>-23301.87</v>
      </c>
      <c r="AI614" s="331">
        <v>-24151.74</v>
      </c>
      <c r="AJ614" s="331">
        <v>-24059.8</v>
      </c>
      <c r="AK614" s="331">
        <v>-22937.08</v>
      </c>
      <c r="AL614" s="331">
        <v>-24233.69</v>
      </c>
      <c r="AM614" s="331">
        <v>-23288.46</v>
      </c>
      <c r="AN614" s="331">
        <v>-25088.48</v>
      </c>
      <c r="AO614" s="331">
        <v>-24981.69</v>
      </c>
      <c r="AP614" s="331">
        <v>-24669.69</v>
      </c>
      <c r="AQ614" s="331">
        <v>-23851.18</v>
      </c>
      <c r="AR614" s="331">
        <v>-21881.34</v>
      </c>
      <c r="AS614" s="331">
        <v>-21820.54</v>
      </c>
      <c r="AT614" s="331">
        <v>-22309.49</v>
      </c>
      <c r="AU614" s="331">
        <v>-26309.49</v>
      </c>
      <c r="AV614" s="331">
        <v>-22654.83</v>
      </c>
      <c r="AW614" s="331">
        <v>-22767.33</v>
      </c>
      <c r="AX614" s="331">
        <v>-22691.84</v>
      </c>
      <c r="AY614" s="331">
        <v>-19718.37</v>
      </c>
      <c r="AZ614" s="331">
        <v>-20672.650000000001</v>
      </c>
      <c r="BA614" s="331">
        <v>-21574.62</v>
      </c>
      <c r="BB614" s="331">
        <v>-20466.21</v>
      </c>
      <c r="BC614" s="331">
        <v>-19814.57</v>
      </c>
      <c r="BD614" s="330"/>
      <c r="BE614" s="330"/>
      <c r="BF614" s="330"/>
      <c r="BG614" s="330"/>
      <c r="BH614" s="335"/>
    </row>
    <row r="615" spans="2:60">
      <c r="B615" s="339" t="s">
        <v>19103</v>
      </c>
      <c r="C615" s="338" t="s">
        <v>19102</v>
      </c>
      <c r="D615" s="337" t="s">
        <v>19126</v>
      </c>
      <c r="E615" s="337" t="s">
        <v>19070</v>
      </c>
      <c r="F615" s="337" t="s">
        <v>19101</v>
      </c>
      <c r="G615" s="337" t="s">
        <v>19075</v>
      </c>
      <c r="H615" s="336" t="s">
        <v>19093</v>
      </c>
      <c r="I615" s="331">
        <v>-65</v>
      </c>
      <c r="J615" s="331"/>
      <c r="K615" s="331"/>
      <c r="L615" s="331">
        <v>-39</v>
      </c>
      <c r="M615" s="331">
        <v>-39</v>
      </c>
      <c r="N615" s="331">
        <v>-40.299999999999997</v>
      </c>
      <c r="O615" s="331">
        <v>-169</v>
      </c>
      <c r="P615" s="331">
        <v>-135.75</v>
      </c>
      <c r="Q615" s="331">
        <v>-557.88</v>
      </c>
      <c r="R615" s="331">
        <v>-742.01</v>
      </c>
      <c r="S615" s="331">
        <v>-463.71</v>
      </c>
      <c r="T615" s="331">
        <v>-495.58</v>
      </c>
      <c r="U615" s="331">
        <v>-652.79</v>
      </c>
      <c r="V615" s="331">
        <v>-500.94</v>
      </c>
      <c r="W615" s="331">
        <v>-250.24</v>
      </c>
      <c r="X615" s="331">
        <v>-153.32</v>
      </c>
      <c r="Y615" s="331">
        <v>-150.78</v>
      </c>
      <c r="Z615" s="331">
        <v>-78.66</v>
      </c>
      <c r="AA615" s="331">
        <v>-39.65</v>
      </c>
      <c r="AB615" s="331">
        <v>-132.94999999999999</v>
      </c>
      <c r="AC615" s="331">
        <v>-40.07</v>
      </c>
      <c r="AD615" s="331">
        <v>-124.47</v>
      </c>
      <c r="AE615" s="331">
        <v>-169.76</v>
      </c>
      <c r="AF615" s="331">
        <v>-118.67</v>
      </c>
      <c r="AG615" s="331">
        <v>-10.87</v>
      </c>
      <c r="AH615" s="331">
        <v>-12.24</v>
      </c>
      <c r="AI615" s="331">
        <v>-3.05</v>
      </c>
      <c r="AJ615" s="331">
        <v>-1.33</v>
      </c>
      <c r="AK615" s="331">
        <v>-0.28999999999999998</v>
      </c>
      <c r="AL615" s="331">
        <v>-3.84</v>
      </c>
      <c r="AM615" s="331">
        <v>-2.92</v>
      </c>
      <c r="AN615" s="331">
        <v>-0.32</v>
      </c>
      <c r="AO615" s="331">
        <v>-0.28999999999999998</v>
      </c>
      <c r="AP615" s="331">
        <v>0</v>
      </c>
      <c r="AQ615" s="331">
        <v>-0.16</v>
      </c>
      <c r="AR615" s="331">
        <v>-0.28999999999999998</v>
      </c>
      <c r="AS615" s="331">
        <v>-0.05</v>
      </c>
      <c r="AT615" s="331">
        <v>-0.15</v>
      </c>
      <c r="AU615" s="331">
        <v>-0.24</v>
      </c>
      <c r="AV615" s="331">
        <v>0</v>
      </c>
      <c r="AW615" s="331">
        <v>0</v>
      </c>
      <c r="AX615" s="331">
        <v>0</v>
      </c>
      <c r="AY615" s="331">
        <v>0</v>
      </c>
      <c r="AZ615" s="331">
        <v>0</v>
      </c>
      <c r="BA615" s="331">
        <v>0</v>
      </c>
      <c r="BB615" s="331">
        <v>0</v>
      </c>
      <c r="BC615" s="331">
        <v>0</v>
      </c>
      <c r="BD615" s="330"/>
      <c r="BE615" s="330"/>
      <c r="BF615" s="330"/>
      <c r="BG615" s="330"/>
      <c r="BH615" s="335"/>
    </row>
    <row r="616" spans="2:60">
      <c r="B616" s="339" t="s">
        <v>19099</v>
      </c>
      <c r="C616" s="338" t="s">
        <v>19098</v>
      </c>
      <c r="D616" s="337" t="s">
        <v>19126</v>
      </c>
      <c r="E616" s="337" t="s">
        <v>19070</v>
      </c>
      <c r="F616" s="337" t="s">
        <v>19097</v>
      </c>
      <c r="G616" s="337" t="s">
        <v>19075</v>
      </c>
      <c r="H616" s="336" t="s">
        <v>19093</v>
      </c>
      <c r="I616" s="331">
        <v>-462.4</v>
      </c>
      <c r="J616" s="331"/>
      <c r="K616" s="331"/>
      <c r="L616" s="331">
        <v>-289</v>
      </c>
      <c r="M616" s="331">
        <v>-404.6</v>
      </c>
      <c r="N616" s="331">
        <v>-598.84</v>
      </c>
      <c r="O616" s="331">
        <v>-349.98</v>
      </c>
      <c r="P616" s="331">
        <v>-581.61</v>
      </c>
      <c r="Q616" s="331">
        <v>-534.65</v>
      </c>
      <c r="R616" s="331">
        <v>-643.63</v>
      </c>
      <c r="S616" s="331">
        <v>-802</v>
      </c>
      <c r="T616" s="331">
        <v>-529.67999999999995</v>
      </c>
      <c r="U616" s="331">
        <v>-321.70999999999998</v>
      </c>
      <c r="V616" s="331">
        <v>-428.75</v>
      </c>
      <c r="W616" s="331">
        <v>-299.66000000000003</v>
      </c>
      <c r="X616" s="331">
        <v>-269.33999999999997</v>
      </c>
      <c r="Y616" s="331">
        <v>-128.87</v>
      </c>
      <c r="Z616" s="331">
        <v>-81.3</v>
      </c>
      <c r="AA616" s="331">
        <v>-57.81</v>
      </c>
      <c r="AB616" s="331">
        <v>-57.66</v>
      </c>
      <c r="AC616" s="331">
        <v>-60.42</v>
      </c>
      <c r="AD616" s="331">
        <v>-43.35</v>
      </c>
      <c r="AE616" s="331">
        <v>-33.01</v>
      </c>
      <c r="AF616" s="331">
        <v>-25.99</v>
      </c>
      <c r="AG616" s="331">
        <v>-19.53</v>
      </c>
      <c r="AH616" s="331">
        <v>-14.55</v>
      </c>
      <c r="AI616" s="331">
        <v>-10.62</v>
      </c>
      <c r="AJ616" s="331">
        <v>-5.74</v>
      </c>
      <c r="AK616" s="331">
        <v>-2.5099999999999998</v>
      </c>
      <c r="AL616" s="331">
        <v>-1.44</v>
      </c>
      <c r="AM616" s="331">
        <v>-1.41</v>
      </c>
      <c r="AN616" s="331">
        <v>-12.83</v>
      </c>
      <c r="AO616" s="331">
        <v>-13.3</v>
      </c>
      <c r="AP616" s="331">
        <v>-0.15</v>
      </c>
      <c r="AQ616" s="331">
        <v>-7.0000000000000007E-2</v>
      </c>
      <c r="AR616" s="331">
        <v>-0.92</v>
      </c>
      <c r="AS616" s="331">
        <v>-0.28999999999999998</v>
      </c>
      <c r="AT616" s="331">
        <v>-0.23</v>
      </c>
      <c r="AU616" s="331">
        <v>-0.1</v>
      </c>
      <c r="AV616" s="331">
        <v>-0.04</v>
      </c>
      <c r="AW616" s="331">
        <v>-0.03</v>
      </c>
      <c r="AX616" s="331">
        <v>0</v>
      </c>
      <c r="AY616" s="331">
        <v>-0.01</v>
      </c>
      <c r="AZ616" s="331">
        <v>0</v>
      </c>
      <c r="BA616" s="331">
        <v>0</v>
      </c>
      <c r="BB616" s="331">
        <v>0</v>
      </c>
      <c r="BC616" s="331">
        <v>0</v>
      </c>
      <c r="BD616" s="330"/>
      <c r="BE616" s="330"/>
      <c r="BF616" s="330"/>
      <c r="BG616" s="330"/>
      <c r="BH616" s="335"/>
    </row>
    <row r="617" spans="2:60">
      <c r="B617" s="339" t="s">
        <v>19096</v>
      </c>
      <c r="C617" s="338" t="s">
        <v>19095</v>
      </c>
      <c r="D617" s="337" t="s">
        <v>19126</v>
      </c>
      <c r="E617" s="337" t="s">
        <v>19070</v>
      </c>
      <c r="F617" s="337" t="s">
        <v>19094</v>
      </c>
      <c r="G617" s="337" t="s">
        <v>19075</v>
      </c>
      <c r="H617" s="336" t="s">
        <v>19093</v>
      </c>
      <c r="I617" s="331">
        <v>-288.89999999999998</v>
      </c>
      <c r="J617" s="331"/>
      <c r="K617" s="331"/>
      <c r="L617" s="331">
        <v>-171</v>
      </c>
      <c r="M617" s="331">
        <v>-135</v>
      </c>
      <c r="N617" s="331">
        <v>-138.80000000000001</v>
      </c>
      <c r="O617" s="331">
        <v>-122.4</v>
      </c>
      <c r="P617" s="331">
        <v>-167.35</v>
      </c>
      <c r="Q617" s="331">
        <v>-190.93</v>
      </c>
      <c r="R617" s="331">
        <v>-239.42</v>
      </c>
      <c r="S617" s="331">
        <v>-404.5</v>
      </c>
      <c r="T617" s="331">
        <v>-332.44</v>
      </c>
      <c r="U617" s="331">
        <v>-298.13</v>
      </c>
      <c r="V617" s="331">
        <v>-302.12</v>
      </c>
      <c r="W617" s="331">
        <v>-138.22999999999999</v>
      </c>
      <c r="X617" s="331">
        <v>-123.25</v>
      </c>
      <c r="Y617" s="331">
        <v>-74.7</v>
      </c>
      <c r="Z617" s="331">
        <v>-46.67</v>
      </c>
      <c r="AA617" s="331">
        <v>-25.29</v>
      </c>
      <c r="AB617" s="331">
        <v>-33.340000000000003</v>
      </c>
      <c r="AC617" s="331">
        <v>-19.55</v>
      </c>
      <c r="AD617" s="331">
        <v>-40.1</v>
      </c>
      <c r="AE617" s="331">
        <v>-37.979999999999997</v>
      </c>
      <c r="AF617" s="331">
        <v>-31.2</v>
      </c>
      <c r="AG617" s="331">
        <v>-23.66</v>
      </c>
      <c r="AH617" s="331">
        <v>-24.27</v>
      </c>
      <c r="AI617" s="331">
        <v>-21.92</v>
      </c>
      <c r="AJ617" s="331">
        <v>-18.8</v>
      </c>
      <c r="AK617" s="331">
        <v>-12.87</v>
      </c>
      <c r="AL617" s="331">
        <v>-16.45</v>
      </c>
      <c r="AM617" s="331">
        <v>-9.4600000000000009</v>
      </c>
      <c r="AN617" s="331">
        <v>-1.53</v>
      </c>
      <c r="AO617" s="331">
        <v>0</v>
      </c>
      <c r="AP617" s="331">
        <v>0</v>
      </c>
      <c r="AQ617" s="331">
        <v>0</v>
      </c>
      <c r="AR617" s="331">
        <v>0</v>
      </c>
      <c r="AS617" s="331">
        <v>-6.23</v>
      </c>
      <c r="AT617" s="331">
        <v>-5.86</v>
      </c>
      <c r="AU617" s="331">
        <v>-13.62</v>
      </c>
      <c r="AV617" s="331">
        <v>-10.02</v>
      </c>
      <c r="AW617" s="331">
        <v>-7.45</v>
      </c>
      <c r="AX617" s="331">
        <v>-9.19</v>
      </c>
      <c r="AY617" s="331">
        <v>-0.19</v>
      </c>
      <c r="AZ617" s="331">
        <v>0</v>
      </c>
      <c r="BA617" s="331">
        <v>-0.41</v>
      </c>
      <c r="BB617" s="331">
        <v>0</v>
      </c>
      <c r="BC617" s="331">
        <v>0</v>
      </c>
      <c r="BD617" s="330"/>
      <c r="BE617" s="330"/>
      <c r="BF617" s="330"/>
      <c r="BG617" s="330"/>
      <c r="BH617" s="335"/>
    </row>
    <row r="618" spans="2:60">
      <c r="B618" s="339" t="s">
        <v>19092</v>
      </c>
      <c r="C618" s="338" t="s">
        <v>19091</v>
      </c>
      <c r="D618" s="337" t="s">
        <v>19126</v>
      </c>
      <c r="E618" s="337" t="s">
        <v>19070</v>
      </c>
      <c r="F618" s="337" t="s">
        <v>19090</v>
      </c>
      <c r="G618" s="337" t="s">
        <v>19089</v>
      </c>
      <c r="H618" s="336" t="s">
        <v>19088</v>
      </c>
      <c r="I618" s="331">
        <v>0</v>
      </c>
      <c r="J618" s="331"/>
      <c r="K618" s="331"/>
      <c r="L618" s="331">
        <v>0</v>
      </c>
      <c r="M618" s="331">
        <v>0</v>
      </c>
      <c r="N618" s="331">
        <v>0</v>
      </c>
      <c r="O618" s="331">
        <v>-7.56</v>
      </c>
      <c r="P618" s="331">
        <v>-25.2</v>
      </c>
      <c r="Q618" s="331">
        <v>-35.28</v>
      </c>
      <c r="R618" s="331">
        <v>-35.28</v>
      </c>
      <c r="S618" s="331">
        <v>-37.799999999999997</v>
      </c>
      <c r="T618" s="331">
        <v>-37.799999999999997</v>
      </c>
      <c r="U618" s="331">
        <v>-37.799999999999997</v>
      </c>
      <c r="V618" s="331">
        <v>-40.32</v>
      </c>
      <c r="W618" s="331">
        <v>-42.84</v>
      </c>
      <c r="X618" s="331">
        <v>-42.84</v>
      </c>
      <c r="Y618" s="331">
        <v>-42.84</v>
      </c>
      <c r="Z618" s="331">
        <v>-52.85</v>
      </c>
      <c r="AA618" s="331">
        <v>-65.66</v>
      </c>
      <c r="AB618" s="331">
        <v>-79.52</v>
      </c>
      <c r="AC618" s="331">
        <v>-93.17</v>
      </c>
      <c r="AD618" s="331">
        <v>-108.01</v>
      </c>
      <c r="AE618" s="331">
        <v>-125.34</v>
      </c>
      <c r="AF618" s="331">
        <v>-144.16</v>
      </c>
      <c r="AG618" s="331">
        <v>-174.02</v>
      </c>
      <c r="AH618" s="331">
        <v>-182.95</v>
      </c>
      <c r="AI618" s="331">
        <v>-198.63</v>
      </c>
      <c r="AJ618" s="331">
        <v>-206.1</v>
      </c>
      <c r="AK618" s="331">
        <v>-214.49</v>
      </c>
      <c r="AL618" s="331">
        <v>-219.67</v>
      </c>
      <c r="AM618" s="331">
        <v>-223.7</v>
      </c>
      <c r="AN618" s="331">
        <v>-227.73</v>
      </c>
      <c r="AO618" s="331">
        <v>-235.8</v>
      </c>
      <c r="AP618" s="331">
        <v>-250.95</v>
      </c>
      <c r="AQ618" s="331">
        <v>-267.04000000000002</v>
      </c>
      <c r="AR618" s="331">
        <v>-287.2</v>
      </c>
      <c r="AS618" s="331">
        <v>-309.38</v>
      </c>
      <c r="AT618" s="331">
        <v>-330.55</v>
      </c>
      <c r="AU618" s="331">
        <v>-344.66</v>
      </c>
      <c r="AV618" s="331">
        <v>-362.8</v>
      </c>
      <c r="AW618" s="331">
        <v>-374.01</v>
      </c>
      <c r="AX618" s="331">
        <v>-386.11</v>
      </c>
      <c r="AY618" s="331">
        <v>-395.18</v>
      </c>
      <c r="AZ618" s="331">
        <v>-406.52</v>
      </c>
      <c r="BA618" s="331">
        <v>-412.19</v>
      </c>
      <c r="BB618" s="331">
        <v>-417.86</v>
      </c>
      <c r="BC618" s="331">
        <v>-422.4</v>
      </c>
      <c r="BD618" s="330"/>
      <c r="BE618" s="330"/>
      <c r="BF618" s="330"/>
      <c r="BG618" s="330"/>
      <c r="BH618" s="335"/>
    </row>
    <row r="619" spans="2:60">
      <c r="B619" s="339" t="s">
        <v>19147</v>
      </c>
      <c r="C619" s="338" t="s">
        <v>19146</v>
      </c>
      <c r="D619" s="337" t="s">
        <v>19126</v>
      </c>
      <c r="E619" s="337" t="s">
        <v>19070</v>
      </c>
      <c r="F619" s="337" t="s">
        <v>19145</v>
      </c>
      <c r="G619" s="337" t="s">
        <v>19075</v>
      </c>
      <c r="H619" s="336" t="s">
        <v>19141</v>
      </c>
      <c r="I619" s="331">
        <v>-435</v>
      </c>
      <c r="J619" s="331"/>
      <c r="K619" s="331"/>
      <c r="L619" s="331">
        <v>-435</v>
      </c>
      <c r="M619" s="331">
        <v>-435</v>
      </c>
      <c r="N619" s="331">
        <v>-652.5</v>
      </c>
      <c r="O619" s="331">
        <v>-870</v>
      </c>
      <c r="P619" s="331">
        <v>-1305</v>
      </c>
      <c r="Q619" s="331">
        <v>-2730.06</v>
      </c>
      <c r="R619" s="331">
        <v>-3814.08</v>
      </c>
      <c r="S619" s="331">
        <v>-4269.53</v>
      </c>
      <c r="T619" s="331">
        <v>-4660.59</v>
      </c>
      <c r="U619" s="331">
        <v>-5051.66</v>
      </c>
      <c r="V619" s="331">
        <v>-5029.91</v>
      </c>
      <c r="W619" s="331">
        <v>-5068.1899999999996</v>
      </c>
      <c r="X619" s="331">
        <v>-5106.47</v>
      </c>
      <c r="Y619" s="331">
        <v>-5145.18</v>
      </c>
      <c r="Z619" s="331">
        <v>-5116.04</v>
      </c>
      <c r="AA619" s="331">
        <v>-5086.8900000000003</v>
      </c>
      <c r="AB619" s="331">
        <v>-5086.8900000000003</v>
      </c>
      <c r="AC619" s="331">
        <v>-5086.8900000000003</v>
      </c>
      <c r="AD619" s="331">
        <v>-4750.2</v>
      </c>
      <c r="AE619" s="331">
        <v>-4413.51</v>
      </c>
      <c r="AF619" s="331">
        <v>-4076.82</v>
      </c>
      <c r="AG619" s="331">
        <v>-3633.12</v>
      </c>
      <c r="AH619" s="331">
        <v>-3891.95</v>
      </c>
      <c r="AI619" s="331">
        <v>-3773.19</v>
      </c>
      <c r="AJ619" s="331">
        <v>-3442.59</v>
      </c>
      <c r="AK619" s="331">
        <v>-3111.56</v>
      </c>
      <c r="AL619" s="331">
        <v>-2901.45</v>
      </c>
      <c r="AM619" s="331">
        <v>-2901.45</v>
      </c>
      <c r="AN619" s="331">
        <v>-2901.45</v>
      </c>
      <c r="AO619" s="331">
        <v>-2901.45</v>
      </c>
      <c r="AP619" s="331">
        <v>-2901.45</v>
      </c>
      <c r="AQ619" s="331">
        <v>-2904.93</v>
      </c>
      <c r="AR619" s="331">
        <v>-2904.93</v>
      </c>
      <c r="AS619" s="331">
        <v>-2904.93</v>
      </c>
      <c r="AT619" s="331">
        <v>-2904.93</v>
      </c>
      <c r="AU619" s="331">
        <v>-2904.93</v>
      </c>
      <c r="AV619" s="331">
        <v>-2890.52</v>
      </c>
      <c r="AW619" s="331">
        <v>-2891.5</v>
      </c>
      <c r="AX619" s="331">
        <v>-2893.15</v>
      </c>
      <c r="AY619" s="331">
        <v>-2892.92</v>
      </c>
      <c r="AZ619" s="331">
        <v>-2948.55</v>
      </c>
      <c r="BA619" s="331">
        <v>-2975.08</v>
      </c>
      <c r="BB619" s="331">
        <v>-2974.42</v>
      </c>
      <c r="BC619" s="331">
        <v>-2947.59</v>
      </c>
      <c r="BD619" s="330"/>
      <c r="BE619" s="330"/>
      <c r="BF619" s="330"/>
      <c r="BG619" s="330"/>
      <c r="BH619" s="335"/>
    </row>
    <row r="620" spans="2:60">
      <c r="B620" s="339" t="s">
        <v>19144</v>
      </c>
      <c r="C620" s="338" t="s">
        <v>19143</v>
      </c>
      <c r="D620" s="337" t="s">
        <v>19126</v>
      </c>
      <c r="E620" s="337" t="s">
        <v>19070</v>
      </c>
      <c r="F620" s="337" t="s">
        <v>19142</v>
      </c>
      <c r="G620" s="337" t="s">
        <v>19075</v>
      </c>
      <c r="H620" s="336" t="s">
        <v>19141</v>
      </c>
      <c r="I620" s="331">
        <v>-2998.8</v>
      </c>
      <c r="J620" s="331"/>
      <c r="K620" s="331"/>
      <c r="L620" s="331">
        <v>-2191.56</v>
      </c>
      <c r="M620" s="331">
        <v>-1982.04</v>
      </c>
      <c r="N620" s="331">
        <v>-1403.04</v>
      </c>
      <c r="O620" s="331">
        <v>-2494.92</v>
      </c>
      <c r="P620" s="331">
        <v>-4986</v>
      </c>
      <c r="Q620" s="331">
        <v>-7621.44</v>
      </c>
      <c r="R620" s="331">
        <v>-9746.16</v>
      </c>
      <c r="S620" s="331">
        <v>-10551.72</v>
      </c>
      <c r="T620" s="331">
        <v>-10217.76</v>
      </c>
      <c r="U620" s="331">
        <v>-9881.76</v>
      </c>
      <c r="V620" s="331">
        <v>-9626.2800000000007</v>
      </c>
      <c r="W620" s="331">
        <v>-9887.0400000000009</v>
      </c>
      <c r="X620" s="331">
        <v>-10515.6</v>
      </c>
      <c r="Y620" s="331">
        <v>-9747.9599999999991</v>
      </c>
      <c r="Z620" s="331">
        <v>-8771.52</v>
      </c>
      <c r="AA620" s="331">
        <v>-8757.1200000000008</v>
      </c>
      <c r="AB620" s="331">
        <v>-10215.120000000001</v>
      </c>
      <c r="AC620" s="331">
        <v>-10523.16</v>
      </c>
      <c r="AD620" s="331">
        <v>-11662.32</v>
      </c>
      <c r="AE620" s="331">
        <v>-11343.6</v>
      </c>
      <c r="AF620" s="331">
        <v>-11478.6</v>
      </c>
      <c r="AG620" s="331">
        <v>-12196.32</v>
      </c>
      <c r="AH620" s="331">
        <v>-11967.24</v>
      </c>
      <c r="AI620" s="331">
        <v>-10410.36</v>
      </c>
      <c r="AJ620" s="331">
        <v>-10231.799999999999</v>
      </c>
      <c r="AK620" s="331">
        <v>-12431.62</v>
      </c>
      <c r="AL620" s="331">
        <v>-13506.7</v>
      </c>
      <c r="AM620" s="331">
        <v>-13559.47</v>
      </c>
      <c r="AN620" s="331">
        <v>-15816.82</v>
      </c>
      <c r="AO620" s="331">
        <v>-17028.310000000001</v>
      </c>
      <c r="AP620" s="331">
        <v>-19629.72</v>
      </c>
      <c r="AQ620" s="331">
        <v>-21129.7</v>
      </c>
      <c r="AR620" s="331">
        <v>-27197.61</v>
      </c>
      <c r="AS620" s="331">
        <v>-26128.13</v>
      </c>
      <c r="AT620" s="331">
        <v>-25058.639999999999</v>
      </c>
      <c r="AU620" s="331">
        <v>-26717.53</v>
      </c>
      <c r="AV620" s="331">
        <v>-23800.66</v>
      </c>
      <c r="AW620" s="331">
        <v>-22860.18</v>
      </c>
      <c r="AX620" s="331">
        <v>-22966.69</v>
      </c>
      <c r="AY620" s="331">
        <v>-20879.87</v>
      </c>
      <c r="AZ620" s="331">
        <v>-24490</v>
      </c>
      <c r="BA620" s="331">
        <v>-25102.25</v>
      </c>
      <c r="BB620" s="331">
        <v>-25102.25</v>
      </c>
      <c r="BC620" s="331">
        <v>-24788.47</v>
      </c>
      <c r="BD620" s="330"/>
      <c r="BE620" s="330"/>
      <c r="BF620" s="330"/>
      <c r="BG620" s="330"/>
      <c r="BH620" s="335"/>
    </row>
    <row r="621" spans="2:60">
      <c r="B621" s="339" t="s">
        <v>19140</v>
      </c>
      <c r="C621" s="338" t="s">
        <v>19139</v>
      </c>
      <c r="D621" s="337" t="s">
        <v>19126</v>
      </c>
      <c r="E621" s="337" t="s">
        <v>19070</v>
      </c>
      <c r="F621" s="337" t="s">
        <v>19138</v>
      </c>
      <c r="G621" s="337" t="s">
        <v>19075</v>
      </c>
      <c r="H621" s="336" t="s">
        <v>19116</v>
      </c>
      <c r="I621" s="331">
        <v>0</v>
      </c>
      <c r="J621" s="331"/>
      <c r="K621" s="331"/>
      <c r="L621" s="331">
        <v>0</v>
      </c>
      <c r="M621" s="331">
        <v>0</v>
      </c>
      <c r="N621" s="331">
        <v>0</v>
      </c>
      <c r="O621" s="331">
        <v>0</v>
      </c>
      <c r="P621" s="331">
        <v>0</v>
      </c>
      <c r="Q621" s="331">
        <v>0</v>
      </c>
      <c r="R621" s="331">
        <v>0</v>
      </c>
      <c r="S621" s="331">
        <v>0</v>
      </c>
      <c r="T621" s="331">
        <v>0</v>
      </c>
      <c r="U621" s="331">
        <v>0</v>
      </c>
      <c r="V621" s="331">
        <v>0</v>
      </c>
      <c r="W621" s="331">
        <v>-31.08</v>
      </c>
      <c r="X621" s="331">
        <v>-31.08</v>
      </c>
      <c r="Y621" s="331">
        <v>-31.08</v>
      </c>
      <c r="Z621" s="331">
        <v>-80.64</v>
      </c>
      <c r="AA621" s="331">
        <v>-80.64</v>
      </c>
      <c r="AB621" s="331">
        <v>-80.64</v>
      </c>
      <c r="AC621" s="331">
        <v>-80.64</v>
      </c>
      <c r="AD621" s="331">
        <v>-80.64</v>
      </c>
      <c r="AE621" s="331">
        <v>-80.64</v>
      </c>
      <c r="AF621" s="331">
        <v>-80.64</v>
      </c>
      <c r="AG621" s="331">
        <v>-80.64</v>
      </c>
      <c r="AH621" s="331">
        <v>-80.64</v>
      </c>
      <c r="AI621" s="331">
        <v>-80.64</v>
      </c>
      <c r="AJ621" s="331">
        <v>-80.64</v>
      </c>
      <c r="AK621" s="331">
        <v>-80.64</v>
      </c>
      <c r="AL621" s="331">
        <v>-80.64</v>
      </c>
      <c r="AM621" s="331">
        <v>-80.64</v>
      </c>
      <c r="AN621" s="331">
        <v>-80.64</v>
      </c>
      <c r="AO621" s="331">
        <v>-80.64</v>
      </c>
      <c r="AP621" s="331">
        <v>-80.64</v>
      </c>
      <c r="AQ621" s="331">
        <v>-80.64</v>
      </c>
      <c r="AR621" s="331">
        <v>-80.64</v>
      </c>
      <c r="AS621" s="331">
        <v>-80.64</v>
      </c>
      <c r="AT621" s="331">
        <v>-80.64</v>
      </c>
      <c r="AU621" s="331">
        <v>-80.64</v>
      </c>
      <c r="AV621" s="331">
        <v>-80.64</v>
      </c>
      <c r="AW621" s="331">
        <v>-80.64</v>
      </c>
      <c r="AX621" s="331">
        <v>-84.67</v>
      </c>
      <c r="AY621" s="331">
        <v>-76.459999999999994</v>
      </c>
      <c r="AZ621" s="331">
        <v>-81.2</v>
      </c>
      <c r="BA621" s="331">
        <v>-83.23</v>
      </c>
      <c r="BB621" s="331">
        <v>-83.23</v>
      </c>
      <c r="BC621" s="331">
        <v>-82.4</v>
      </c>
      <c r="BD621" s="330"/>
      <c r="BE621" s="330"/>
      <c r="BF621" s="330"/>
      <c r="BG621" s="330"/>
      <c r="BH621" s="335"/>
    </row>
    <row r="622" spans="2:60">
      <c r="B622" s="339" t="s">
        <v>19137</v>
      </c>
      <c r="C622" s="338" t="s">
        <v>19136</v>
      </c>
      <c r="D622" s="337" t="s">
        <v>19126</v>
      </c>
      <c r="E622" s="337" t="s">
        <v>19070</v>
      </c>
      <c r="F622" s="337" t="s">
        <v>19135</v>
      </c>
      <c r="G622" s="337" t="s">
        <v>19075</v>
      </c>
      <c r="H622" s="336" t="s">
        <v>19116</v>
      </c>
      <c r="I622" s="331">
        <v>0</v>
      </c>
      <c r="J622" s="331"/>
      <c r="K622" s="331"/>
      <c r="L622" s="331">
        <v>0</v>
      </c>
      <c r="M622" s="331">
        <v>0</v>
      </c>
      <c r="N622" s="331">
        <v>0</v>
      </c>
      <c r="O622" s="331">
        <v>0</v>
      </c>
      <c r="P622" s="331">
        <v>0</v>
      </c>
      <c r="Q622" s="331">
        <v>0</v>
      </c>
      <c r="R622" s="331">
        <v>0</v>
      </c>
      <c r="S622" s="331">
        <v>0</v>
      </c>
      <c r="T622" s="331">
        <v>0</v>
      </c>
      <c r="U622" s="331">
        <v>0</v>
      </c>
      <c r="V622" s="331">
        <v>0</v>
      </c>
      <c r="W622" s="331">
        <v>-3.64</v>
      </c>
      <c r="X622" s="331">
        <v>-3.64</v>
      </c>
      <c r="Y622" s="331">
        <v>-3.64</v>
      </c>
      <c r="Z622" s="331">
        <v>-35</v>
      </c>
      <c r="AA622" s="331">
        <v>-116.67</v>
      </c>
      <c r="AB622" s="331">
        <v>-116.67</v>
      </c>
      <c r="AC622" s="331">
        <v>-116.67</v>
      </c>
      <c r="AD622" s="331">
        <v>-116.67</v>
      </c>
      <c r="AE622" s="331">
        <v>-140</v>
      </c>
      <c r="AF622" s="331">
        <v>-201.43</v>
      </c>
      <c r="AG622" s="331">
        <v>-391.93</v>
      </c>
      <c r="AH622" s="331">
        <v>-521.20000000000005</v>
      </c>
      <c r="AI622" s="331">
        <v>-643.27</v>
      </c>
      <c r="AJ622" s="331">
        <v>-1302.74</v>
      </c>
      <c r="AK622" s="331">
        <v>-2112.27</v>
      </c>
      <c r="AL622" s="331">
        <v>-3896.52</v>
      </c>
      <c r="AM622" s="331">
        <v>-4427.05</v>
      </c>
      <c r="AN622" s="331">
        <v>-4957.58</v>
      </c>
      <c r="AO622" s="331">
        <v>-5165.53</v>
      </c>
      <c r="AP622" s="331">
        <v>-6689.52</v>
      </c>
      <c r="AQ622" s="331">
        <v>-8213.5</v>
      </c>
      <c r="AR622" s="331">
        <v>-8229.08</v>
      </c>
      <c r="AS622" s="331">
        <v>-8244.65</v>
      </c>
      <c r="AT622" s="331">
        <v>-9175.0400000000009</v>
      </c>
      <c r="AU622" s="331">
        <v>-10105.43</v>
      </c>
      <c r="AV622" s="331">
        <v>-9094.8799999999992</v>
      </c>
      <c r="AW622" s="331">
        <v>-8747.76</v>
      </c>
      <c r="AX622" s="331">
        <v>-9939.9699999999993</v>
      </c>
      <c r="AY622" s="331">
        <v>-11132.17</v>
      </c>
      <c r="AZ622" s="331">
        <v>-12998.69</v>
      </c>
      <c r="BA622" s="331">
        <v>-14607.81</v>
      </c>
      <c r="BB622" s="331">
        <v>-15046.04</v>
      </c>
      <c r="BC622" s="331">
        <v>-16196.86</v>
      </c>
      <c r="BD622" s="330"/>
      <c r="BE622" s="330"/>
      <c r="BF622" s="330"/>
      <c r="BG622" s="330"/>
      <c r="BH622" s="335"/>
    </row>
    <row r="623" spans="2:60">
      <c r="B623" s="339" t="s">
        <v>19087</v>
      </c>
      <c r="C623" s="340" t="s">
        <v>19086</v>
      </c>
      <c r="D623" s="337" t="s">
        <v>19126</v>
      </c>
      <c r="E623" s="337" t="s">
        <v>19070</v>
      </c>
      <c r="F623" s="337" t="s">
        <v>19085</v>
      </c>
      <c r="G623" s="337" t="s">
        <v>19075</v>
      </c>
      <c r="H623" s="336" t="s">
        <v>19134</v>
      </c>
      <c r="I623" s="331">
        <v>0</v>
      </c>
      <c r="J623" s="331"/>
      <c r="K623" s="331"/>
      <c r="L623" s="331">
        <v>0</v>
      </c>
      <c r="M623" s="331">
        <v>0</v>
      </c>
      <c r="N623" s="331">
        <v>0</v>
      </c>
      <c r="O623" s="331">
        <v>0</v>
      </c>
      <c r="P623" s="331">
        <v>0</v>
      </c>
      <c r="Q623" s="331">
        <v>0</v>
      </c>
      <c r="R623" s="331">
        <v>0</v>
      </c>
      <c r="S623" s="331">
        <v>0</v>
      </c>
      <c r="T623" s="331">
        <v>0</v>
      </c>
      <c r="U623" s="331">
        <v>0</v>
      </c>
      <c r="V623" s="331">
        <v>0</v>
      </c>
      <c r="W623" s="331">
        <v>0</v>
      </c>
      <c r="X623" s="331">
        <v>0</v>
      </c>
      <c r="Y623" s="331">
        <v>0</v>
      </c>
      <c r="Z623" s="331">
        <v>0</v>
      </c>
      <c r="AA623" s="331">
        <v>0</v>
      </c>
      <c r="AB623" s="331">
        <v>0</v>
      </c>
      <c r="AC623" s="331">
        <v>0</v>
      </c>
      <c r="AD623" s="331">
        <v>0</v>
      </c>
      <c r="AE623" s="331">
        <v>0</v>
      </c>
      <c r="AF623" s="331">
        <v>0</v>
      </c>
      <c r="AG623" s="331">
        <v>0</v>
      </c>
      <c r="AH623" s="331">
        <v>0</v>
      </c>
      <c r="AI623" s="331">
        <v>0</v>
      </c>
      <c r="AJ623" s="331">
        <v>0</v>
      </c>
      <c r="AK623" s="331">
        <v>0</v>
      </c>
      <c r="AL623" s="331">
        <v>0</v>
      </c>
      <c r="AM623" s="331">
        <v>0</v>
      </c>
      <c r="AN623" s="331">
        <v>0</v>
      </c>
      <c r="AO623" s="331">
        <v>0</v>
      </c>
      <c r="AP623" s="331">
        <v>0</v>
      </c>
      <c r="AQ623" s="331">
        <v>0</v>
      </c>
      <c r="AR623" s="331">
        <v>0</v>
      </c>
      <c r="AS623" s="331">
        <v>0</v>
      </c>
      <c r="AT623" s="331">
        <v>0</v>
      </c>
      <c r="AU623" s="331">
        <v>0</v>
      </c>
      <c r="AV623" s="331">
        <v>0</v>
      </c>
      <c r="AW623" s="331">
        <v>0</v>
      </c>
      <c r="AX623" s="331">
        <v>0</v>
      </c>
      <c r="AY623" s="331">
        <v>-68.900000000000006</v>
      </c>
      <c r="AZ623" s="331">
        <v>-217.63</v>
      </c>
      <c r="BA623" s="331">
        <v>-671.85</v>
      </c>
      <c r="BB623" s="331">
        <v>-1125.3800000000001</v>
      </c>
      <c r="BC623" s="331">
        <v>-1523.92</v>
      </c>
      <c r="BD623" s="330"/>
      <c r="BE623" s="330"/>
      <c r="BF623" s="330"/>
      <c r="BG623" s="330"/>
      <c r="BH623" s="335"/>
    </row>
    <row r="624" spans="2:60">
      <c r="B624" s="339" t="s">
        <v>19133</v>
      </c>
      <c r="C624" s="338" t="s">
        <v>19133</v>
      </c>
      <c r="D624" s="337" t="s">
        <v>19126</v>
      </c>
      <c r="E624" s="337" t="s">
        <v>19070</v>
      </c>
      <c r="F624" s="337" t="s">
        <v>19132</v>
      </c>
      <c r="G624" s="337" t="s">
        <v>19075</v>
      </c>
      <c r="H624" s="336" t="s">
        <v>19116</v>
      </c>
      <c r="I624" s="331">
        <v>0</v>
      </c>
      <c r="J624" s="331"/>
      <c r="K624" s="331"/>
      <c r="L624" s="331">
        <v>0</v>
      </c>
      <c r="M624" s="331">
        <v>0</v>
      </c>
      <c r="N624" s="331">
        <v>0</v>
      </c>
      <c r="O624" s="331">
        <v>0</v>
      </c>
      <c r="P624" s="331">
        <v>0</v>
      </c>
      <c r="Q624" s="331">
        <v>0</v>
      </c>
      <c r="R624" s="331">
        <v>0</v>
      </c>
      <c r="S624" s="331">
        <v>0</v>
      </c>
      <c r="T624" s="331">
        <v>0</v>
      </c>
      <c r="U624" s="331">
        <v>0</v>
      </c>
      <c r="V624" s="331">
        <v>0</v>
      </c>
      <c r="W624" s="331">
        <v>0</v>
      </c>
      <c r="X624" s="331">
        <v>0</v>
      </c>
      <c r="Y624" s="331">
        <v>0</v>
      </c>
      <c r="Z624" s="331">
        <v>0</v>
      </c>
      <c r="AA624" s="331">
        <v>0</v>
      </c>
      <c r="AB624" s="331">
        <v>0</v>
      </c>
      <c r="AC624" s="331">
        <v>0</v>
      </c>
      <c r="AD624" s="331">
        <v>0</v>
      </c>
      <c r="AE624" s="331">
        <v>0</v>
      </c>
      <c r="AF624" s="331">
        <v>0</v>
      </c>
      <c r="AG624" s="331">
        <v>0</v>
      </c>
      <c r="AH624" s="331">
        <v>0</v>
      </c>
      <c r="AI624" s="331">
        <v>0</v>
      </c>
      <c r="AJ624" s="331">
        <v>0</v>
      </c>
      <c r="AK624" s="331">
        <v>0</v>
      </c>
      <c r="AL624" s="331">
        <v>0</v>
      </c>
      <c r="AM624" s="331">
        <v>0</v>
      </c>
      <c r="AN624" s="331">
        <v>0</v>
      </c>
      <c r="AO624" s="331">
        <v>0</v>
      </c>
      <c r="AP624" s="331">
        <v>0</v>
      </c>
      <c r="AQ624" s="331">
        <v>0</v>
      </c>
      <c r="AR624" s="331">
        <v>-4.78</v>
      </c>
      <c r="AS624" s="331">
        <v>-41.59</v>
      </c>
      <c r="AT624" s="331">
        <v>-41.59</v>
      </c>
      <c r="AU624" s="331">
        <v>-24.04</v>
      </c>
      <c r="AV624" s="331">
        <v>-9.08</v>
      </c>
      <c r="AW624" s="331">
        <v>-131.55000000000001</v>
      </c>
      <c r="AX624" s="331">
        <v>-47.59</v>
      </c>
      <c r="AY624" s="331">
        <v>-8.83</v>
      </c>
      <c r="AZ624" s="331">
        <v>-6.81</v>
      </c>
      <c r="BA624" s="331">
        <v>-0.9</v>
      </c>
      <c r="BB624" s="331">
        <v>0</v>
      </c>
      <c r="BC624" s="331">
        <v>0</v>
      </c>
      <c r="BD624" s="330"/>
      <c r="BE624" s="330"/>
      <c r="BF624" s="330"/>
      <c r="BG624" s="330"/>
      <c r="BH624" s="335"/>
    </row>
    <row r="625" spans="2:60">
      <c r="B625" s="339" t="s">
        <v>19131</v>
      </c>
      <c r="C625" s="338" t="s">
        <v>19130</v>
      </c>
      <c r="D625" s="337" t="s">
        <v>19126</v>
      </c>
      <c r="E625" s="337" t="s">
        <v>19070</v>
      </c>
      <c r="F625" s="337" t="s">
        <v>19129</v>
      </c>
      <c r="G625" s="337" t="s">
        <v>19075</v>
      </c>
      <c r="H625" s="336" t="s">
        <v>19088</v>
      </c>
      <c r="I625" s="331">
        <v>-2.29</v>
      </c>
      <c r="J625" s="331"/>
      <c r="K625" s="331"/>
      <c r="L625" s="331">
        <v>-6.88</v>
      </c>
      <c r="M625" s="331">
        <v>-9.18</v>
      </c>
      <c r="N625" s="331">
        <v>-11.47</v>
      </c>
      <c r="O625" s="331">
        <v>-36.71</v>
      </c>
      <c r="P625" s="331">
        <v>-107.84</v>
      </c>
      <c r="Q625" s="331">
        <v>-195.03</v>
      </c>
      <c r="R625" s="331">
        <v>-768.65</v>
      </c>
      <c r="S625" s="331">
        <v>-1048.58</v>
      </c>
      <c r="T625" s="331">
        <v>-1236.72</v>
      </c>
      <c r="U625" s="331">
        <v>-1330.8</v>
      </c>
      <c r="V625" s="331">
        <v>-1417.99</v>
      </c>
      <c r="W625" s="331">
        <v>-1516.65</v>
      </c>
      <c r="X625" s="331">
        <v>-1564.83</v>
      </c>
      <c r="Y625" s="331">
        <v>-1585.48</v>
      </c>
      <c r="Z625" s="331">
        <v>-1583.19</v>
      </c>
      <c r="AA625" s="331">
        <v>-1569.42</v>
      </c>
      <c r="AB625" s="331">
        <v>-1537.3</v>
      </c>
      <c r="AC625" s="331">
        <v>-1619.9</v>
      </c>
      <c r="AD625" s="331">
        <v>-1752.98</v>
      </c>
      <c r="AE625" s="331">
        <v>-1817.22</v>
      </c>
      <c r="AF625" s="331">
        <v>-1897.53</v>
      </c>
      <c r="AG625" s="331">
        <v>-1980.13</v>
      </c>
      <c r="AH625" s="331">
        <v>-2085.6799999999998</v>
      </c>
      <c r="AI625" s="331">
        <v>-2182.0500000000002</v>
      </c>
      <c r="AJ625" s="331">
        <v>-2269.2399999999998</v>
      </c>
      <c r="AK625" s="331">
        <v>-2332.33</v>
      </c>
      <c r="AL625" s="331">
        <v>-2380.52</v>
      </c>
      <c r="AM625" s="331">
        <v>-2394.29</v>
      </c>
      <c r="AN625" s="331">
        <v>-2412.64</v>
      </c>
      <c r="AO625" s="331">
        <v>-2465.41</v>
      </c>
      <c r="AP625" s="331">
        <v>-2635.21</v>
      </c>
      <c r="AQ625" s="331">
        <v>-2936.93</v>
      </c>
      <c r="AR625" s="331">
        <v>-2909.88</v>
      </c>
      <c r="AS625" s="331">
        <v>-3188.77</v>
      </c>
      <c r="AT625" s="331">
        <v>-3469.12</v>
      </c>
      <c r="AU625" s="331">
        <v>-3757.89</v>
      </c>
      <c r="AV625" s="331">
        <v>-4055.29</v>
      </c>
      <c r="AW625" s="331">
        <v>-4368.07</v>
      </c>
      <c r="AX625" s="331">
        <v>-4674.2700000000004</v>
      </c>
      <c r="AY625" s="331">
        <v>-4929.62</v>
      </c>
      <c r="AZ625" s="331">
        <v>-5523.75</v>
      </c>
      <c r="BA625" s="331">
        <v>-6200.55</v>
      </c>
      <c r="BB625" s="331">
        <v>-6366.15</v>
      </c>
      <c r="BC625" s="331">
        <v>-7259.79</v>
      </c>
      <c r="BD625" s="330"/>
      <c r="BE625" s="330"/>
      <c r="BF625" s="330"/>
      <c r="BG625" s="330"/>
      <c r="BH625" s="335"/>
    </row>
    <row r="626" spans="2:60">
      <c r="B626" s="339" t="s">
        <v>19083</v>
      </c>
      <c r="C626" s="338" t="s">
        <v>19082</v>
      </c>
      <c r="D626" s="337" t="s">
        <v>19126</v>
      </c>
      <c r="E626" s="337" t="s">
        <v>19070</v>
      </c>
      <c r="F626" s="337" t="s">
        <v>19081</v>
      </c>
      <c r="G626" s="337" t="s">
        <v>19128</v>
      </c>
      <c r="H626" s="336" t="s">
        <v>19127</v>
      </c>
      <c r="I626" s="331">
        <v>-16310.05</v>
      </c>
      <c r="J626" s="331"/>
      <c r="K626" s="331"/>
      <c r="L626" s="331">
        <v>-16014.29</v>
      </c>
      <c r="M626" s="331">
        <v>-16779.400000000001</v>
      </c>
      <c r="N626" s="331">
        <v>-18231.77</v>
      </c>
      <c r="O626" s="331">
        <v>-20259.43</v>
      </c>
      <c r="P626" s="331">
        <v>-21848.74</v>
      </c>
      <c r="Q626" s="331">
        <v>-21598.23</v>
      </c>
      <c r="R626" s="331">
        <v>-21377.3</v>
      </c>
      <c r="S626" s="331">
        <v>-21667.18</v>
      </c>
      <c r="T626" s="331">
        <v>-21618.16</v>
      </c>
      <c r="U626" s="331">
        <v>-22968.11</v>
      </c>
      <c r="V626" s="331">
        <v>-25129.87</v>
      </c>
      <c r="W626" s="331">
        <v>-26675.17</v>
      </c>
      <c r="X626" s="331">
        <v>-27860.55</v>
      </c>
      <c r="Y626" s="331">
        <v>-27601.45</v>
      </c>
      <c r="Z626" s="331">
        <v>-27290.22</v>
      </c>
      <c r="AA626" s="331">
        <v>-26243.94</v>
      </c>
      <c r="AB626" s="331">
        <v>-27764.49</v>
      </c>
      <c r="AC626" s="331">
        <v>-27750.05</v>
      </c>
      <c r="AD626" s="331">
        <v>-28207.360000000001</v>
      </c>
      <c r="AE626" s="331">
        <v>-28424.99</v>
      </c>
      <c r="AF626" s="331">
        <v>-28100.79</v>
      </c>
      <c r="AG626" s="331">
        <v>-29070.49</v>
      </c>
      <c r="AH626" s="331">
        <v>-28051.63</v>
      </c>
      <c r="AI626" s="331">
        <v>-27918.29</v>
      </c>
      <c r="AJ626" s="331">
        <v>-28024.12</v>
      </c>
      <c r="AK626" s="331">
        <v>-27717.98</v>
      </c>
      <c r="AL626" s="331">
        <v>-27462.49</v>
      </c>
      <c r="AM626" s="331">
        <v>-27488.28</v>
      </c>
      <c r="AN626" s="331">
        <v>-27824.58</v>
      </c>
      <c r="AO626" s="331">
        <v>-27908.81</v>
      </c>
      <c r="AP626" s="331">
        <v>-28111.03</v>
      </c>
      <c r="AQ626" s="331">
        <v>-28451.599999999999</v>
      </c>
      <c r="AR626" s="331">
        <v>-27682.45</v>
      </c>
      <c r="AS626" s="331">
        <v>-27531.39</v>
      </c>
      <c r="AT626" s="331">
        <v>-27127.79</v>
      </c>
      <c r="AU626" s="331">
        <v>-27927.24</v>
      </c>
      <c r="AV626" s="331">
        <v>-27039.03</v>
      </c>
      <c r="AW626" s="331">
        <v>-26693.8</v>
      </c>
      <c r="AX626" s="331">
        <v>-28048.31</v>
      </c>
      <c r="AY626" s="331">
        <v>-27383.85</v>
      </c>
      <c r="AZ626" s="331">
        <v>-27572.31</v>
      </c>
      <c r="BA626" s="331">
        <v>-27975.61</v>
      </c>
      <c r="BB626" s="331">
        <v>-27057.68</v>
      </c>
      <c r="BC626" s="331">
        <v>-26640.82</v>
      </c>
      <c r="BD626" s="330"/>
      <c r="BE626" s="330"/>
      <c r="BF626" s="330"/>
      <c r="BG626" s="330"/>
      <c r="BH626" s="335"/>
    </row>
    <row r="627" spans="2:60">
      <c r="B627" s="339" t="s">
        <v>19078</v>
      </c>
      <c r="C627" s="338" t="s">
        <v>19077</v>
      </c>
      <c r="D627" s="337" t="s">
        <v>19126</v>
      </c>
      <c r="E627" s="337" t="s">
        <v>19070</v>
      </c>
      <c r="F627" s="337" t="s">
        <v>19076</v>
      </c>
      <c r="G627" s="337" t="s">
        <v>19075</v>
      </c>
      <c r="H627" s="336" t="s">
        <v>19074</v>
      </c>
      <c r="I627" s="331">
        <v>-18963.669999999998</v>
      </c>
      <c r="J627" s="331"/>
      <c r="K627" s="331"/>
      <c r="L627" s="331">
        <v>-16059.23</v>
      </c>
      <c r="M627" s="331">
        <v>-17607.09</v>
      </c>
      <c r="N627" s="331">
        <v>-17813.03</v>
      </c>
      <c r="O627" s="331">
        <v>-18656.86</v>
      </c>
      <c r="P627" s="331">
        <v>-19736.28</v>
      </c>
      <c r="Q627" s="331">
        <v>-18693.41</v>
      </c>
      <c r="R627" s="331">
        <v>-18233.3</v>
      </c>
      <c r="S627" s="331">
        <v>-18601.46</v>
      </c>
      <c r="T627" s="331">
        <v>-18995.03</v>
      </c>
      <c r="U627" s="331">
        <v>-19492.12</v>
      </c>
      <c r="V627" s="331">
        <v>-22651.74</v>
      </c>
      <c r="W627" s="331">
        <v>-23079.34</v>
      </c>
      <c r="X627" s="331">
        <v>-24440.21</v>
      </c>
      <c r="Y627" s="331">
        <v>-23554.15</v>
      </c>
      <c r="Z627" s="331">
        <v>-21946.37</v>
      </c>
      <c r="AA627" s="331">
        <v>-22205.54</v>
      </c>
      <c r="AB627" s="331">
        <v>-25580.720000000001</v>
      </c>
      <c r="AC627" s="331">
        <v>-25545.87</v>
      </c>
      <c r="AD627" s="331">
        <v>-26991.52</v>
      </c>
      <c r="AE627" s="331">
        <v>-27182.37</v>
      </c>
      <c r="AF627" s="331">
        <v>-28794.02</v>
      </c>
      <c r="AG627" s="331">
        <v>-31539.48</v>
      </c>
      <c r="AH627" s="331">
        <v>-29831.040000000001</v>
      </c>
      <c r="AI627" s="331">
        <v>-31019.32</v>
      </c>
      <c r="AJ627" s="331">
        <v>-30013.75</v>
      </c>
      <c r="AK627" s="331">
        <v>-28883.13</v>
      </c>
      <c r="AL627" s="331">
        <v>-31386.89</v>
      </c>
      <c r="AM627" s="331">
        <v>-30416.54</v>
      </c>
      <c r="AN627" s="331">
        <v>-31351.919999999998</v>
      </c>
      <c r="AO627" s="331">
        <v>-31334.99</v>
      </c>
      <c r="AP627" s="331">
        <v>-30978.29</v>
      </c>
      <c r="AQ627" s="331">
        <v>-30826.18</v>
      </c>
      <c r="AR627" s="331">
        <v>-30228.42</v>
      </c>
      <c r="AS627" s="331">
        <v>-31076.59</v>
      </c>
      <c r="AT627" s="331">
        <v>-31955.11</v>
      </c>
      <c r="AU627" s="331">
        <v>-37403.83</v>
      </c>
      <c r="AV627" s="331">
        <v>-32945.589999999997</v>
      </c>
      <c r="AW627" s="331">
        <v>-33796.400000000001</v>
      </c>
      <c r="AX627" s="331">
        <v>-33632.49</v>
      </c>
      <c r="AY627" s="331">
        <v>-30860.5</v>
      </c>
      <c r="AZ627" s="331">
        <v>-33104.949999999997</v>
      </c>
      <c r="BA627" s="331">
        <v>-34002.69</v>
      </c>
      <c r="BB627" s="331">
        <v>-34209.97</v>
      </c>
      <c r="BC627" s="331">
        <v>-33968.44</v>
      </c>
      <c r="BD627" s="330"/>
      <c r="BE627" s="330"/>
      <c r="BF627" s="330"/>
      <c r="BG627" s="330"/>
      <c r="BH627" s="335"/>
    </row>
    <row r="628" spans="2:60">
      <c r="B628" s="339" t="s">
        <v>19073</v>
      </c>
      <c r="C628" s="338" t="s">
        <v>19072</v>
      </c>
      <c r="D628" s="337" t="s">
        <v>19126</v>
      </c>
      <c r="E628" s="337" t="s">
        <v>19070</v>
      </c>
      <c r="F628" s="337" t="s">
        <v>19069</v>
      </c>
      <c r="G628" s="337" t="s">
        <v>19125</v>
      </c>
      <c r="H628" s="336" t="s">
        <v>19124</v>
      </c>
      <c r="I628" s="331">
        <v>-2747.81</v>
      </c>
      <c r="J628" s="331"/>
      <c r="K628" s="331"/>
      <c r="L628" s="331">
        <v>-2374.6</v>
      </c>
      <c r="M628" s="331">
        <v>-2410.13</v>
      </c>
      <c r="N628" s="331">
        <v>-2337.94</v>
      </c>
      <c r="O628" s="331">
        <v>-2288.09</v>
      </c>
      <c r="P628" s="331">
        <v>-2432.8200000000002</v>
      </c>
      <c r="Q628" s="331">
        <v>-2305.17</v>
      </c>
      <c r="R628" s="331">
        <v>-2128.5500000000002</v>
      </c>
      <c r="S628" s="331">
        <v>-1995.04</v>
      </c>
      <c r="T628" s="331">
        <v>-1887.74</v>
      </c>
      <c r="U628" s="331">
        <v>-1940.45</v>
      </c>
      <c r="V628" s="331">
        <v>-1837.71</v>
      </c>
      <c r="W628" s="331">
        <v>-1176.69</v>
      </c>
      <c r="X628" s="331">
        <v>-1035.1500000000001</v>
      </c>
      <c r="Y628" s="331">
        <v>-853.19</v>
      </c>
      <c r="Z628" s="331">
        <v>-719.37</v>
      </c>
      <c r="AA628" s="331">
        <v>-696.45</v>
      </c>
      <c r="AB628" s="331">
        <v>-721.24</v>
      </c>
      <c r="AC628" s="331">
        <v>-667.04</v>
      </c>
      <c r="AD628" s="331">
        <v>-660.05</v>
      </c>
      <c r="AE628" s="331">
        <v>-574.91999999999996</v>
      </c>
      <c r="AF628" s="331">
        <v>-547.23</v>
      </c>
      <c r="AG628" s="331">
        <v>-513.54</v>
      </c>
      <c r="AH628" s="331">
        <v>-431.37</v>
      </c>
      <c r="AI628" s="331">
        <v>-353.45</v>
      </c>
      <c r="AJ628" s="331">
        <v>-330.12</v>
      </c>
      <c r="AK628" s="331">
        <v>-303.92</v>
      </c>
      <c r="AL628" s="331">
        <v>-321.83</v>
      </c>
      <c r="AM628" s="331">
        <v>-277.77999999999997</v>
      </c>
      <c r="AN628" s="331">
        <v>-285.39</v>
      </c>
      <c r="AO628" s="331">
        <v>-282.61</v>
      </c>
      <c r="AP628" s="331">
        <v>-257.99</v>
      </c>
      <c r="AQ628" s="331">
        <v>-230.19</v>
      </c>
      <c r="AR628" s="331">
        <v>-193.28</v>
      </c>
      <c r="AS628" s="331">
        <v>-193.71</v>
      </c>
      <c r="AT628" s="331">
        <v>-219.97</v>
      </c>
      <c r="AU628" s="331">
        <v>-241.1</v>
      </c>
      <c r="AV628" s="331">
        <v>-244.87</v>
      </c>
      <c r="AW628" s="331">
        <v>-189.61</v>
      </c>
      <c r="AX628" s="331">
        <v>-215.93</v>
      </c>
      <c r="AY628" s="331">
        <v>-221.36</v>
      </c>
      <c r="AZ628" s="331">
        <v>-226.5</v>
      </c>
      <c r="BA628" s="331">
        <v>-249.79</v>
      </c>
      <c r="BB628" s="331">
        <v>-191.63</v>
      </c>
      <c r="BC628" s="331">
        <v>-200.57</v>
      </c>
      <c r="BD628" s="330"/>
      <c r="BE628" s="330"/>
      <c r="BF628" s="330"/>
      <c r="BG628" s="330"/>
      <c r="BH628" s="335"/>
    </row>
    <row r="629" spans="2:60">
      <c r="B629" s="346" t="s">
        <v>18984</v>
      </c>
      <c r="C629" s="345" t="s">
        <v>19123</v>
      </c>
      <c r="D629" s="344"/>
      <c r="E629" s="344"/>
      <c r="F629" s="344"/>
      <c r="G629" s="344"/>
      <c r="H629" s="343"/>
      <c r="I629" s="331"/>
      <c r="J629" s="331"/>
      <c r="K629" s="331"/>
      <c r="L629" s="331"/>
      <c r="M629" s="331"/>
      <c r="N629" s="331"/>
      <c r="O629" s="331"/>
      <c r="P629" s="331"/>
      <c r="Q629" s="331"/>
      <c r="R629" s="331"/>
      <c r="S629" s="331"/>
      <c r="T629" s="331"/>
      <c r="U629" s="331"/>
      <c r="V629" s="331"/>
      <c r="W629" s="331"/>
      <c r="X629" s="331"/>
      <c r="Y629" s="331"/>
      <c r="Z629" s="331"/>
      <c r="AA629" s="331"/>
      <c r="AB629" s="331"/>
      <c r="AC629" s="331"/>
      <c r="AD629" s="331"/>
      <c r="AE629" s="331"/>
      <c r="AF629" s="331"/>
      <c r="AG629" s="331"/>
      <c r="AH629" s="331"/>
      <c r="AI629" s="331"/>
      <c r="AJ629" s="331"/>
      <c r="AK629" s="331"/>
      <c r="AL629" s="331"/>
      <c r="AM629" s="331"/>
      <c r="AN629" s="331"/>
      <c r="AO629" s="331"/>
      <c r="AP629" s="331"/>
      <c r="AQ629" s="331"/>
      <c r="AR629" s="331"/>
      <c r="AS629" s="331"/>
      <c r="AT629" s="331"/>
      <c r="AU629" s="331"/>
      <c r="AV629" s="331"/>
      <c r="AW629" s="331"/>
      <c r="AX629" s="331"/>
      <c r="AY629" s="331"/>
      <c r="AZ629" s="331"/>
      <c r="BA629" s="331"/>
      <c r="BB629" s="331"/>
      <c r="BC629" s="331"/>
      <c r="BD629" s="330"/>
      <c r="BE629" s="330"/>
      <c r="BF629" s="330"/>
      <c r="BG629" s="330"/>
      <c r="BH629" s="342"/>
    </row>
    <row r="630" spans="2:60">
      <c r="B630" s="339" t="s">
        <v>19122</v>
      </c>
      <c r="C630" s="338" t="s">
        <v>19122</v>
      </c>
      <c r="D630" s="337" t="s">
        <v>19071</v>
      </c>
      <c r="E630" s="337" t="s">
        <v>19070</v>
      </c>
      <c r="F630" s="337" t="s">
        <v>19121</v>
      </c>
      <c r="G630" s="337" t="s">
        <v>19068</v>
      </c>
      <c r="H630" s="336" t="s">
        <v>19120</v>
      </c>
      <c r="I630" s="331">
        <v>-2085.38</v>
      </c>
      <c r="J630" s="331"/>
      <c r="K630" s="331"/>
      <c r="L630" s="331">
        <v>-1762.92</v>
      </c>
      <c r="M630" s="331">
        <v>-1867.68</v>
      </c>
      <c r="N630" s="331">
        <v>-1395.6</v>
      </c>
      <c r="O630" s="331">
        <v>-763.96</v>
      </c>
      <c r="P630" s="331">
        <v>-880.18</v>
      </c>
      <c r="Q630" s="331">
        <v>-810.29</v>
      </c>
      <c r="R630" s="331">
        <v>-786.19</v>
      </c>
      <c r="S630" s="331">
        <v>-843.45</v>
      </c>
      <c r="T630" s="331">
        <v>-803.8</v>
      </c>
      <c r="U630" s="331">
        <v>-1377.12</v>
      </c>
      <c r="V630" s="331">
        <v>-1245.48</v>
      </c>
      <c r="W630" s="331">
        <v>-1088.3399999999999</v>
      </c>
      <c r="X630" s="331">
        <v>-198.43</v>
      </c>
      <c r="Y630" s="331">
        <v>-153.62</v>
      </c>
      <c r="Z630" s="331">
        <v>-117.52</v>
      </c>
      <c r="AA630" s="331">
        <v>-62.47</v>
      </c>
      <c r="AB630" s="331">
        <v>-45.77</v>
      </c>
      <c r="AC630" s="331">
        <v>-44.55</v>
      </c>
      <c r="AD630" s="331">
        <v>-55.08</v>
      </c>
      <c r="AE630" s="331">
        <v>-63.1</v>
      </c>
      <c r="AF630" s="331">
        <v>-66.569999999999993</v>
      </c>
      <c r="AG630" s="331">
        <v>-68.83</v>
      </c>
      <c r="AH630" s="331">
        <v>-61.01</v>
      </c>
      <c r="AI630" s="331">
        <v>-57.8</v>
      </c>
      <c r="AJ630" s="331">
        <v>-58.56</v>
      </c>
      <c r="AK630" s="331">
        <v>-67.02</v>
      </c>
      <c r="AL630" s="331">
        <v>-60.06</v>
      </c>
      <c r="AM630" s="331">
        <v>-74.45</v>
      </c>
      <c r="AN630" s="331">
        <v>-74.69</v>
      </c>
      <c r="AO630" s="331">
        <v>-113.05</v>
      </c>
      <c r="AP630" s="331">
        <v>-170.11</v>
      </c>
      <c r="AQ630" s="331">
        <v>-192.76</v>
      </c>
      <c r="AR630" s="331">
        <v>-192.19</v>
      </c>
      <c r="AS630" s="331">
        <v>-197.32</v>
      </c>
      <c r="AT630" s="331">
        <v>-201.25</v>
      </c>
      <c r="AU630" s="331">
        <v>-231.99</v>
      </c>
      <c r="AV630" s="331">
        <v>-234.82</v>
      </c>
      <c r="AW630" s="331">
        <v>-196.06</v>
      </c>
      <c r="AX630" s="331">
        <v>-227.45</v>
      </c>
      <c r="AY630" s="331">
        <v>-118.24</v>
      </c>
      <c r="AZ630" s="331">
        <v>-267.38</v>
      </c>
      <c r="BA630" s="331">
        <v>-278.02</v>
      </c>
      <c r="BB630" s="331">
        <v>-269.20999999999998</v>
      </c>
      <c r="BC630" s="331">
        <v>-280.70999999999998</v>
      </c>
      <c r="BD630" s="330"/>
      <c r="BE630" s="330"/>
      <c r="BF630" s="330"/>
      <c r="BG630" s="330"/>
      <c r="BH630" s="335"/>
    </row>
    <row r="631" spans="2:60">
      <c r="B631" s="339" t="s">
        <v>19119</v>
      </c>
      <c r="C631" s="338" t="s">
        <v>19118</v>
      </c>
      <c r="D631" s="337" t="s">
        <v>19071</v>
      </c>
      <c r="E631" s="337" t="s">
        <v>19070</v>
      </c>
      <c r="F631" s="337" t="s">
        <v>19117</v>
      </c>
      <c r="G631" s="337" t="s">
        <v>19075</v>
      </c>
      <c r="H631" s="336" t="s">
        <v>19116</v>
      </c>
      <c r="I631" s="331">
        <v>-2884.1</v>
      </c>
      <c r="J631" s="331"/>
      <c r="K631" s="331"/>
      <c r="L631" s="331">
        <v>-1715.65</v>
      </c>
      <c r="M631" s="331">
        <v>-1856.34</v>
      </c>
      <c r="N631" s="331">
        <v>-1820.73</v>
      </c>
      <c r="O631" s="331">
        <v>-1876.37</v>
      </c>
      <c r="P631" s="331">
        <v>-1515.18</v>
      </c>
      <c r="Q631" s="331">
        <v>-1188.05</v>
      </c>
      <c r="R631" s="331">
        <v>-1027.8499999999999</v>
      </c>
      <c r="S631" s="331">
        <v>-974.62</v>
      </c>
      <c r="T631" s="331">
        <v>-989.52</v>
      </c>
      <c r="U631" s="331">
        <v>-984.14</v>
      </c>
      <c r="V631" s="331">
        <v>-1518.09</v>
      </c>
      <c r="W631" s="331">
        <v>-960.54</v>
      </c>
      <c r="X631" s="331">
        <v>-587.22</v>
      </c>
      <c r="Y631" s="331">
        <v>-466.97</v>
      </c>
      <c r="Z631" s="331">
        <v>-402.32</v>
      </c>
      <c r="AA631" s="331">
        <v>-465.17</v>
      </c>
      <c r="AB631" s="331">
        <v>-158.38</v>
      </c>
      <c r="AC631" s="331">
        <v>-153.19999999999999</v>
      </c>
      <c r="AD631" s="331">
        <v>-150.74</v>
      </c>
      <c r="AE631" s="331">
        <v>-114.32</v>
      </c>
      <c r="AF631" s="331">
        <v>-106.83</v>
      </c>
      <c r="AG631" s="331">
        <v>-88.75</v>
      </c>
      <c r="AH631" s="331">
        <v>-78.790000000000006</v>
      </c>
      <c r="AI631" s="331">
        <v>-62.25</v>
      </c>
      <c r="AJ631" s="331">
        <v>-40.93</v>
      </c>
      <c r="AK631" s="331">
        <v>-30.85</v>
      </c>
      <c r="AL631" s="331">
        <v>-36.42</v>
      </c>
      <c r="AM631" s="331">
        <v>-34.590000000000003</v>
      </c>
      <c r="AN631" s="331">
        <v>-40.01</v>
      </c>
      <c r="AO631" s="331">
        <v>-47.81</v>
      </c>
      <c r="AP631" s="331">
        <v>-76.89</v>
      </c>
      <c r="AQ631" s="331">
        <v>-41.52</v>
      </c>
      <c r="AR631" s="331">
        <v>-12.2</v>
      </c>
      <c r="AS631" s="331">
        <v>-9.4</v>
      </c>
      <c r="AT631" s="331">
        <v>-4.83</v>
      </c>
      <c r="AU631" s="331">
        <v>-7.7</v>
      </c>
      <c r="AV631" s="331">
        <v>-4.24</v>
      </c>
      <c r="AW631" s="331">
        <v>-0.3</v>
      </c>
      <c r="AX631" s="331">
        <v>-8.43</v>
      </c>
      <c r="AY631" s="331">
        <v>-3.19</v>
      </c>
      <c r="AZ631" s="331">
        <v>-4.0199999999999996</v>
      </c>
      <c r="BA631" s="331">
        <v>-1.18</v>
      </c>
      <c r="BB631" s="331">
        <v>0</v>
      </c>
      <c r="BC631" s="331">
        <v>-46.19</v>
      </c>
      <c r="BD631" s="330"/>
      <c r="BE631" s="330"/>
      <c r="BF631" s="330"/>
      <c r="BG631" s="330"/>
      <c r="BH631" s="335"/>
    </row>
    <row r="632" spans="2:60">
      <c r="B632" s="339" t="s">
        <v>19115</v>
      </c>
      <c r="C632" s="338" t="s">
        <v>19114</v>
      </c>
      <c r="D632" s="337" t="s">
        <v>19071</v>
      </c>
      <c r="E632" s="337" t="s">
        <v>19070</v>
      </c>
      <c r="F632" s="337" t="s">
        <v>19113</v>
      </c>
      <c r="G632" s="337" t="s">
        <v>19075</v>
      </c>
      <c r="H632" s="336" t="s">
        <v>19100</v>
      </c>
      <c r="I632" s="331">
        <v>-18124.68</v>
      </c>
      <c r="J632" s="331"/>
      <c r="K632" s="331"/>
      <c r="L632" s="331">
        <v>-16309.85</v>
      </c>
      <c r="M632" s="331">
        <v>-17203.349999999999</v>
      </c>
      <c r="N632" s="331">
        <v>-16189.98</v>
      </c>
      <c r="O632" s="331">
        <v>-11260.3</v>
      </c>
      <c r="P632" s="331">
        <v>-10830.97</v>
      </c>
      <c r="Q632" s="331">
        <v>-12407.25</v>
      </c>
      <c r="R632" s="331">
        <v>-10478.290000000001</v>
      </c>
      <c r="S632" s="331">
        <v>-9180.09</v>
      </c>
      <c r="T632" s="331">
        <v>-8559.61</v>
      </c>
      <c r="U632" s="331">
        <v>-8422.8700000000008</v>
      </c>
      <c r="V632" s="331">
        <v>-10583.69</v>
      </c>
      <c r="W632" s="331">
        <v>-9967.91</v>
      </c>
      <c r="X632" s="331">
        <v>-10111.86</v>
      </c>
      <c r="Y632" s="331">
        <v>-7265.59</v>
      </c>
      <c r="Z632" s="331">
        <v>-7349.9</v>
      </c>
      <c r="AA632" s="331">
        <v>-5310.85</v>
      </c>
      <c r="AB632" s="331">
        <v>-5419.86</v>
      </c>
      <c r="AC632" s="331">
        <v>-4507.49</v>
      </c>
      <c r="AD632" s="331">
        <v>-4938.32</v>
      </c>
      <c r="AE632" s="331">
        <v>-3908.61</v>
      </c>
      <c r="AF632" s="331">
        <v>-3283.54</v>
      </c>
      <c r="AG632" s="331">
        <v>-3459.78</v>
      </c>
      <c r="AH632" s="331">
        <v>-3104.65</v>
      </c>
      <c r="AI632" s="331">
        <v>-2948.1</v>
      </c>
      <c r="AJ632" s="331">
        <v>-2739.46</v>
      </c>
      <c r="AK632" s="331">
        <v>-2346.44</v>
      </c>
      <c r="AL632" s="331">
        <v>-2510.7600000000002</v>
      </c>
      <c r="AM632" s="331">
        <v>-2030.9</v>
      </c>
      <c r="AN632" s="331">
        <v>-2095.17</v>
      </c>
      <c r="AO632" s="331">
        <v>-2427.19</v>
      </c>
      <c r="AP632" s="331">
        <v>-2151.12</v>
      </c>
      <c r="AQ632" s="331">
        <v>-1625.47</v>
      </c>
      <c r="AR632" s="331">
        <v>-1411.02</v>
      </c>
      <c r="AS632" s="331">
        <v>-1609.86</v>
      </c>
      <c r="AT632" s="331">
        <v>-1657.69</v>
      </c>
      <c r="AU632" s="331">
        <v>-1629.77</v>
      </c>
      <c r="AV632" s="331">
        <v>-1304.7</v>
      </c>
      <c r="AW632" s="331">
        <v>-1388.27</v>
      </c>
      <c r="AX632" s="331">
        <v>-1348.47</v>
      </c>
      <c r="AY632" s="331">
        <v>-1289.6400000000001</v>
      </c>
      <c r="AZ632" s="331">
        <v>-1342.37</v>
      </c>
      <c r="BA632" s="331">
        <v>-1251.74</v>
      </c>
      <c r="BB632" s="331">
        <v>-1211.46</v>
      </c>
      <c r="BC632" s="331">
        <v>-1216.95</v>
      </c>
      <c r="BD632" s="330"/>
      <c r="BE632" s="330"/>
      <c r="BF632" s="330"/>
      <c r="BG632" s="330"/>
      <c r="BH632" s="335"/>
    </row>
    <row r="633" spans="2:60">
      <c r="B633" s="339" t="s">
        <v>19112</v>
      </c>
      <c r="C633" s="338" t="s">
        <v>19111</v>
      </c>
      <c r="D633" s="341" t="s">
        <v>19071</v>
      </c>
      <c r="E633" s="337" t="s">
        <v>19070</v>
      </c>
      <c r="F633" s="337" t="s">
        <v>19110</v>
      </c>
      <c r="G633" s="337" t="s">
        <v>19075</v>
      </c>
      <c r="H633" s="336" t="s">
        <v>19100</v>
      </c>
      <c r="I633" s="331">
        <v>-8962.9500000000007</v>
      </c>
      <c r="J633" s="331"/>
      <c r="K633" s="331"/>
      <c r="L633" s="331">
        <v>-6539.41</v>
      </c>
      <c r="M633" s="331">
        <v>-6526.14</v>
      </c>
      <c r="N633" s="331">
        <v>-7174.95</v>
      </c>
      <c r="O633" s="331">
        <v>-5868.21</v>
      </c>
      <c r="P633" s="331">
        <v>-5576.98</v>
      </c>
      <c r="Q633" s="331">
        <v>-4847.1499999999996</v>
      </c>
      <c r="R633" s="331">
        <v>-4675.53</v>
      </c>
      <c r="S633" s="331">
        <v>-4888.42</v>
      </c>
      <c r="T633" s="331">
        <v>-3527.42</v>
      </c>
      <c r="U633" s="331">
        <v>-4239.67</v>
      </c>
      <c r="V633" s="331">
        <v>-2960.58</v>
      </c>
      <c r="W633" s="331">
        <v>-2541.8200000000002</v>
      </c>
      <c r="X633" s="331">
        <v>-1296.95</v>
      </c>
      <c r="Y633" s="331">
        <v>-461.01</v>
      </c>
      <c r="Z633" s="331">
        <v>-366.76</v>
      </c>
      <c r="AA633" s="331">
        <v>-216.93</v>
      </c>
      <c r="AB633" s="331">
        <v>-218.6</v>
      </c>
      <c r="AC633" s="331">
        <v>-167.75</v>
      </c>
      <c r="AD633" s="331">
        <v>-129.88</v>
      </c>
      <c r="AE633" s="331">
        <v>-95.25</v>
      </c>
      <c r="AF633" s="331">
        <v>-62.79</v>
      </c>
      <c r="AG633" s="331">
        <v>-66.25</v>
      </c>
      <c r="AH633" s="331">
        <v>-45.93</v>
      </c>
      <c r="AI633" s="331">
        <v>-43.27</v>
      </c>
      <c r="AJ633" s="331">
        <v>-50.37</v>
      </c>
      <c r="AK633" s="331">
        <v>-35.61</v>
      </c>
      <c r="AL633" s="331">
        <v>-26.88</v>
      </c>
      <c r="AM633" s="331">
        <v>-148.87</v>
      </c>
      <c r="AN633" s="331">
        <v>-47.43</v>
      </c>
      <c r="AO633" s="331">
        <v>-44.42</v>
      </c>
      <c r="AP633" s="331">
        <v>-48.5</v>
      </c>
      <c r="AQ633" s="331">
        <v>-195.01</v>
      </c>
      <c r="AR633" s="331">
        <v>-12.7</v>
      </c>
      <c r="AS633" s="331">
        <v>-12.87</v>
      </c>
      <c r="AT633" s="331">
        <v>-13.81</v>
      </c>
      <c r="AU633" s="331">
        <v>-5.22</v>
      </c>
      <c r="AV633" s="331">
        <v>-27.76</v>
      </c>
      <c r="AW633" s="331">
        <v>-131.24</v>
      </c>
      <c r="AX633" s="331">
        <v>-43.52</v>
      </c>
      <c r="AY633" s="331">
        <v>-144.25</v>
      </c>
      <c r="AZ633" s="331">
        <v>-14.68</v>
      </c>
      <c r="BA633" s="331">
        <v>-10.26</v>
      </c>
      <c r="BB633" s="331">
        <v>-9.92</v>
      </c>
      <c r="BC633" s="331">
        <v>0</v>
      </c>
      <c r="BD633" s="330"/>
      <c r="BE633" s="330"/>
      <c r="BF633" s="330"/>
      <c r="BG633" s="330"/>
      <c r="BH633" s="335"/>
    </row>
    <row r="634" spans="2:60">
      <c r="B634" s="339" t="s">
        <v>19109</v>
      </c>
      <c r="C634" s="338" t="s">
        <v>19108</v>
      </c>
      <c r="D634" s="341" t="s">
        <v>19071</v>
      </c>
      <c r="E634" s="337" t="s">
        <v>19070</v>
      </c>
      <c r="F634" s="337" t="s">
        <v>19107</v>
      </c>
      <c r="G634" s="337" t="s">
        <v>19075</v>
      </c>
      <c r="H634" s="336" t="s">
        <v>19093</v>
      </c>
      <c r="I634" s="331">
        <v>0</v>
      </c>
      <c r="J634" s="331"/>
      <c r="K634" s="331"/>
      <c r="L634" s="331">
        <v>0</v>
      </c>
      <c r="M634" s="331">
        <v>0</v>
      </c>
      <c r="N634" s="331">
        <v>0</v>
      </c>
      <c r="O634" s="331">
        <v>0</v>
      </c>
      <c r="P634" s="331">
        <v>0</v>
      </c>
      <c r="Q634" s="331">
        <v>0</v>
      </c>
      <c r="R634" s="331">
        <v>0</v>
      </c>
      <c r="S634" s="331">
        <v>-115.61</v>
      </c>
      <c r="T634" s="331">
        <v>-61.48</v>
      </c>
      <c r="U634" s="331">
        <v>-90.15</v>
      </c>
      <c r="V634" s="331">
        <v>-195.64</v>
      </c>
      <c r="W634" s="331">
        <v>-39.770000000000003</v>
      </c>
      <c r="X634" s="331">
        <v>-321.05</v>
      </c>
      <c r="Y634" s="331">
        <v>-300.27999999999997</v>
      </c>
      <c r="Z634" s="331">
        <v>-36.78</v>
      </c>
      <c r="AA634" s="331">
        <v>-32.43</v>
      </c>
      <c r="AB634" s="331">
        <v>-76.3</v>
      </c>
      <c r="AC634" s="331">
        <v>-50.3</v>
      </c>
      <c r="AD634" s="331">
        <v>-51.67</v>
      </c>
      <c r="AE634" s="331">
        <v>-73.33</v>
      </c>
      <c r="AF634" s="331">
        <v>-55.06</v>
      </c>
      <c r="AG634" s="331">
        <v>-71.5</v>
      </c>
      <c r="AH634" s="331">
        <v>-77.38</v>
      </c>
      <c r="AI634" s="331">
        <v>-63.06</v>
      </c>
      <c r="AJ634" s="331">
        <v>-45.08</v>
      </c>
      <c r="AK634" s="331">
        <v>-10.79</v>
      </c>
      <c r="AL634" s="331">
        <v>-10.8</v>
      </c>
      <c r="AM634" s="331">
        <v>-4.79</v>
      </c>
      <c r="AN634" s="331">
        <v>-8.0500000000000007</v>
      </c>
      <c r="AO634" s="331">
        <v>0</v>
      </c>
      <c r="AP634" s="331">
        <v>-58.51</v>
      </c>
      <c r="AQ634" s="331">
        <v>-7.84</v>
      </c>
      <c r="AR634" s="331">
        <v>-36.340000000000003</v>
      </c>
      <c r="AS634" s="331">
        <v>-58.05</v>
      </c>
      <c r="AT634" s="331">
        <v>-7.0000000000000007E-2</v>
      </c>
      <c r="AU634" s="331">
        <v>-0.47</v>
      </c>
      <c r="AV634" s="331">
        <v>-0.47</v>
      </c>
      <c r="AW634" s="331">
        <v>0</v>
      </c>
      <c r="AX634" s="331">
        <v>0</v>
      </c>
      <c r="AY634" s="331">
        <v>-4.1500000000000004</v>
      </c>
      <c r="AZ634" s="331">
        <v>-3.53</v>
      </c>
      <c r="BA634" s="331">
        <v>-3.51</v>
      </c>
      <c r="BB634" s="331">
        <v>-6.2</v>
      </c>
      <c r="BC634" s="331">
        <v>-14.47</v>
      </c>
      <c r="BD634" s="330"/>
      <c r="BE634" s="330"/>
      <c r="BF634" s="330"/>
      <c r="BG634" s="330"/>
      <c r="BH634" s="335"/>
    </row>
    <row r="635" spans="2:60">
      <c r="B635" s="339" t="s">
        <v>19106</v>
      </c>
      <c r="C635" s="338" t="s">
        <v>19105</v>
      </c>
      <c r="D635" s="341" t="s">
        <v>19071</v>
      </c>
      <c r="E635" s="337" t="s">
        <v>19070</v>
      </c>
      <c r="F635" s="337" t="s">
        <v>19104</v>
      </c>
      <c r="G635" s="337" t="s">
        <v>19075</v>
      </c>
      <c r="H635" s="336" t="s">
        <v>19084</v>
      </c>
      <c r="I635" s="331">
        <v>0</v>
      </c>
      <c r="J635" s="331"/>
      <c r="K635" s="331"/>
      <c r="L635" s="331">
        <v>0</v>
      </c>
      <c r="M635" s="331">
        <v>0</v>
      </c>
      <c r="N635" s="331">
        <v>0</v>
      </c>
      <c r="O635" s="331">
        <v>0</v>
      </c>
      <c r="P635" s="331">
        <v>0</v>
      </c>
      <c r="Q635" s="331">
        <v>0</v>
      </c>
      <c r="R635" s="331">
        <v>0</v>
      </c>
      <c r="S635" s="331">
        <v>-0.63</v>
      </c>
      <c r="T635" s="331">
        <v>-15.85</v>
      </c>
      <c r="U635" s="331">
        <v>-123.86</v>
      </c>
      <c r="V635" s="331">
        <v>-845.24</v>
      </c>
      <c r="W635" s="331">
        <v>-1550.49</v>
      </c>
      <c r="X635" s="331">
        <v>-2028.36</v>
      </c>
      <c r="Y635" s="331">
        <v>-2269.1</v>
      </c>
      <c r="Z635" s="331">
        <v>-2737.59</v>
      </c>
      <c r="AA635" s="331">
        <v>-2458.54</v>
      </c>
      <c r="AB635" s="331">
        <v>-2863.54</v>
      </c>
      <c r="AC635" s="331">
        <v>-2960.03</v>
      </c>
      <c r="AD635" s="331">
        <v>-3552.72</v>
      </c>
      <c r="AE635" s="331">
        <v>-3596.74</v>
      </c>
      <c r="AF635" s="331">
        <v>-3781.19</v>
      </c>
      <c r="AG635" s="331">
        <v>-4158.88</v>
      </c>
      <c r="AH635" s="331">
        <v>-4266.22</v>
      </c>
      <c r="AI635" s="331">
        <v>-4335.8999999999996</v>
      </c>
      <c r="AJ635" s="331">
        <v>-4314.3900000000003</v>
      </c>
      <c r="AK635" s="331">
        <v>-4072.62</v>
      </c>
      <c r="AL635" s="331">
        <v>-4436.3900000000003</v>
      </c>
      <c r="AM635" s="331">
        <v>-4282.01</v>
      </c>
      <c r="AN635" s="331">
        <v>-4409.72</v>
      </c>
      <c r="AO635" s="331">
        <v>-4356.03</v>
      </c>
      <c r="AP635" s="331">
        <v>-4379.21</v>
      </c>
      <c r="AQ635" s="331">
        <v>-4311.49</v>
      </c>
      <c r="AR635" s="331">
        <v>-4335.6099999999997</v>
      </c>
      <c r="AS635" s="331">
        <v>-4343.03</v>
      </c>
      <c r="AT635" s="331">
        <v>-3980.58</v>
      </c>
      <c r="AU635" s="331">
        <v>-4699.01</v>
      </c>
      <c r="AV635" s="331">
        <v>-4080.94</v>
      </c>
      <c r="AW635" s="331">
        <v>-4091.96</v>
      </c>
      <c r="AX635" s="331">
        <v>-4121.47</v>
      </c>
      <c r="AY635" s="331">
        <v>-3581.53</v>
      </c>
      <c r="AZ635" s="331">
        <v>-3808.15</v>
      </c>
      <c r="BA635" s="331">
        <v>-4065.9</v>
      </c>
      <c r="BB635" s="331">
        <v>-3888.63</v>
      </c>
      <c r="BC635" s="331">
        <v>-3754.94</v>
      </c>
      <c r="BD635" s="330"/>
      <c r="BE635" s="330"/>
      <c r="BF635" s="330"/>
      <c r="BG635" s="330"/>
      <c r="BH635" s="335"/>
    </row>
    <row r="636" spans="2:60">
      <c r="B636" s="339" t="s">
        <v>19103</v>
      </c>
      <c r="C636" s="338" t="s">
        <v>19102</v>
      </c>
      <c r="D636" s="341" t="s">
        <v>19071</v>
      </c>
      <c r="E636" s="337" t="s">
        <v>19070</v>
      </c>
      <c r="F636" s="337" t="s">
        <v>19101</v>
      </c>
      <c r="G636" s="337" t="s">
        <v>19075</v>
      </c>
      <c r="H636" s="336" t="s">
        <v>19100</v>
      </c>
      <c r="I636" s="331">
        <v>-65</v>
      </c>
      <c r="J636" s="331"/>
      <c r="K636" s="331"/>
      <c r="L636" s="331">
        <v>-39</v>
      </c>
      <c r="M636" s="331">
        <v>-39</v>
      </c>
      <c r="N636" s="331">
        <v>-40.299999999999997</v>
      </c>
      <c r="O636" s="331">
        <v>-169</v>
      </c>
      <c r="P636" s="331">
        <v>-135.75</v>
      </c>
      <c r="Q636" s="331">
        <v>-557.88</v>
      </c>
      <c r="R636" s="331">
        <v>-742.01</v>
      </c>
      <c r="S636" s="331">
        <v>-463.68</v>
      </c>
      <c r="T636" s="331">
        <v>-495.56</v>
      </c>
      <c r="U636" s="331">
        <v>-652.79</v>
      </c>
      <c r="V636" s="331">
        <v>-500.94</v>
      </c>
      <c r="W636" s="331">
        <v>-650.24</v>
      </c>
      <c r="X636" s="331">
        <v>-153.35</v>
      </c>
      <c r="Y636" s="331">
        <v>-150.78</v>
      </c>
      <c r="Z636" s="331">
        <v>-356.98</v>
      </c>
      <c r="AA636" s="331">
        <v>-549.41</v>
      </c>
      <c r="AB636" s="331">
        <v>-992.29</v>
      </c>
      <c r="AC636" s="331">
        <v>-826.22</v>
      </c>
      <c r="AD636" s="331">
        <v>-661.18</v>
      </c>
      <c r="AE636" s="331">
        <v>-448.94</v>
      </c>
      <c r="AF636" s="331">
        <v>-257.98</v>
      </c>
      <c r="AG636" s="331">
        <v>-74.73</v>
      </c>
      <c r="AH636" s="331">
        <v>-74.23</v>
      </c>
      <c r="AI636" s="331">
        <v>-124.1</v>
      </c>
      <c r="AJ636" s="331">
        <v>-77.94</v>
      </c>
      <c r="AK636" s="331">
        <v>-14.15</v>
      </c>
      <c r="AL636" s="331">
        <v>-9.06</v>
      </c>
      <c r="AM636" s="331">
        <v>-12.46</v>
      </c>
      <c r="AN636" s="331">
        <v>0</v>
      </c>
      <c r="AO636" s="331">
        <v>0</v>
      </c>
      <c r="AP636" s="331">
        <v>-7.74</v>
      </c>
      <c r="AQ636" s="331">
        <v>-3.82</v>
      </c>
      <c r="AR636" s="331">
        <v>-6.28</v>
      </c>
      <c r="AS636" s="331">
        <v>-5.14</v>
      </c>
      <c r="AT636" s="331">
        <v>-8.75</v>
      </c>
      <c r="AU636" s="331">
        <v>-3.42</v>
      </c>
      <c r="AV636" s="331">
        <v>-8.9</v>
      </c>
      <c r="AW636" s="331">
        <v>-8.89</v>
      </c>
      <c r="AX636" s="331">
        <v>0</v>
      </c>
      <c r="AY636" s="331">
        <v>0</v>
      </c>
      <c r="AZ636" s="331">
        <v>0</v>
      </c>
      <c r="BA636" s="331">
        <v>0</v>
      </c>
      <c r="BB636" s="331">
        <v>0</v>
      </c>
      <c r="BC636" s="331">
        <v>0</v>
      </c>
      <c r="BD636" s="330"/>
      <c r="BE636" s="330"/>
      <c r="BF636" s="330"/>
      <c r="BG636" s="330"/>
      <c r="BH636" s="335"/>
    </row>
    <row r="637" spans="2:60">
      <c r="B637" s="339" t="s">
        <v>19099</v>
      </c>
      <c r="C637" s="338" t="s">
        <v>19098</v>
      </c>
      <c r="D637" s="341" t="s">
        <v>19071</v>
      </c>
      <c r="E637" s="337" t="s">
        <v>19070</v>
      </c>
      <c r="F637" s="337" t="s">
        <v>19097</v>
      </c>
      <c r="G637" s="337" t="s">
        <v>19075</v>
      </c>
      <c r="H637" s="336" t="s">
        <v>19093</v>
      </c>
      <c r="I637" s="331">
        <v>-462.4</v>
      </c>
      <c r="J637" s="331"/>
      <c r="K637" s="331"/>
      <c r="L637" s="331">
        <v>-289</v>
      </c>
      <c r="M637" s="331">
        <v>-404.6</v>
      </c>
      <c r="N637" s="331">
        <v>-500.58</v>
      </c>
      <c r="O637" s="331">
        <v>-349.98</v>
      </c>
      <c r="P637" s="331">
        <v>-581.58000000000004</v>
      </c>
      <c r="Q637" s="331">
        <v>-534.65</v>
      </c>
      <c r="R637" s="331">
        <v>-642.16</v>
      </c>
      <c r="S637" s="331">
        <v>-802</v>
      </c>
      <c r="T637" s="331">
        <v>-517.08000000000004</v>
      </c>
      <c r="U637" s="331">
        <v>-321.69</v>
      </c>
      <c r="V637" s="331">
        <v>-224.49</v>
      </c>
      <c r="W637" s="331">
        <v>-166.26</v>
      </c>
      <c r="X637" s="331">
        <v>-163.30000000000001</v>
      </c>
      <c r="Y637" s="331">
        <v>-69.739999999999995</v>
      </c>
      <c r="Z637" s="331">
        <v>-42.11</v>
      </c>
      <c r="AA637" s="331">
        <v>-48.78</v>
      </c>
      <c r="AB637" s="331">
        <v>-41.02</v>
      </c>
      <c r="AC637" s="331">
        <v>-42.98</v>
      </c>
      <c r="AD637" s="331">
        <v>-37.869999999999997</v>
      </c>
      <c r="AE637" s="331">
        <v>-29.99</v>
      </c>
      <c r="AF637" s="331">
        <v>-22.8</v>
      </c>
      <c r="AG637" s="331">
        <v>-17.21</v>
      </c>
      <c r="AH637" s="331">
        <v>-12.09</v>
      </c>
      <c r="AI637" s="331">
        <v>-9.74</v>
      </c>
      <c r="AJ637" s="331">
        <v>-5.74</v>
      </c>
      <c r="AK637" s="331">
        <v>-2.5099999999999998</v>
      </c>
      <c r="AL637" s="331">
        <v>-1.44</v>
      </c>
      <c r="AM637" s="331">
        <v>-1.41</v>
      </c>
      <c r="AN637" s="331">
        <v>-12.83</v>
      </c>
      <c r="AO637" s="331">
        <v>-13.3</v>
      </c>
      <c r="AP637" s="331">
        <v>-0.15</v>
      </c>
      <c r="AQ637" s="331">
        <v>-7.0000000000000007E-2</v>
      </c>
      <c r="AR637" s="331">
        <v>-0.92</v>
      </c>
      <c r="AS637" s="331">
        <v>-0.28999999999999998</v>
      </c>
      <c r="AT637" s="331">
        <v>-0.23</v>
      </c>
      <c r="AU637" s="331">
        <v>-0.1</v>
      </c>
      <c r="AV637" s="331">
        <v>-0.04</v>
      </c>
      <c r="AW637" s="331">
        <v>-0.03</v>
      </c>
      <c r="AX637" s="331">
        <v>0</v>
      </c>
      <c r="AY637" s="331">
        <v>-0.01</v>
      </c>
      <c r="AZ637" s="331">
        <v>0</v>
      </c>
      <c r="BA637" s="331">
        <v>0</v>
      </c>
      <c r="BB637" s="331">
        <v>0</v>
      </c>
      <c r="BC637" s="331">
        <v>0</v>
      </c>
      <c r="BD637" s="330"/>
      <c r="BE637" s="330"/>
      <c r="BF637" s="330"/>
      <c r="BG637" s="330"/>
      <c r="BH637" s="335"/>
    </row>
    <row r="638" spans="2:60">
      <c r="B638" s="339" t="s">
        <v>19096</v>
      </c>
      <c r="C638" s="338" t="s">
        <v>19095</v>
      </c>
      <c r="D638" s="337" t="s">
        <v>19071</v>
      </c>
      <c r="E638" s="337" t="s">
        <v>19070</v>
      </c>
      <c r="F638" s="337" t="s">
        <v>19094</v>
      </c>
      <c r="G638" s="337" t="s">
        <v>19075</v>
      </c>
      <c r="H638" s="336" t="s">
        <v>19093</v>
      </c>
      <c r="I638" s="331">
        <v>-288.89999999999998</v>
      </c>
      <c r="J638" s="331"/>
      <c r="K638" s="331"/>
      <c r="L638" s="331">
        <v>-171</v>
      </c>
      <c r="M638" s="331">
        <v>-135</v>
      </c>
      <c r="N638" s="331">
        <v>-138.78</v>
      </c>
      <c r="O638" s="331">
        <v>-122.4</v>
      </c>
      <c r="P638" s="331">
        <v>-167.35</v>
      </c>
      <c r="Q638" s="331">
        <v>-190.93</v>
      </c>
      <c r="R638" s="331">
        <v>-239.42</v>
      </c>
      <c r="S638" s="331">
        <v>-404.5</v>
      </c>
      <c r="T638" s="331">
        <v>-332.44</v>
      </c>
      <c r="U638" s="331">
        <v>-298.12</v>
      </c>
      <c r="V638" s="331">
        <v>-302.12</v>
      </c>
      <c r="W638" s="331">
        <v>-138.22999999999999</v>
      </c>
      <c r="X638" s="331">
        <v>-123.27</v>
      </c>
      <c r="Y638" s="331">
        <v>-74.7</v>
      </c>
      <c r="Z638" s="331">
        <v>-46.67</v>
      </c>
      <c r="AA638" s="331">
        <v>-25.31</v>
      </c>
      <c r="AB638" s="331">
        <v>-33.340000000000003</v>
      </c>
      <c r="AC638" s="331">
        <v>-19.55</v>
      </c>
      <c r="AD638" s="331">
        <v>-40.1</v>
      </c>
      <c r="AE638" s="331">
        <v>-37.979999999999997</v>
      </c>
      <c r="AF638" s="331">
        <v>-31.2</v>
      </c>
      <c r="AG638" s="331">
        <v>-23.66</v>
      </c>
      <c r="AH638" s="331">
        <v>-24.27</v>
      </c>
      <c r="AI638" s="331">
        <v>-21.92</v>
      </c>
      <c r="AJ638" s="331">
        <v>-18.8</v>
      </c>
      <c r="AK638" s="331">
        <v>-12.87</v>
      </c>
      <c r="AL638" s="331">
        <v>-16.45</v>
      </c>
      <c r="AM638" s="331">
        <v>-9.4600000000000009</v>
      </c>
      <c r="AN638" s="331">
        <v>-1.53</v>
      </c>
      <c r="AO638" s="331">
        <v>0</v>
      </c>
      <c r="AP638" s="331">
        <v>0</v>
      </c>
      <c r="AQ638" s="331">
        <v>0</v>
      </c>
      <c r="AR638" s="331">
        <v>0</v>
      </c>
      <c r="AS638" s="331">
        <v>-6.23</v>
      </c>
      <c r="AT638" s="331">
        <v>-5.86</v>
      </c>
      <c r="AU638" s="331">
        <v>-13.62</v>
      </c>
      <c r="AV638" s="331">
        <v>-10.02</v>
      </c>
      <c r="AW638" s="331">
        <v>-7.45</v>
      </c>
      <c r="AX638" s="331">
        <v>-9.19</v>
      </c>
      <c r="AY638" s="331">
        <v>-0.19</v>
      </c>
      <c r="AZ638" s="331">
        <v>0</v>
      </c>
      <c r="BA638" s="331">
        <v>-0.41</v>
      </c>
      <c r="BB638" s="331">
        <v>0</v>
      </c>
      <c r="BC638" s="331">
        <v>0</v>
      </c>
      <c r="BD638" s="330"/>
      <c r="BE638" s="330"/>
      <c r="BF638" s="330"/>
      <c r="BG638" s="330"/>
      <c r="BH638" s="335"/>
    </row>
    <row r="639" spans="2:60">
      <c r="B639" s="339" t="s">
        <v>19092</v>
      </c>
      <c r="C639" s="338" t="s">
        <v>19091</v>
      </c>
      <c r="D639" s="337" t="s">
        <v>19071</v>
      </c>
      <c r="E639" s="337" t="s">
        <v>19070</v>
      </c>
      <c r="F639" s="337" t="s">
        <v>19090</v>
      </c>
      <c r="G639" s="337" t="s">
        <v>19089</v>
      </c>
      <c r="H639" s="336" t="s">
        <v>19088</v>
      </c>
      <c r="I639" s="331">
        <v>0</v>
      </c>
      <c r="J639" s="331"/>
      <c r="K639" s="331"/>
      <c r="L639" s="331">
        <v>0</v>
      </c>
      <c r="M639" s="331">
        <v>0</v>
      </c>
      <c r="N639" s="331">
        <v>0</v>
      </c>
      <c r="O639" s="331">
        <v>-1.62</v>
      </c>
      <c r="P639" s="331">
        <v>-5.4</v>
      </c>
      <c r="Q639" s="331">
        <v>-7.56</v>
      </c>
      <c r="R639" s="331">
        <v>-7.56</v>
      </c>
      <c r="S639" s="331">
        <v>-8.1</v>
      </c>
      <c r="T639" s="331">
        <v>-8.1</v>
      </c>
      <c r="U639" s="331">
        <v>-8.1</v>
      </c>
      <c r="V639" s="331">
        <v>-8.64</v>
      </c>
      <c r="W639" s="331">
        <v>-9.18</v>
      </c>
      <c r="X639" s="331">
        <v>-9.18</v>
      </c>
      <c r="Y639" s="331">
        <v>-9.18</v>
      </c>
      <c r="Z639" s="331">
        <v>-11.33</v>
      </c>
      <c r="AA639" s="331">
        <v>-14.07</v>
      </c>
      <c r="AB639" s="331">
        <v>-17.04</v>
      </c>
      <c r="AC639" s="331">
        <v>-19.97</v>
      </c>
      <c r="AD639" s="331">
        <v>-23.15</v>
      </c>
      <c r="AE639" s="331">
        <v>-26.86</v>
      </c>
      <c r="AF639" s="331">
        <v>-30.89</v>
      </c>
      <c r="AG639" s="331">
        <v>-37.29</v>
      </c>
      <c r="AH639" s="331">
        <v>-39.200000000000003</v>
      </c>
      <c r="AI639" s="331">
        <v>-42.56</v>
      </c>
      <c r="AJ639" s="331">
        <v>-44.16</v>
      </c>
      <c r="AK639" s="331">
        <v>-45.96</v>
      </c>
      <c r="AL639" s="331">
        <v>-47.07</v>
      </c>
      <c r="AM639" s="331">
        <v>-47.94</v>
      </c>
      <c r="AN639" s="331">
        <v>-48.8</v>
      </c>
      <c r="AO639" s="331">
        <v>-50.53</v>
      </c>
      <c r="AP639" s="331">
        <v>-53.78</v>
      </c>
      <c r="AQ639" s="331">
        <v>-57.22</v>
      </c>
      <c r="AR639" s="331">
        <v>-61.54</v>
      </c>
      <c r="AS639" s="331">
        <v>-66.3</v>
      </c>
      <c r="AT639" s="331">
        <v>-70.83</v>
      </c>
      <c r="AU639" s="331">
        <v>-73.86</v>
      </c>
      <c r="AV639" s="331">
        <v>-77.739999999999995</v>
      </c>
      <c r="AW639" s="331">
        <v>-80.150000000000006</v>
      </c>
      <c r="AX639" s="331">
        <v>-82.74</v>
      </c>
      <c r="AY639" s="331">
        <v>-84.68</v>
      </c>
      <c r="AZ639" s="331">
        <v>-87.11</v>
      </c>
      <c r="BA639" s="331">
        <v>-88.33</v>
      </c>
      <c r="BB639" s="331">
        <v>-89.54</v>
      </c>
      <c r="BC639" s="331">
        <v>-90.51</v>
      </c>
      <c r="BD639" s="330"/>
      <c r="BE639" s="330"/>
      <c r="BF639" s="330"/>
      <c r="BG639" s="330"/>
      <c r="BH639" s="335"/>
    </row>
    <row r="640" spans="2:60">
      <c r="B640" s="339" t="s">
        <v>19087</v>
      </c>
      <c r="C640" s="340" t="s">
        <v>19086</v>
      </c>
      <c r="D640" s="337" t="s">
        <v>19071</v>
      </c>
      <c r="E640" s="337" t="s">
        <v>19070</v>
      </c>
      <c r="F640" s="337" t="s">
        <v>19085</v>
      </c>
      <c r="G640" s="337" t="s">
        <v>19075</v>
      </c>
      <c r="H640" s="336" t="s">
        <v>19084</v>
      </c>
      <c r="I640" s="331">
        <v>0</v>
      </c>
      <c r="J640" s="331"/>
      <c r="K640" s="331"/>
      <c r="L640" s="331">
        <v>0</v>
      </c>
      <c r="M640" s="331">
        <v>0</v>
      </c>
      <c r="N640" s="331">
        <v>0</v>
      </c>
      <c r="O640" s="331">
        <v>0</v>
      </c>
      <c r="P640" s="331">
        <v>0</v>
      </c>
      <c r="Q640" s="331">
        <v>0</v>
      </c>
      <c r="R640" s="331">
        <v>0</v>
      </c>
      <c r="S640" s="331">
        <v>0</v>
      </c>
      <c r="T640" s="331">
        <v>0</v>
      </c>
      <c r="U640" s="331">
        <v>0</v>
      </c>
      <c r="V640" s="331">
        <v>0</v>
      </c>
      <c r="W640" s="331">
        <v>0</v>
      </c>
      <c r="X640" s="331">
        <v>0</v>
      </c>
      <c r="Y640" s="331">
        <v>0</v>
      </c>
      <c r="Z640" s="331">
        <v>0</v>
      </c>
      <c r="AA640" s="331">
        <v>0</v>
      </c>
      <c r="AB640" s="331">
        <v>0</v>
      </c>
      <c r="AC640" s="331">
        <v>0</v>
      </c>
      <c r="AD640" s="331">
        <v>0</v>
      </c>
      <c r="AE640" s="331">
        <v>0</v>
      </c>
      <c r="AF640" s="331">
        <v>0</v>
      </c>
      <c r="AG640" s="331">
        <v>0</v>
      </c>
      <c r="AH640" s="331">
        <v>0</v>
      </c>
      <c r="AI640" s="331">
        <v>0</v>
      </c>
      <c r="AJ640" s="331">
        <v>0</v>
      </c>
      <c r="AK640" s="331">
        <v>0</v>
      </c>
      <c r="AL640" s="331">
        <v>0</v>
      </c>
      <c r="AM640" s="331">
        <v>0</v>
      </c>
      <c r="AN640" s="331">
        <v>0</v>
      </c>
      <c r="AO640" s="331">
        <v>0</v>
      </c>
      <c r="AP640" s="331">
        <v>0</v>
      </c>
      <c r="AQ640" s="331">
        <v>0</v>
      </c>
      <c r="AR640" s="331">
        <v>0</v>
      </c>
      <c r="AS640" s="331">
        <v>0</v>
      </c>
      <c r="AT640" s="331">
        <v>0</v>
      </c>
      <c r="AU640" s="331">
        <v>0</v>
      </c>
      <c r="AV640" s="331">
        <v>0</v>
      </c>
      <c r="AW640" s="331">
        <v>0</v>
      </c>
      <c r="AX640" s="331">
        <v>0</v>
      </c>
      <c r="AY640" s="331">
        <v>-12.51</v>
      </c>
      <c r="AZ640" s="331">
        <v>-40.090000000000003</v>
      </c>
      <c r="BA640" s="331">
        <v>-126.61</v>
      </c>
      <c r="BB640" s="331">
        <v>-213.83</v>
      </c>
      <c r="BC640" s="331">
        <v>-288.79000000000002</v>
      </c>
      <c r="BD640" s="330"/>
      <c r="BE640" s="330"/>
      <c r="BF640" s="330"/>
      <c r="BG640" s="330"/>
      <c r="BH640" s="335"/>
    </row>
    <row r="641" spans="2:66">
      <c r="B641" s="339" t="s">
        <v>19083</v>
      </c>
      <c r="C641" s="338" t="s">
        <v>19082</v>
      </c>
      <c r="D641" s="337" t="s">
        <v>19071</v>
      </c>
      <c r="E641" s="337" t="s">
        <v>19070</v>
      </c>
      <c r="F641" s="337" t="s">
        <v>19081</v>
      </c>
      <c r="G641" s="337" t="s">
        <v>19080</v>
      </c>
      <c r="H641" s="336" t="s">
        <v>19079</v>
      </c>
      <c r="I641" s="331">
        <v>-5715.49</v>
      </c>
      <c r="J641" s="331"/>
      <c r="K641" s="331"/>
      <c r="L641" s="331">
        <v>-6494.53</v>
      </c>
      <c r="M641" s="331">
        <v>-6917.2</v>
      </c>
      <c r="N641" s="331">
        <v>-7218</v>
      </c>
      <c r="O641" s="331">
        <v>-6836.4</v>
      </c>
      <c r="P641" s="331">
        <v>-7099.2</v>
      </c>
      <c r="Q641" s="331">
        <v>-6984</v>
      </c>
      <c r="R641" s="331">
        <v>-7048.8</v>
      </c>
      <c r="S641" s="331">
        <v>-7156.8</v>
      </c>
      <c r="T641" s="331">
        <v>-7326</v>
      </c>
      <c r="U641" s="331">
        <v>-7495.2</v>
      </c>
      <c r="V641" s="331">
        <v>-7758</v>
      </c>
      <c r="W641" s="331">
        <v>-7815.6</v>
      </c>
      <c r="X641" s="331">
        <v>-8013.6</v>
      </c>
      <c r="Y641" s="331">
        <v>-8190</v>
      </c>
      <c r="Z641" s="331">
        <v>-8352</v>
      </c>
      <c r="AA641" s="331">
        <v>-8568</v>
      </c>
      <c r="AB641" s="331">
        <v>-8722.44</v>
      </c>
      <c r="AC641" s="331">
        <v>-9001.08</v>
      </c>
      <c r="AD641" s="331">
        <v>-8986.68</v>
      </c>
      <c r="AE641" s="331">
        <v>-9116.31</v>
      </c>
      <c r="AF641" s="331">
        <v>-8961.2099999999991</v>
      </c>
      <c r="AG641" s="331">
        <v>-9074.75</v>
      </c>
      <c r="AH641" s="331">
        <v>-9090.89</v>
      </c>
      <c r="AI641" s="331">
        <v>-9028.69</v>
      </c>
      <c r="AJ641" s="331">
        <v>-8996.99</v>
      </c>
      <c r="AK641" s="331">
        <v>-9055.2800000000007</v>
      </c>
      <c r="AL641" s="331">
        <v>-9110.69</v>
      </c>
      <c r="AM641" s="331">
        <v>-9194.08</v>
      </c>
      <c r="AN641" s="331">
        <v>-9118.3700000000008</v>
      </c>
      <c r="AO641" s="331">
        <v>-9286.17</v>
      </c>
      <c r="AP641" s="331">
        <v>-9506.94</v>
      </c>
      <c r="AQ641" s="331">
        <v>-9612.17</v>
      </c>
      <c r="AR641" s="331">
        <v>-9573.92</v>
      </c>
      <c r="AS641" s="331">
        <v>-9475.51</v>
      </c>
      <c r="AT641" s="331">
        <v>-9219.5300000000007</v>
      </c>
      <c r="AU641" s="331">
        <v>-9473.4</v>
      </c>
      <c r="AV641" s="331">
        <v>-9359.64</v>
      </c>
      <c r="AW641" s="331">
        <v>-9266.7199999999993</v>
      </c>
      <c r="AX641" s="331">
        <v>-9057.4699999999993</v>
      </c>
      <c r="AY641" s="331">
        <v>-8989.76</v>
      </c>
      <c r="AZ641" s="331">
        <v>-9063.64</v>
      </c>
      <c r="BA641" s="331">
        <v>-9090.6</v>
      </c>
      <c r="BB641" s="331">
        <v>-8452.4599999999991</v>
      </c>
      <c r="BC641" s="331">
        <v>-8541.74</v>
      </c>
      <c r="BD641" s="330"/>
      <c r="BE641" s="330"/>
      <c r="BF641" s="330"/>
      <c r="BG641" s="330"/>
      <c r="BH641" s="335"/>
      <c r="BI641" s="330"/>
      <c r="BJ641" s="330"/>
      <c r="BK641" s="330"/>
      <c r="BL641" s="330"/>
      <c r="BM641" s="330"/>
      <c r="BN641" s="330"/>
    </row>
    <row r="642" spans="2:66">
      <c r="B642" s="339" t="s">
        <v>19078</v>
      </c>
      <c r="C642" s="338" t="s">
        <v>19077</v>
      </c>
      <c r="D642" s="337" t="s">
        <v>19071</v>
      </c>
      <c r="E642" s="337" t="s">
        <v>19070</v>
      </c>
      <c r="F642" s="337" t="s">
        <v>19076</v>
      </c>
      <c r="G642" s="337" t="s">
        <v>19075</v>
      </c>
      <c r="H642" s="336" t="s">
        <v>19074</v>
      </c>
      <c r="I642" s="331">
        <v>-20286.97</v>
      </c>
      <c r="J642" s="331"/>
      <c r="K642" s="331"/>
      <c r="L642" s="331">
        <v>-17179.849999999999</v>
      </c>
      <c r="M642" s="331">
        <v>-18835.72</v>
      </c>
      <c r="N642" s="331">
        <v>-19056.03</v>
      </c>
      <c r="O642" s="331">
        <v>-19958.75</v>
      </c>
      <c r="P642" s="331">
        <v>-21113.49</v>
      </c>
      <c r="Q642" s="331">
        <v>-19997.849999999999</v>
      </c>
      <c r="R642" s="331">
        <v>-19505.63</v>
      </c>
      <c r="S642" s="331">
        <v>-19899.48</v>
      </c>
      <c r="T642" s="331">
        <v>-20320.52</v>
      </c>
      <c r="U642" s="331">
        <v>-20852.29</v>
      </c>
      <c r="V642" s="331">
        <v>-24232.39</v>
      </c>
      <c r="W642" s="331">
        <v>-24689.83</v>
      </c>
      <c r="X642" s="331">
        <v>-26145.66</v>
      </c>
      <c r="Y642" s="331">
        <v>-25197.77</v>
      </c>
      <c r="Z642" s="331">
        <v>-25075.3</v>
      </c>
      <c r="AA642" s="331">
        <v>-25308.14</v>
      </c>
      <c r="AB642" s="331">
        <v>-29071.15</v>
      </c>
      <c r="AC642" s="331">
        <v>-28942.79</v>
      </c>
      <c r="AD642" s="331">
        <v>-30494.98</v>
      </c>
      <c r="AE642" s="331">
        <v>-30621.41</v>
      </c>
      <c r="AF642" s="331">
        <v>-32334.05</v>
      </c>
      <c r="AG642" s="331">
        <v>-35329.620000000003</v>
      </c>
      <c r="AH642" s="331">
        <v>-32916.910000000003</v>
      </c>
      <c r="AI642" s="331">
        <v>-33696.769999999997</v>
      </c>
      <c r="AJ642" s="331">
        <v>-32081.63</v>
      </c>
      <c r="AK642" s="331">
        <v>-30484.93</v>
      </c>
      <c r="AL642" s="331">
        <v>-32994.949999999997</v>
      </c>
      <c r="AM642" s="331">
        <v>-32514.1</v>
      </c>
      <c r="AN642" s="331">
        <v>-33136.400000000001</v>
      </c>
      <c r="AO642" s="331">
        <v>-32956.69</v>
      </c>
      <c r="AP642" s="331">
        <v>-32494.2</v>
      </c>
      <c r="AQ642" s="331">
        <v>-32334.65</v>
      </c>
      <c r="AR642" s="331">
        <v>-31707.64</v>
      </c>
      <c r="AS642" s="331">
        <v>-32597.31</v>
      </c>
      <c r="AT642" s="331">
        <v>-33518.82</v>
      </c>
      <c r="AU642" s="331">
        <v>-39234.17</v>
      </c>
      <c r="AV642" s="331">
        <v>-34557.769999999997</v>
      </c>
      <c r="AW642" s="331">
        <v>-35450.22</v>
      </c>
      <c r="AX642" s="331">
        <v>-35278.28</v>
      </c>
      <c r="AY642" s="331">
        <v>-32370.65</v>
      </c>
      <c r="AZ642" s="331">
        <v>-34724.93</v>
      </c>
      <c r="BA642" s="331">
        <v>-35666.61</v>
      </c>
      <c r="BB642" s="331">
        <v>-35884.019999999997</v>
      </c>
      <c r="BC642" s="331">
        <v>-35630.68</v>
      </c>
      <c r="BD642" s="330"/>
      <c r="BE642" s="330"/>
      <c r="BF642" s="330"/>
      <c r="BG642" s="330"/>
      <c r="BH642" s="335"/>
      <c r="BI642" s="330"/>
      <c r="BJ642" s="330"/>
      <c r="BK642" s="330"/>
      <c r="BL642" s="330"/>
      <c r="BM642" s="330"/>
      <c r="BN642" s="330"/>
    </row>
    <row r="643" spans="2:66">
      <c r="B643" s="339" t="s">
        <v>19073</v>
      </c>
      <c r="C643" s="338" t="s">
        <v>19072</v>
      </c>
      <c r="D643" s="337" t="s">
        <v>19071</v>
      </c>
      <c r="E643" s="337" t="s">
        <v>19070</v>
      </c>
      <c r="F643" s="337" t="s">
        <v>19069</v>
      </c>
      <c r="G643" s="337" t="s">
        <v>19068</v>
      </c>
      <c r="H643" s="336" t="s">
        <v>19067</v>
      </c>
      <c r="I643" s="331">
        <v>-2308.16</v>
      </c>
      <c r="J643" s="331"/>
      <c r="K643" s="331"/>
      <c r="L643" s="331">
        <v>-1994.67</v>
      </c>
      <c r="M643" s="331">
        <v>-2024.51</v>
      </c>
      <c r="N643" s="331">
        <v>-1963.87</v>
      </c>
      <c r="O643" s="331">
        <v>-1921.99</v>
      </c>
      <c r="P643" s="331">
        <v>-2043.57</v>
      </c>
      <c r="Q643" s="331">
        <v>-1936.34</v>
      </c>
      <c r="R643" s="331">
        <v>-1787.98</v>
      </c>
      <c r="S643" s="331">
        <v>-1675.84</v>
      </c>
      <c r="T643" s="331">
        <v>-1585.7</v>
      </c>
      <c r="U643" s="331">
        <v>-1629.98</v>
      </c>
      <c r="V643" s="331">
        <v>-1543.67</v>
      </c>
      <c r="W643" s="331">
        <v>-988.42</v>
      </c>
      <c r="X643" s="331">
        <v>-869.53</v>
      </c>
      <c r="Y643" s="331">
        <v>-716.68</v>
      </c>
      <c r="Z643" s="331">
        <v>-604.27</v>
      </c>
      <c r="AA643" s="331">
        <v>-585.02</v>
      </c>
      <c r="AB643" s="331">
        <v>-605.84</v>
      </c>
      <c r="AC643" s="331">
        <v>-560.30999999999995</v>
      </c>
      <c r="AD643" s="331">
        <v>-554.44000000000005</v>
      </c>
      <c r="AE643" s="331">
        <v>-482.94</v>
      </c>
      <c r="AF643" s="331">
        <v>-459.67</v>
      </c>
      <c r="AG643" s="331">
        <v>-431.37</v>
      </c>
      <c r="AH643" s="331">
        <v>-362.35</v>
      </c>
      <c r="AI643" s="331">
        <v>-296.89999999999998</v>
      </c>
      <c r="AJ643" s="331">
        <v>-277.3</v>
      </c>
      <c r="AK643" s="331">
        <v>-255.29</v>
      </c>
      <c r="AL643" s="331">
        <v>-270.33</v>
      </c>
      <c r="AM643" s="331">
        <v>-233.34</v>
      </c>
      <c r="AN643" s="331">
        <v>-239.72</v>
      </c>
      <c r="AO643" s="331">
        <v>-237.39</v>
      </c>
      <c r="AP643" s="331">
        <v>-216.71</v>
      </c>
      <c r="AQ643" s="331">
        <v>-193.36</v>
      </c>
      <c r="AR643" s="331">
        <v>-162.36000000000001</v>
      </c>
      <c r="AS643" s="331">
        <v>-162.72</v>
      </c>
      <c r="AT643" s="331">
        <v>-184.78</v>
      </c>
      <c r="AU643" s="331">
        <v>-202.52</v>
      </c>
      <c r="AV643" s="331">
        <v>-205.69</v>
      </c>
      <c r="AW643" s="331">
        <v>-159.27000000000001</v>
      </c>
      <c r="AX643" s="331">
        <v>-181.38</v>
      </c>
      <c r="AY643" s="331">
        <v>-185.94</v>
      </c>
      <c r="AZ643" s="331">
        <v>-190.26</v>
      </c>
      <c r="BA643" s="331">
        <v>-209.82</v>
      </c>
      <c r="BB643" s="331">
        <v>-160.97</v>
      </c>
      <c r="BC643" s="331">
        <v>-168.48</v>
      </c>
      <c r="BD643" s="330"/>
      <c r="BE643" s="330"/>
      <c r="BF643" s="330"/>
      <c r="BG643" s="330"/>
      <c r="BH643" s="335"/>
      <c r="BI643" s="330"/>
      <c r="BJ643" s="330"/>
      <c r="BK643" s="330"/>
      <c r="BL643" s="330"/>
      <c r="BM643" s="330"/>
      <c r="BN643" s="330"/>
    </row>
    <row r="644" spans="2:66">
      <c r="B644" s="334"/>
      <c r="C644" s="333"/>
      <c r="D644" s="333"/>
      <c r="E644" s="333"/>
      <c r="F644" s="330"/>
      <c r="G644" s="330"/>
      <c r="H644" s="332"/>
      <c r="I644" s="330"/>
      <c r="J644" s="330"/>
      <c r="K644" s="330"/>
      <c r="L644" s="330"/>
      <c r="M644" s="330"/>
      <c r="N644" s="330"/>
      <c r="O644" s="330"/>
      <c r="P644" s="330"/>
      <c r="Q644" s="330"/>
      <c r="R644" s="330"/>
      <c r="S644" s="330"/>
      <c r="T644" s="330"/>
      <c r="U644" s="330"/>
      <c r="V644" s="330"/>
      <c r="W644" s="330"/>
      <c r="X644" s="330"/>
      <c r="Y644" s="330"/>
      <c r="Z644" s="330"/>
      <c r="AA644" s="330"/>
      <c r="AB644" s="330"/>
      <c r="AC644" s="330"/>
      <c r="AD644" s="330"/>
      <c r="AE644" s="330"/>
      <c r="AF644" s="330"/>
      <c r="AG644" s="330"/>
      <c r="AH644" s="330"/>
      <c r="AI644" s="330"/>
      <c r="AJ644" s="331"/>
      <c r="AK644" s="331"/>
      <c r="AL644" s="331"/>
      <c r="AM644" s="331"/>
      <c r="AN644" s="331"/>
      <c r="AO644" s="331"/>
      <c r="AP644" s="331"/>
      <c r="AQ644" s="331"/>
      <c r="AR644" s="331"/>
      <c r="AS644" s="331"/>
      <c r="AT644" s="331"/>
      <c r="AU644" s="331"/>
      <c r="AV644" s="331"/>
      <c r="AW644" s="331"/>
      <c r="AX644" s="331"/>
      <c r="AY644" s="331"/>
      <c r="AZ644" s="331"/>
      <c r="BA644" s="331"/>
      <c r="BB644" s="331"/>
      <c r="BC644" s="330"/>
      <c r="BD644" s="330"/>
      <c r="BE644" s="330"/>
      <c r="BF644" s="330"/>
      <c r="BG644" s="330"/>
      <c r="BH644" s="330"/>
      <c r="BI644" s="330"/>
      <c r="BJ644" s="330"/>
      <c r="BK644" s="330"/>
      <c r="BL644" s="330"/>
      <c r="BM644" s="330"/>
      <c r="BN644" s="330"/>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25D9E-ECBF-45BB-B932-2BD65987F68E}">
  <sheetPr>
    <tabColor rgb="FF0070C0"/>
  </sheetPr>
  <dimension ref="B1:I38"/>
  <sheetViews>
    <sheetView workbookViewId="0">
      <selection activeCell="O16" sqref="O16"/>
    </sheetView>
  </sheetViews>
  <sheetFormatPr defaultRowHeight="14.4"/>
  <sheetData>
    <row r="1" spans="2:9">
      <c r="B1" t="s">
        <v>19630</v>
      </c>
    </row>
    <row r="2" spans="2:9" ht="15" thickBot="1">
      <c r="C2" t="s">
        <v>19626</v>
      </c>
      <c r="D2" t="s">
        <v>19627</v>
      </c>
      <c r="E2" s="9" t="s">
        <v>19628</v>
      </c>
    </row>
    <row r="3" spans="2:9" ht="15" thickBot="1">
      <c r="B3" s="414">
        <v>1990</v>
      </c>
      <c r="C3" s="415">
        <v>2017800</v>
      </c>
      <c r="D3" s="415">
        <v>1328800</v>
      </c>
      <c r="E3" s="415">
        <v>689</v>
      </c>
      <c r="F3" s="415"/>
      <c r="G3" s="415"/>
      <c r="H3" s="415"/>
      <c r="I3" s="415"/>
    </row>
    <row r="4" spans="2:9" ht="15" thickBot="1">
      <c r="B4" s="416">
        <v>1991</v>
      </c>
      <c r="C4" s="417">
        <v>1913500</v>
      </c>
      <c r="D4" s="417">
        <v>1178200</v>
      </c>
      <c r="E4" s="417">
        <v>7353</v>
      </c>
      <c r="F4" s="417"/>
      <c r="G4" s="417"/>
      <c r="H4" s="417"/>
      <c r="I4" s="417"/>
    </row>
    <row r="5" spans="2:9" ht="15" thickBot="1">
      <c r="B5" s="416">
        <v>1992</v>
      </c>
      <c r="C5" s="417">
        <v>1915500</v>
      </c>
      <c r="D5" s="417">
        <v>1202400</v>
      </c>
      <c r="E5" s="417">
        <v>7131</v>
      </c>
      <c r="F5" s="417"/>
      <c r="G5" s="417"/>
      <c r="H5" s="417"/>
      <c r="I5" s="417"/>
    </row>
    <row r="6" spans="2:9" ht="15" thickBot="1">
      <c r="B6" s="416">
        <v>1993</v>
      </c>
      <c r="C6" s="417">
        <v>1777800</v>
      </c>
      <c r="D6" s="417">
        <v>1080300</v>
      </c>
      <c r="E6" s="417">
        <v>6975</v>
      </c>
      <c r="F6" s="417"/>
      <c r="G6" s="417"/>
      <c r="H6" s="417"/>
      <c r="I6" s="417"/>
    </row>
    <row r="7" spans="2:9" ht="15" thickBot="1">
      <c r="B7" s="416">
        <v>1994</v>
      </c>
      <c r="C7" s="417">
        <v>1852400</v>
      </c>
      <c r="D7" s="417">
        <v>1153100</v>
      </c>
      <c r="E7" s="417">
        <v>6993</v>
      </c>
      <c r="F7" s="417"/>
      <c r="G7" s="417"/>
      <c r="H7" s="417"/>
      <c r="I7" s="417"/>
    </row>
    <row r="8" spans="2:9" ht="15" thickBot="1">
      <c r="B8" s="416">
        <v>1995</v>
      </c>
      <c r="C8" s="417">
        <v>1925800</v>
      </c>
      <c r="D8" s="417">
        <v>1219600</v>
      </c>
      <c r="E8" s="417">
        <v>7062</v>
      </c>
      <c r="F8" s="417"/>
      <c r="G8" s="417"/>
      <c r="H8" s="417"/>
      <c r="I8" s="417"/>
    </row>
    <row r="9" spans="2:9" ht="15" thickBot="1">
      <c r="B9" s="416">
        <v>1996</v>
      </c>
      <c r="C9" s="417">
        <v>1876300</v>
      </c>
      <c r="D9" s="417">
        <v>1194900</v>
      </c>
      <c r="E9" s="417">
        <v>6814</v>
      </c>
      <c r="F9" s="417"/>
      <c r="G9" s="417"/>
      <c r="H9" s="417"/>
      <c r="I9" s="417"/>
    </row>
    <row r="10" spans="2:9" ht="15" thickBot="1">
      <c r="B10" s="416">
        <v>1997</v>
      </c>
      <c r="C10" s="417">
        <v>1817500</v>
      </c>
      <c r="D10" s="417">
        <v>1168900</v>
      </c>
      <c r="E10" s="417">
        <v>6486</v>
      </c>
      <c r="F10" s="417"/>
      <c r="G10" s="417"/>
      <c r="H10" s="417"/>
      <c r="I10" s="417"/>
    </row>
    <row r="11" spans="2:9" ht="15" thickBot="1">
      <c r="B11" s="416">
        <v>1998</v>
      </c>
      <c r="C11" s="417">
        <v>1710400</v>
      </c>
      <c r="D11" s="417">
        <v>1118500</v>
      </c>
      <c r="E11" s="417">
        <v>5919</v>
      </c>
      <c r="F11" s="417"/>
      <c r="G11" s="417"/>
      <c r="H11" s="417"/>
      <c r="I11" s="417"/>
    </row>
    <row r="12" spans="2:9" ht="15" thickBot="1">
      <c r="B12" s="416">
        <v>1999</v>
      </c>
      <c r="C12" s="417">
        <v>1715400</v>
      </c>
      <c r="D12" s="417">
        <v>1137600</v>
      </c>
      <c r="E12" s="417">
        <v>5778</v>
      </c>
      <c r="F12" s="417"/>
      <c r="G12" s="417"/>
      <c r="H12" s="417"/>
      <c r="I12" s="417"/>
    </row>
    <row r="13" spans="2:9" ht="15" thickBot="1">
      <c r="B13" s="416">
        <v>2000</v>
      </c>
      <c r="C13" s="417">
        <v>3671500</v>
      </c>
      <c r="D13" s="417">
        <v>3031300</v>
      </c>
      <c r="E13" s="417">
        <v>6402</v>
      </c>
      <c r="F13" s="417" t="s">
        <v>19576</v>
      </c>
      <c r="G13" s="417" t="s">
        <v>19576</v>
      </c>
      <c r="H13" s="417" t="s">
        <v>19576</v>
      </c>
      <c r="I13" s="417" t="s">
        <v>19576</v>
      </c>
    </row>
    <row r="14" spans="2:9" ht="15" thickBot="1">
      <c r="B14" s="416">
        <v>2001</v>
      </c>
      <c r="C14" s="417">
        <v>1792600</v>
      </c>
      <c r="D14" s="417">
        <v>1286700</v>
      </c>
      <c r="E14" s="417">
        <v>506</v>
      </c>
      <c r="F14" s="417" t="s">
        <v>19577</v>
      </c>
      <c r="G14" s="417" t="s">
        <v>19577</v>
      </c>
      <c r="H14" s="417" t="s">
        <v>19577</v>
      </c>
      <c r="I14" s="417" t="s">
        <v>19577</v>
      </c>
    </row>
    <row r="15" spans="2:9" ht="15" thickBot="1">
      <c r="B15" s="416">
        <v>2002</v>
      </c>
      <c r="C15" s="417">
        <v>1606900</v>
      </c>
      <c r="D15" s="417">
        <v>1182700</v>
      </c>
      <c r="E15" s="417">
        <v>4241</v>
      </c>
      <c r="F15" s="417" t="s">
        <v>19578</v>
      </c>
      <c r="G15" s="417" t="s">
        <v>19578</v>
      </c>
      <c r="H15" s="417" t="s">
        <v>19578</v>
      </c>
      <c r="I15" s="417" t="s">
        <v>19578</v>
      </c>
    </row>
    <row r="16" spans="2:9" ht="15" thickBot="1">
      <c r="B16" s="416">
        <v>2003</v>
      </c>
      <c r="C16" s="417">
        <v>1807700</v>
      </c>
      <c r="D16" s="417">
        <v>1351400</v>
      </c>
      <c r="E16" s="417">
        <v>4565</v>
      </c>
      <c r="F16" s="417" t="s">
        <v>19579</v>
      </c>
      <c r="G16" s="417" t="s">
        <v>19579</v>
      </c>
      <c r="H16" s="417" t="s">
        <v>19579</v>
      </c>
      <c r="I16" s="417" t="s">
        <v>19579</v>
      </c>
    </row>
    <row r="17" spans="2:9" ht="15" thickBot="1">
      <c r="B17" s="416">
        <v>2004</v>
      </c>
      <c r="C17" s="417">
        <v>1866800</v>
      </c>
      <c r="D17" s="417">
        <v>1433300</v>
      </c>
      <c r="E17" s="417">
        <v>4335</v>
      </c>
      <c r="F17" s="417" t="s">
        <v>19580</v>
      </c>
      <c r="G17" s="417" t="s">
        <v>19580</v>
      </c>
      <c r="H17" s="417" t="s">
        <v>19580</v>
      </c>
      <c r="I17" s="417" t="s">
        <v>19580</v>
      </c>
    </row>
    <row r="18" spans="2:9" ht="15" thickBot="1">
      <c r="B18" s="416">
        <v>2005</v>
      </c>
      <c r="C18" s="417">
        <v>2962300</v>
      </c>
      <c r="D18" s="417">
        <v>2528600</v>
      </c>
      <c r="E18" s="417">
        <v>4339</v>
      </c>
      <c r="F18" s="417" t="s">
        <v>19581</v>
      </c>
      <c r="G18" s="417" t="s">
        <v>19581</v>
      </c>
      <c r="H18" s="417" t="s">
        <v>19581</v>
      </c>
      <c r="I18" s="417" t="s">
        <v>19581</v>
      </c>
    </row>
    <row r="19" spans="2:9" ht="15" thickBot="1">
      <c r="B19" s="416">
        <v>2006</v>
      </c>
      <c r="C19" s="417">
        <v>2349000</v>
      </c>
      <c r="D19" s="417">
        <v>1884900</v>
      </c>
      <c r="E19" s="417">
        <v>4639</v>
      </c>
      <c r="F19" s="417" t="s">
        <v>19582</v>
      </c>
      <c r="G19" s="417" t="s">
        <v>19582</v>
      </c>
      <c r="H19" s="417" t="s">
        <v>19582</v>
      </c>
      <c r="I19" s="417" t="s">
        <v>19582</v>
      </c>
    </row>
    <row r="20" spans="2:9" ht="15" thickBot="1">
      <c r="B20" s="416">
        <v>2007</v>
      </c>
      <c r="C20" s="417">
        <v>2549700</v>
      </c>
      <c r="D20" s="417">
        <v>2109900</v>
      </c>
      <c r="E20" s="417">
        <v>4399</v>
      </c>
      <c r="F20" s="417" t="s">
        <v>19583</v>
      </c>
      <c r="G20" s="417" t="s">
        <v>19583</v>
      </c>
      <c r="H20" s="417" t="s">
        <v>19583</v>
      </c>
      <c r="I20" s="417" t="s">
        <v>19583</v>
      </c>
    </row>
    <row r="21" spans="2:9" ht="15" thickBot="1">
      <c r="B21" s="416">
        <v>2008</v>
      </c>
      <c r="C21" s="417">
        <v>2371200</v>
      </c>
      <c r="D21" s="417">
        <v>1917100</v>
      </c>
      <c r="E21" s="417">
        <v>4541</v>
      </c>
      <c r="F21" s="417" t="s">
        <v>19584</v>
      </c>
      <c r="G21" s="417" t="s">
        <v>19584</v>
      </c>
      <c r="H21" s="417" t="s">
        <v>19584</v>
      </c>
      <c r="I21" s="417" t="s">
        <v>19584</v>
      </c>
    </row>
    <row r="22" spans="2:9" ht="15" thickBot="1">
      <c r="B22" s="416">
        <v>2009</v>
      </c>
      <c r="C22" s="417">
        <v>2404800</v>
      </c>
      <c r="D22" s="417">
        <v>1847200</v>
      </c>
      <c r="E22" s="417">
        <v>5577</v>
      </c>
      <c r="F22" s="417" t="s">
        <v>19585</v>
      </c>
      <c r="G22" s="417" t="s">
        <v>19585</v>
      </c>
      <c r="H22" s="417" t="s">
        <v>19585</v>
      </c>
      <c r="I22" s="417" t="s">
        <v>19585</v>
      </c>
    </row>
    <row r="23" spans="2:9" ht="15" thickBot="1">
      <c r="B23" s="416">
        <v>2010</v>
      </c>
      <c r="C23" s="417">
        <v>2655400</v>
      </c>
      <c r="D23" s="417">
        <v>2030500</v>
      </c>
      <c r="E23" s="417">
        <v>625</v>
      </c>
      <c r="F23" s="417" t="s">
        <v>19586</v>
      </c>
      <c r="G23" s="417" t="s">
        <v>19586</v>
      </c>
      <c r="H23" s="417" t="s">
        <v>19586</v>
      </c>
      <c r="I23" s="417" t="s">
        <v>19586</v>
      </c>
    </row>
    <row r="24" spans="2:9" ht="15" thickBot="1">
      <c r="B24" s="416">
        <v>2011</v>
      </c>
      <c r="C24" s="417">
        <v>2565100</v>
      </c>
      <c r="D24" s="417">
        <v>1875600</v>
      </c>
      <c r="E24" s="417">
        <v>6895</v>
      </c>
      <c r="F24" s="417" t="s">
        <v>19587</v>
      </c>
      <c r="G24" s="417" t="s">
        <v>19587</v>
      </c>
      <c r="H24" s="417" t="s">
        <v>19587</v>
      </c>
      <c r="I24" s="417" t="s">
        <v>19587</v>
      </c>
    </row>
    <row r="25" spans="2:9" ht="15" thickBot="1">
      <c r="B25" s="416">
        <v>2012</v>
      </c>
      <c r="C25" s="417">
        <v>3111000</v>
      </c>
      <c r="D25" s="417">
        <v>2160200</v>
      </c>
      <c r="E25" s="417">
        <v>9508</v>
      </c>
      <c r="F25" s="417" t="s">
        <v>19588</v>
      </c>
      <c r="G25" s="417" t="s">
        <v>19588</v>
      </c>
      <c r="H25" s="417" t="s">
        <v>19588</v>
      </c>
      <c r="I25" s="417" t="s">
        <v>19588</v>
      </c>
    </row>
    <row r="26" spans="2:9" ht="15" thickBot="1">
      <c r="B26" s="416">
        <v>2013</v>
      </c>
      <c r="C26" s="417">
        <v>3589900</v>
      </c>
      <c r="D26" s="417">
        <v>2482700</v>
      </c>
      <c r="E26" s="417">
        <v>1107200</v>
      </c>
      <c r="F26" s="417" t="s">
        <v>19589</v>
      </c>
      <c r="G26" s="417" t="s">
        <v>19589</v>
      </c>
      <c r="H26" s="417" t="s">
        <v>19589</v>
      </c>
      <c r="I26" s="417" t="s">
        <v>19589</v>
      </c>
    </row>
    <row r="27" spans="2:9" ht="15" thickBot="1">
      <c r="B27" s="416">
        <v>2014</v>
      </c>
      <c r="C27" s="417">
        <v>3801300</v>
      </c>
      <c r="D27" s="417">
        <v>2971000</v>
      </c>
      <c r="E27" s="417">
        <v>8303</v>
      </c>
      <c r="F27" s="417" t="s">
        <v>19590</v>
      </c>
      <c r="G27" s="417" t="s">
        <v>19590</v>
      </c>
      <c r="H27" s="417" t="s">
        <v>19590</v>
      </c>
      <c r="I27" s="417" t="s">
        <v>19590</v>
      </c>
    </row>
    <row r="28" spans="2:9" ht="15" thickBot="1">
      <c r="B28" s="416">
        <v>2015</v>
      </c>
      <c r="C28" s="417">
        <v>3915200</v>
      </c>
      <c r="D28" s="417">
        <v>2905200</v>
      </c>
      <c r="E28" s="417">
        <v>1010000</v>
      </c>
      <c r="F28" s="417" t="s">
        <v>19591</v>
      </c>
      <c r="G28" s="417" t="s">
        <v>19591</v>
      </c>
      <c r="H28" s="417" t="s">
        <v>19591</v>
      </c>
      <c r="I28" s="417" t="s">
        <v>19591</v>
      </c>
    </row>
    <row r="29" spans="2:9" ht="15" thickBot="1">
      <c r="B29" s="416">
        <v>2016</v>
      </c>
      <c r="C29" s="417">
        <v>3557400</v>
      </c>
      <c r="D29" s="417">
        <v>2628700</v>
      </c>
      <c r="E29" s="417">
        <v>9289</v>
      </c>
      <c r="F29" s="417" t="s">
        <v>19592</v>
      </c>
      <c r="G29" s="417" t="s">
        <v>19592</v>
      </c>
      <c r="H29" s="417" t="s">
        <v>19592</v>
      </c>
      <c r="I29" s="417" t="s">
        <v>19592</v>
      </c>
    </row>
    <row r="30" spans="2:9" ht="15" thickBot="1">
      <c r="B30" s="416">
        <v>2017</v>
      </c>
      <c r="C30" s="417">
        <v>3901800</v>
      </c>
      <c r="D30" s="417">
        <v>2788800</v>
      </c>
      <c r="E30" s="417">
        <v>1112900</v>
      </c>
      <c r="F30" s="417" t="s">
        <v>19593</v>
      </c>
      <c r="G30" s="417" t="s">
        <v>19593</v>
      </c>
      <c r="H30" s="417" t="s">
        <v>19593</v>
      </c>
      <c r="I30" s="417" t="s">
        <v>19593</v>
      </c>
    </row>
    <row r="31" spans="2:9" ht="15" thickBot="1">
      <c r="B31" s="416">
        <v>2018</v>
      </c>
      <c r="C31" s="417">
        <v>3998459</v>
      </c>
      <c r="D31" s="417">
        <v>2496438</v>
      </c>
      <c r="E31" s="417">
        <v>1502021</v>
      </c>
      <c r="F31" s="417" t="s">
        <v>19594</v>
      </c>
      <c r="G31" s="417" t="s">
        <v>19595</v>
      </c>
      <c r="H31" s="417" t="s">
        <v>19596</v>
      </c>
      <c r="I31" s="417" t="s">
        <v>19597</v>
      </c>
    </row>
    <row r="32" spans="2:9" ht="15" thickBot="1">
      <c r="B32" s="416">
        <v>2019</v>
      </c>
      <c r="C32" s="417">
        <v>3998459</v>
      </c>
      <c r="D32" s="417">
        <v>2496438</v>
      </c>
      <c r="E32" s="417">
        <v>1502021</v>
      </c>
      <c r="F32" s="417" t="s">
        <v>19598</v>
      </c>
      <c r="G32" s="417" t="s">
        <v>19599</v>
      </c>
      <c r="H32" s="417" t="s">
        <v>19600</v>
      </c>
      <c r="I32" s="417" t="s">
        <v>19601</v>
      </c>
    </row>
    <row r="33" spans="2:9" ht="15" thickBot="1">
      <c r="B33" s="416">
        <v>2020</v>
      </c>
      <c r="C33" s="417">
        <v>3998459</v>
      </c>
      <c r="D33" s="417">
        <v>2496438</v>
      </c>
      <c r="E33" s="417">
        <v>1502021</v>
      </c>
      <c r="F33" s="417" t="s">
        <v>19602</v>
      </c>
      <c r="G33" s="417" t="s">
        <v>19603</v>
      </c>
      <c r="H33" s="417" t="s">
        <v>19604</v>
      </c>
      <c r="I33" s="417" t="s">
        <v>18925</v>
      </c>
    </row>
    <row r="34" spans="2:9" ht="15" thickBot="1">
      <c r="B34" s="416">
        <v>2021</v>
      </c>
      <c r="C34" s="417">
        <v>3893185</v>
      </c>
      <c r="D34" s="417">
        <v>2521862</v>
      </c>
      <c r="E34" s="417">
        <v>1371323</v>
      </c>
      <c r="F34" s="417" t="s">
        <v>19605</v>
      </c>
      <c r="G34" s="417" t="s">
        <v>19606</v>
      </c>
      <c r="H34" s="417" t="s">
        <v>19607</v>
      </c>
      <c r="I34" s="417" t="s">
        <v>19608</v>
      </c>
    </row>
    <row r="35" spans="2:9" ht="15" thickBot="1">
      <c r="B35" s="416">
        <v>2022</v>
      </c>
      <c r="C35" s="417">
        <v>3893185</v>
      </c>
      <c r="D35" s="417">
        <v>2521862</v>
      </c>
      <c r="E35" s="417">
        <v>1371323</v>
      </c>
      <c r="F35" s="417" t="s">
        <v>19609</v>
      </c>
      <c r="G35" s="417" t="s">
        <v>19610</v>
      </c>
      <c r="H35" s="417" t="s">
        <v>19611</v>
      </c>
      <c r="I35" s="417" t="s">
        <v>19612</v>
      </c>
    </row>
    <row r="36" spans="2:9" ht="15" thickBot="1">
      <c r="B36" s="416">
        <v>2023</v>
      </c>
      <c r="C36" s="417">
        <v>3893185</v>
      </c>
      <c r="D36" s="417">
        <v>2521862</v>
      </c>
      <c r="E36" s="417">
        <v>1371323</v>
      </c>
      <c r="F36" s="417" t="s">
        <v>19613</v>
      </c>
      <c r="G36" s="417" t="s">
        <v>19614</v>
      </c>
      <c r="H36" s="417" t="s">
        <v>19615</v>
      </c>
      <c r="I36" s="417" t="s">
        <v>18883</v>
      </c>
    </row>
    <row r="37" spans="2:9" ht="15" thickBot="1">
      <c r="B37" s="416">
        <v>2024</v>
      </c>
      <c r="C37" s="417">
        <v>3893185</v>
      </c>
      <c r="D37" s="417">
        <v>2521862</v>
      </c>
      <c r="E37" s="417">
        <v>1371323</v>
      </c>
      <c r="F37" s="417" t="s">
        <v>19616</v>
      </c>
      <c r="G37" s="417" t="s">
        <v>19617</v>
      </c>
      <c r="H37" s="417" t="s">
        <v>19618</v>
      </c>
      <c r="I37" s="417" t="s">
        <v>19619</v>
      </c>
    </row>
    <row r="38" spans="2:9" ht="15" thickBot="1">
      <c r="B38" s="416">
        <v>2025</v>
      </c>
      <c r="C38" s="417">
        <v>3893185</v>
      </c>
      <c r="D38" s="417">
        <v>2521862</v>
      </c>
      <c r="E38" s="417">
        <v>1371323</v>
      </c>
      <c r="F38" s="417" t="s">
        <v>19620</v>
      </c>
      <c r="G38" s="417" t="s">
        <v>19621</v>
      </c>
      <c r="H38" s="417" t="s">
        <v>19622</v>
      </c>
      <c r="I38" s="417" t="s">
        <v>19623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20" sqref="H20"/>
    </sheetView>
  </sheetViews>
  <sheetFormatPr defaultRowHeight="14.4"/>
  <cols>
    <col min="1" max="1" width="9.109375" style="176"/>
    <col min="2" max="4" width="19" style="176" customWidth="1"/>
    <col min="5" max="5" width="12.88671875" style="176" customWidth="1"/>
    <col min="6" max="6" width="17" style="176" bestFit="1" customWidth="1"/>
    <col min="7" max="7" width="15.44140625" style="176" bestFit="1" customWidth="1"/>
    <col min="8" max="11" width="11" style="176" customWidth="1"/>
    <col min="12" max="15" width="9.109375" style="176"/>
    <col min="16" max="16" width="13" style="176" customWidth="1"/>
    <col min="17" max="257" width="9.109375" style="176"/>
    <col min="258" max="260" width="19" style="176" customWidth="1"/>
    <col min="261" max="261" width="12.88671875" style="176" customWidth="1"/>
    <col min="262" max="262" width="17" style="176" bestFit="1" customWidth="1"/>
    <col min="263" max="263" width="15.44140625" style="176" bestFit="1" customWidth="1"/>
    <col min="264" max="267" width="11" style="176" customWidth="1"/>
    <col min="268" max="271" width="9.109375" style="176"/>
    <col min="272" max="272" width="13" style="176" customWidth="1"/>
    <col min="273" max="513" width="9.109375" style="176"/>
    <col min="514" max="516" width="19" style="176" customWidth="1"/>
    <col min="517" max="517" width="12.88671875" style="176" customWidth="1"/>
    <col min="518" max="518" width="17" style="176" bestFit="1" customWidth="1"/>
    <col min="519" max="519" width="15.44140625" style="176" bestFit="1" customWidth="1"/>
    <col min="520" max="523" width="11" style="176" customWidth="1"/>
    <col min="524" max="527" width="9.109375" style="176"/>
    <col min="528" max="528" width="13" style="176" customWidth="1"/>
    <col min="529" max="769" width="9.109375" style="176"/>
    <col min="770" max="772" width="19" style="176" customWidth="1"/>
    <col min="773" max="773" width="12.88671875" style="176" customWidth="1"/>
    <col min="774" max="774" width="17" style="176" bestFit="1" customWidth="1"/>
    <col min="775" max="775" width="15.44140625" style="176" bestFit="1" customWidth="1"/>
    <col min="776" max="779" width="11" style="176" customWidth="1"/>
    <col min="780" max="783" width="9.109375" style="176"/>
    <col min="784" max="784" width="13" style="176" customWidth="1"/>
    <col min="785" max="1025" width="9.109375" style="176"/>
    <col min="1026" max="1028" width="19" style="176" customWidth="1"/>
    <col min="1029" max="1029" width="12.88671875" style="176" customWidth="1"/>
    <col min="1030" max="1030" width="17" style="176" bestFit="1" customWidth="1"/>
    <col min="1031" max="1031" width="15.44140625" style="176" bestFit="1" customWidth="1"/>
    <col min="1032" max="1035" width="11" style="176" customWidth="1"/>
    <col min="1036" max="1039" width="9.109375" style="176"/>
    <col min="1040" max="1040" width="13" style="176" customWidth="1"/>
    <col min="1041" max="1281" width="9.109375" style="176"/>
    <col min="1282" max="1284" width="19" style="176" customWidth="1"/>
    <col min="1285" max="1285" width="12.88671875" style="176" customWidth="1"/>
    <col min="1286" max="1286" width="17" style="176" bestFit="1" customWidth="1"/>
    <col min="1287" max="1287" width="15.44140625" style="176" bestFit="1" customWidth="1"/>
    <col min="1288" max="1291" width="11" style="176" customWidth="1"/>
    <col min="1292" max="1295" width="9.109375" style="176"/>
    <col min="1296" max="1296" width="13" style="176" customWidth="1"/>
    <col min="1297" max="1537" width="9.109375" style="176"/>
    <col min="1538" max="1540" width="19" style="176" customWidth="1"/>
    <col min="1541" max="1541" width="12.88671875" style="176" customWidth="1"/>
    <col min="1542" max="1542" width="17" style="176" bestFit="1" customWidth="1"/>
    <col min="1543" max="1543" width="15.44140625" style="176" bestFit="1" customWidth="1"/>
    <col min="1544" max="1547" width="11" style="176" customWidth="1"/>
    <col min="1548" max="1551" width="9.109375" style="176"/>
    <col min="1552" max="1552" width="13" style="176" customWidth="1"/>
    <col min="1553" max="1793" width="9.109375" style="176"/>
    <col min="1794" max="1796" width="19" style="176" customWidth="1"/>
    <col min="1797" max="1797" width="12.88671875" style="176" customWidth="1"/>
    <col min="1798" max="1798" width="17" style="176" bestFit="1" customWidth="1"/>
    <col min="1799" max="1799" width="15.44140625" style="176" bestFit="1" customWidth="1"/>
    <col min="1800" max="1803" width="11" style="176" customWidth="1"/>
    <col min="1804" max="1807" width="9.109375" style="176"/>
    <col min="1808" max="1808" width="13" style="176" customWidth="1"/>
    <col min="1809" max="2049" width="9.109375" style="176"/>
    <col min="2050" max="2052" width="19" style="176" customWidth="1"/>
    <col min="2053" max="2053" width="12.88671875" style="176" customWidth="1"/>
    <col min="2054" max="2054" width="17" style="176" bestFit="1" customWidth="1"/>
    <col min="2055" max="2055" width="15.44140625" style="176" bestFit="1" customWidth="1"/>
    <col min="2056" max="2059" width="11" style="176" customWidth="1"/>
    <col min="2060" max="2063" width="9.109375" style="176"/>
    <col min="2064" max="2064" width="13" style="176" customWidth="1"/>
    <col min="2065" max="2305" width="9.109375" style="176"/>
    <col min="2306" max="2308" width="19" style="176" customWidth="1"/>
    <col min="2309" max="2309" width="12.88671875" style="176" customWidth="1"/>
    <col min="2310" max="2310" width="17" style="176" bestFit="1" customWidth="1"/>
    <col min="2311" max="2311" width="15.44140625" style="176" bestFit="1" customWidth="1"/>
    <col min="2312" max="2315" width="11" style="176" customWidth="1"/>
    <col min="2316" max="2319" width="9.109375" style="176"/>
    <col min="2320" max="2320" width="13" style="176" customWidth="1"/>
    <col min="2321" max="2561" width="9.109375" style="176"/>
    <col min="2562" max="2564" width="19" style="176" customWidth="1"/>
    <col min="2565" max="2565" width="12.88671875" style="176" customWidth="1"/>
    <col min="2566" max="2566" width="17" style="176" bestFit="1" customWidth="1"/>
    <col min="2567" max="2567" width="15.44140625" style="176" bestFit="1" customWidth="1"/>
    <col min="2568" max="2571" width="11" style="176" customWidth="1"/>
    <col min="2572" max="2575" width="9.109375" style="176"/>
    <col min="2576" max="2576" width="13" style="176" customWidth="1"/>
    <col min="2577" max="2817" width="9.109375" style="176"/>
    <col min="2818" max="2820" width="19" style="176" customWidth="1"/>
    <col min="2821" max="2821" width="12.88671875" style="176" customWidth="1"/>
    <col min="2822" max="2822" width="17" style="176" bestFit="1" customWidth="1"/>
    <col min="2823" max="2823" width="15.44140625" style="176" bestFit="1" customWidth="1"/>
    <col min="2824" max="2827" width="11" style="176" customWidth="1"/>
    <col min="2828" max="2831" width="9.109375" style="176"/>
    <col min="2832" max="2832" width="13" style="176" customWidth="1"/>
    <col min="2833" max="3073" width="9.109375" style="176"/>
    <col min="3074" max="3076" width="19" style="176" customWidth="1"/>
    <col min="3077" max="3077" width="12.88671875" style="176" customWidth="1"/>
    <col min="3078" max="3078" width="17" style="176" bestFit="1" customWidth="1"/>
    <col min="3079" max="3079" width="15.44140625" style="176" bestFit="1" customWidth="1"/>
    <col min="3080" max="3083" width="11" style="176" customWidth="1"/>
    <col min="3084" max="3087" width="9.109375" style="176"/>
    <col min="3088" max="3088" width="13" style="176" customWidth="1"/>
    <col min="3089" max="3329" width="9.109375" style="176"/>
    <col min="3330" max="3332" width="19" style="176" customWidth="1"/>
    <col min="3333" max="3333" width="12.88671875" style="176" customWidth="1"/>
    <col min="3334" max="3334" width="17" style="176" bestFit="1" customWidth="1"/>
    <col min="3335" max="3335" width="15.44140625" style="176" bestFit="1" customWidth="1"/>
    <col min="3336" max="3339" width="11" style="176" customWidth="1"/>
    <col min="3340" max="3343" width="9.109375" style="176"/>
    <col min="3344" max="3344" width="13" style="176" customWidth="1"/>
    <col min="3345" max="3585" width="9.109375" style="176"/>
    <col min="3586" max="3588" width="19" style="176" customWidth="1"/>
    <col min="3589" max="3589" width="12.88671875" style="176" customWidth="1"/>
    <col min="3590" max="3590" width="17" style="176" bestFit="1" customWidth="1"/>
    <col min="3591" max="3591" width="15.44140625" style="176" bestFit="1" customWidth="1"/>
    <col min="3592" max="3595" width="11" style="176" customWidth="1"/>
    <col min="3596" max="3599" width="9.109375" style="176"/>
    <col min="3600" max="3600" width="13" style="176" customWidth="1"/>
    <col min="3601" max="3841" width="9.109375" style="176"/>
    <col min="3842" max="3844" width="19" style="176" customWidth="1"/>
    <col min="3845" max="3845" width="12.88671875" style="176" customWidth="1"/>
    <col min="3846" max="3846" width="17" style="176" bestFit="1" customWidth="1"/>
    <col min="3847" max="3847" width="15.44140625" style="176" bestFit="1" customWidth="1"/>
    <col min="3848" max="3851" width="11" style="176" customWidth="1"/>
    <col min="3852" max="3855" width="9.109375" style="176"/>
    <col min="3856" max="3856" width="13" style="176" customWidth="1"/>
    <col min="3857" max="4097" width="9.109375" style="176"/>
    <col min="4098" max="4100" width="19" style="176" customWidth="1"/>
    <col min="4101" max="4101" width="12.88671875" style="176" customWidth="1"/>
    <col min="4102" max="4102" width="17" style="176" bestFit="1" customWidth="1"/>
    <col min="4103" max="4103" width="15.44140625" style="176" bestFit="1" customWidth="1"/>
    <col min="4104" max="4107" width="11" style="176" customWidth="1"/>
    <col min="4108" max="4111" width="9.109375" style="176"/>
    <col min="4112" max="4112" width="13" style="176" customWidth="1"/>
    <col min="4113" max="4353" width="9.109375" style="176"/>
    <col min="4354" max="4356" width="19" style="176" customWidth="1"/>
    <col min="4357" max="4357" width="12.88671875" style="176" customWidth="1"/>
    <col min="4358" max="4358" width="17" style="176" bestFit="1" customWidth="1"/>
    <col min="4359" max="4359" width="15.44140625" style="176" bestFit="1" customWidth="1"/>
    <col min="4360" max="4363" width="11" style="176" customWidth="1"/>
    <col min="4364" max="4367" width="9.109375" style="176"/>
    <col min="4368" max="4368" width="13" style="176" customWidth="1"/>
    <col min="4369" max="4609" width="9.109375" style="176"/>
    <col min="4610" max="4612" width="19" style="176" customWidth="1"/>
    <col min="4613" max="4613" width="12.88671875" style="176" customWidth="1"/>
    <col min="4614" max="4614" width="17" style="176" bestFit="1" customWidth="1"/>
    <col min="4615" max="4615" width="15.44140625" style="176" bestFit="1" customWidth="1"/>
    <col min="4616" max="4619" width="11" style="176" customWidth="1"/>
    <col min="4620" max="4623" width="9.109375" style="176"/>
    <col min="4624" max="4624" width="13" style="176" customWidth="1"/>
    <col min="4625" max="4865" width="9.109375" style="176"/>
    <col min="4866" max="4868" width="19" style="176" customWidth="1"/>
    <col min="4869" max="4869" width="12.88671875" style="176" customWidth="1"/>
    <col min="4870" max="4870" width="17" style="176" bestFit="1" customWidth="1"/>
    <col min="4871" max="4871" width="15.44140625" style="176" bestFit="1" customWidth="1"/>
    <col min="4872" max="4875" width="11" style="176" customWidth="1"/>
    <col min="4876" max="4879" width="9.109375" style="176"/>
    <col min="4880" max="4880" width="13" style="176" customWidth="1"/>
    <col min="4881" max="5121" width="9.109375" style="176"/>
    <col min="5122" max="5124" width="19" style="176" customWidth="1"/>
    <col min="5125" max="5125" width="12.88671875" style="176" customWidth="1"/>
    <col min="5126" max="5126" width="17" style="176" bestFit="1" customWidth="1"/>
    <col min="5127" max="5127" width="15.44140625" style="176" bestFit="1" customWidth="1"/>
    <col min="5128" max="5131" width="11" style="176" customWidth="1"/>
    <col min="5132" max="5135" width="9.109375" style="176"/>
    <col min="5136" max="5136" width="13" style="176" customWidth="1"/>
    <col min="5137" max="5377" width="9.109375" style="176"/>
    <col min="5378" max="5380" width="19" style="176" customWidth="1"/>
    <col min="5381" max="5381" width="12.88671875" style="176" customWidth="1"/>
    <col min="5382" max="5382" width="17" style="176" bestFit="1" customWidth="1"/>
    <col min="5383" max="5383" width="15.44140625" style="176" bestFit="1" customWidth="1"/>
    <col min="5384" max="5387" width="11" style="176" customWidth="1"/>
    <col min="5388" max="5391" width="9.109375" style="176"/>
    <col min="5392" max="5392" width="13" style="176" customWidth="1"/>
    <col min="5393" max="5633" width="9.109375" style="176"/>
    <col min="5634" max="5636" width="19" style="176" customWidth="1"/>
    <col min="5637" max="5637" width="12.88671875" style="176" customWidth="1"/>
    <col min="5638" max="5638" width="17" style="176" bestFit="1" customWidth="1"/>
    <col min="5639" max="5639" width="15.44140625" style="176" bestFit="1" customWidth="1"/>
    <col min="5640" max="5643" width="11" style="176" customWidth="1"/>
    <col min="5644" max="5647" width="9.109375" style="176"/>
    <col min="5648" max="5648" width="13" style="176" customWidth="1"/>
    <col min="5649" max="5889" width="9.109375" style="176"/>
    <col min="5890" max="5892" width="19" style="176" customWidth="1"/>
    <col min="5893" max="5893" width="12.88671875" style="176" customWidth="1"/>
    <col min="5894" max="5894" width="17" style="176" bestFit="1" customWidth="1"/>
    <col min="5895" max="5895" width="15.44140625" style="176" bestFit="1" customWidth="1"/>
    <col min="5896" max="5899" width="11" style="176" customWidth="1"/>
    <col min="5900" max="5903" width="9.109375" style="176"/>
    <col min="5904" max="5904" width="13" style="176" customWidth="1"/>
    <col min="5905" max="6145" width="9.109375" style="176"/>
    <col min="6146" max="6148" width="19" style="176" customWidth="1"/>
    <col min="6149" max="6149" width="12.88671875" style="176" customWidth="1"/>
    <col min="6150" max="6150" width="17" style="176" bestFit="1" customWidth="1"/>
    <col min="6151" max="6151" width="15.44140625" style="176" bestFit="1" customWidth="1"/>
    <col min="6152" max="6155" width="11" style="176" customWidth="1"/>
    <col min="6156" max="6159" width="9.109375" style="176"/>
    <col min="6160" max="6160" width="13" style="176" customWidth="1"/>
    <col min="6161" max="6401" width="9.109375" style="176"/>
    <col min="6402" max="6404" width="19" style="176" customWidth="1"/>
    <col min="6405" max="6405" width="12.88671875" style="176" customWidth="1"/>
    <col min="6406" max="6406" width="17" style="176" bestFit="1" customWidth="1"/>
    <col min="6407" max="6407" width="15.44140625" style="176" bestFit="1" customWidth="1"/>
    <col min="6408" max="6411" width="11" style="176" customWidth="1"/>
    <col min="6412" max="6415" width="9.109375" style="176"/>
    <col min="6416" max="6416" width="13" style="176" customWidth="1"/>
    <col min="6417" max="6657" width="9.109375" style="176"/>
    <col min="6658" max="6660" width="19" style="176" customWidth="1"/>
    <col min="6661" max="6661" width="12.88671875" style="176" customWidth="1"/>
    <col min="6662" max="6662" width="17" style="176" bestFit="1" customWidth="1"/>
    <col min="6663" max="6663" width="15.44140625" style="176" bestFit="1" customWidth="1"/>
    <col min="6664" max="6667" width="11" style="176" customWidth="1"/>
    <col min="6668" max="6671" width="9.109375" style="176"/>
    <col min="6672" max="6672" width="13" style="176" customWidth="1"/>
    <col min="6673" max="6913" width="9.109375" style="176"/>
    <col min="6914" max="6916" width="19" style="176" customWidth="1"/>
    <col min="6917" max="6917" width="12.88671875" style="176" customWidth="1"/>
    <col min="6918" max="6918" width="17" style="176" bestFit="1" customWidth="1"/>
    <col min="6919" max="6919" width="15.44140625" style="176" bestFit="1" customWidth="1"/>
    <col min="6920" max="6923" width="11" style="176" customWidth="1"/>
    <col min="6924" max="6927" width="9.109375" style="176"/>
    <col min="6928" max="6928" width="13" style="176" customWidth="1"/>
    <col min="6929" max="7169" width="9.109375" style="176"/>
    <col min="7170" max="7172" width="19" style="176" customWidth="1"/>
    <col min="7173" max="7173" width="12.88671875" style="176" customWidth="1"/>
    <col min="7174" max="7174" width="17" style="176" bestFit="1" customWidth="1"/>
    <col min="7175" max="7175" width="15.44140625" style="176" bestFit="1" customWidth="1"/>
    <col min="7176" max="7179" width="11" style="176" customWidth="1"/>
    <col min="7180" max="7183" width="9.109375" style="176"/>
    <col min="7184" max="7184" width="13" style="176" customWidth="1"/>
    <col min="7185" max="7425" width="9.109375" style="176"/>
    <col min="7426" max="7428" width="19" style="176" customWidth="1"/>
    <col min="7429" max="7429" width="12.88671875" style="176" customWidth="1"/>
    <col min="7430" max="7430" width="17" style="176" bestFit="1" customWidth="1"/>
    <col min="7431" max="7431" width="15.44140625" style="176" bestFit="1" customWidth="1"/>
    <col min="7432" max="7435" width="11" style="176" customWidth="1"/>
    <col min="7436" max="7439" width="9.109375" style="176"/>
    <col min="7440" max="7440" width="13" style="176" customWidth="1"/>
    <col min="7441" max="7681" width="9.109375" style="176"/>
    <col min="7682" max="7684" width="19" style="176" customWidth="1"/>
    <col min="7685" max="7685" width="12.88671875" style="176" customWidth="1"/>
    <col min="7686" max="7686" width="17" style="176" bestFit="1" customWidth="1"/>
    <col min="7687" max="7687" width="15.44140625" style="176" bestFit="1" customWidth="1"/>
    <col min="7688" max="7691" width="11" style="176" customWidth="1"/>
    <col min="7692" max="7695" width="9.109375" style="176"/>
    <col min="7696" max="7696" width="13" style="176" customWidth="1"/>
    <col min="7697" max="7937" width="9.109375" style="176"/>
    <col min="7938" max="7940" width="19" style="176" customWidth="1"/>
    <col min="7941" max="7941" width="12.88671875" style="176" customWidth="1"/>
    <col min="7942" max="7942" width="17" style="176" bestFit="1" customWidth="1"/>
    <col min="7943" max="7943" width="15.44140625" style="176" bestFit="1" customWidth="1"/>
    <col min="7944" max="7947" width="11" style="176" customWidth="1"/>
    <col min="7948" max="7951" width="9.109375" style="176"/>
    <col min="7952" max="7952" width="13" style="176" customWidth="1"/>
    <col min="7953" max="8193" width="9.109375" style="176"/>
    <col min="8194" max="8196" width="19" style="176" customWidth="1"/>
    <col min="8197" max="8197" width="12.88671875" style="176" customWidth="1"/>
    <col min="8198" max="8198" width="17" style="176" bestFit="1" customWidth="1"/>
    <col min="8199" max="8199" width="15.44140625" style="176" bestFit="1" customWidth="1"/>
    <col min="8200" max="8203" width="11" style="176" customWidth="1"/>
    <col min="8204" max="8207" width="9.109375" style="176"/>
    <col min="8208" max="8208" width="13" style="176" customWidth="1"/>
    <col min="8209" max="8449" width="9.109375" style="176"/>
    <col min="8450" max="8452" width="19" style="176" customWidth="1"/>
    <col min="8453" max="8453" width="12.88671875" style="176" customWidth="1"/>
    <col min="8454" max="8454" width="17" style="176" bestFit="1" customWidth="1"/>
    <col min="8455" max="8455" width="15.44140625" style="176" bestFit="1" customWidth="1"/>
    <col min="8456" max="8459" width="11" style="176" customWidth="1"/>
    <col min="8460" max="8463" width="9.109375" style="176"/>
    <col min="8464" max="8464" width="13" style="176" customWidth="1"/>
    <col min="8465" max="8705" width="9.109375" style="176"/>
    <col min="8706" max="8708" width="19" style="176" customWidth="1"/>
    <col min="8709" max="8709" width="12.88671875" style="176" customWidth="1"/>
    <col min="8710" max="8710" width="17" style="176" bestFit="1" customWidth="1"/>
    <col min="8711" max="8711" width="15.44140625" style="176" bestFit="1" customWidth="1"/>
    <col min="8712" max="8715" width="11" style="176" customWidth="1"/>
    <col min="8716" max="8719" width="9.109375" style="176"/>
    <col min="8720" max="8720" width="13" style="176" customWidth="1"/>
    <col min="8721" max="8961" width="9.109375" style="176"/>
    <col min="8962" max="8964" width="19" style="176" customWidth="1"/>
    <col min="8965" max="8965" width="12.88671875" style="176" customWidth="1"/>
    <col min="8966" max="8966" width="17" style="176" bestFit="1" customWidth="1"/>
    <col min="8967" max="8967" width="15.44140625" style="176" bestFit="1" customWidth="1"/>
    <col min="8968" max="8971" width="11" style="176" customWidth="1"/>
    <col min="8972" max="8975" width="9.109375" style="176"/>
    <col min="8976" max="8976" width="13" style="176" customWidth="1"/>
    <col min="8977" max="9217" width="9.109375" style="176"/>
    <col min="9218" max="9220" width="19" style="176" customWidth="1"/>
    <col min="9221" max="9221" width="12.88671875" style="176" customWidth="1"/>
    <col min="9222" max="9222" width="17" style="176" bestFit="1" customWidth="1"/>
    <col min="9223" max="9223" width="15.44140625" style="176" bestFit="1" customWidth="1"/>
    <col min="9224" max="9227" width="11" style="176" customWidth="1"/>
    <col min="9228" max="9231" width="9.109375" style="176"/>
    <col min="9232" max="9232" width="13" style="176" customWidth="1"/>
    <col min="9233" max="9473" width="9.109375" style="176"/>
    <col min="9474" max="9476" width="19" style="176" customWidth="1"/>
    <col min="9477" max="9477" width="12.88671875" style="176" customWidth="1"/>
    <col min="9478" max="9478" width="17" style="176" bestFit="1" customWidth="1"/>
    <col min="9479" max="9479" width="15.44140625" style="176" bestFit="1" customWidth="1"/>
    <col min="9480" max="9483" width="11" style="176" customWidth="1"/>
    <col min="9484" max="9487" width="9.109375" style="176"/>
    <col min="9488" max="9488" width="13" style="176" customWidth="1"/>
    <col min="9489" max="9729" width="9.109375" style="176"/>
    <col min="9730" max="9732" width="19" style="176" customWidth="1"/>
    <col min="9733" max="9733" width="12.88671875" style="176" customWidth="1"/>
    <col min="9734" max="9734" width="17" style="176" bestFit="1" customWidth="1"/>
    <col min="9735" max="9735" width="15.44140625" style="176" bestFit="1" customWidth="1"/>
    <col min="9736" max="9739" width="11" style="176" customWidth="1"/>
    <col min="9740" max="9743" width="9.109375" style="176"/>
    <col min="9744" max="9744" width="13" style="176" customWidth="1"/>
    <col min="9745" max="9985" width="9.109375" style="176"/>
    <col min="9986" max="9988" width="19" style="176" customWidth="1"/>
    <col min="9989" max="9989" width="12.88671875" style="176" customWidth="1"/>
    <col min="9990" max="9990" width="17" style="176" bestFit="1" customWidth="1"/>
    <col min="9991" max="9991" width="15.44140625" style="176" bestFit="1" customWidth="1"/>
    <col min="9992" max="9995" width="11" style="176" customWidth="1"/>
    <col min="9996" max="9999" width="9.109375" style="176"/>
    <col min="10000" max="10000" width="13" style="176" customWidth="1"/>
    <col min="10001" max="10241" width="9.109375" style="176"/>
    <col min="10242" max="10244" width="19" style="176" customWidth="1"/>
    <col min="10245" max="10245" width="12.88671875" style="176" customWidth="1"/>
    <col min="10246" max="10246" width="17" style="176" bestFit="1" customWidth="1"/>
    <col min="10247" max="10247" width="15.44140625" style="176" bestFit="1" customWidth="1"/>
    <col min="10248" max="10251" width="11" style="176" customWidth="1"/>
    <col min="10252" max="10255" width="9.109375" style="176"/>
    <col min="10256" max="10256" width="13" style="176" customWidth="1"/>
    <col min="10257" max="10497" width="9.109375" style="176"/>
    <col min="10498" max="10500" width="19" style="176" customWidth="1"/>
    <col min="10501" max="10501" width="12.88671875" style="176" customWidth="1"/>
    <col min="10502" max="10502" width="17" style="176" bestFit="1" customWidth="1"/>
    <col min="10503" max="10503" width="15.44140625" style="176" bestFit="1" customWidth="1"/>
    <col min="10504" max="10507" width="11" style="176" customWidth="1"/>
    <col min="10508" max="10511" width="9.109375" style="176"/>
    <col min="10512" max="10512" width="13" style="176" customWidth="1"/>
    <col min="10513" max="10753" width="9.109375" style="176"/>
    <col min="10754" max="10756" width="19" style="176" customWidth="1"/>
    <col min="10757" max="10757" width="12.88671875" style="176" customWidth="1"/>
    <col min="10758" max="10758" width="17" style="176" bestFit="1" customWidth="1"/>
    <col min="10759" max="10759" width="15.44140625" style="176" bestFit="1" customWidth="1"/>
    <col min="10760" max="10763" width="11" style="176" customWidth="1"/>
    <col min="10764" max="10767" width="9.109375" style="176"/>
    <col min="10768" max="10768" width="13" style="176" customWidth="1"/>
    <col min="10769" max="11009" width="9.109375" style="176"/>
    <col min="11010" max="11012" width="19" style="176" customWidth="1"/>
    <col min="11013" max="11013" width="12.88671875" style="176" customWidth="1"/>
    <col min="11014" max="11014" width="17" style="176" bestFit="1" customWidth="1"/>
    <col min="11015" max="11015" width="15.44140625" style="176" bestFit="1" customWidth="1"/>
    <col min="11016" max="11019" width="11" style="176" customWidth="1"/>
    <col min="11020" max="11023" width="9.109375" style="176"/>
    <col min="11024" max="11024" width="13" style="176" customWidth="1"/>
    <col min="11025" max="11265" width="9.109375" style="176"/>
    <col min="11266" max="11268" width="19" style="176" customWidth="1"/>
    <col min="11269" max="11269" width="12.88671875" style="176" customWidth="1"/>
    <col min="11270" max="11270" width="17" style="176" bestFit="1" customWidth="1"/>
    <col min="11271" max="11271" width="15.44140625" style="176" bestFit="1" customWidth="1"/>
    <col min="11272" max="11275" width="11" style="176" customWidth="1"/>
    <col min="11276" max="11279" width="9.109375" style="176"/>
    <col min="11280" max="11280" width="13" style="176" customWidth="1"/>
    <col min="11281" max="11521" width="9.109375" style="176"/>
    <col min="11522" max="11524" width="19" style="176" customWidth="1"/>
    <col min="11525" max="11525" width="12.88671875" style="176" customWidth="1"/>
    <col min="11526" max="11526" width="17" style="176" bestFit="1" customWidth="1"/>
    <col min="11527" max="11527" width="15.44140625" style="176" bestFit="1" customWidth="1"/>
    <col min="11528" max="11531" width="11" style="176" customWidth="1"/>
    <col min="11532" max="11535" width="9.109375" style="176"/>
    <col min="11536" max="11536" width="13" style="176" customWidth="1"/>
    <col min="11537" max="11777" width="9.109375" style="176"/>
    <col min="11778" max="11780" width="19" style="176" customWidth="1"/>
    <col min="11781" max="11781" width="12.88671875" style="176" customWidth="1"/>
    <col min="11782" max="11782" width="17" style="176" bestFit="1" customWidth="1"/>
    <col min="11783" max="11783" width="15.44140625" style="176" bestFit="1" customWidth="1"/>
    <col min="11784" max="11787" width="11" style="176" customWidth="1"/>
    <col min="11788" max="11791" width="9.109375" style="176"/>
    <col min="11792" max="11792" width="13" style="176" customWidth="1"/>
    <col min="11793" max="12033" width="9.109375" style="176"/>
    <col min="12034" max="12036" width="19" style="176" customWidth="1"/>
    <col min="12037" max="12037" width="12.88671875" style="176" customWidth="1"/>
    <col min="12038" max="12038" width="17" style="176" bestFit="1" customWidth="1"/>
    <col min="12039" max="12039" width="15.44140625" style="176" bestFit="1" customWidth="1"/>
    <col min="12040" max="12043" width="11" style="176" customWidth="1"/>
    <col min="12044" max="12047" width="9.109375" style="176"/>
    <col min="12048" max="12048" width="13" style="176" customWidth="1"/>
    <col min="12049" max="12289" width="9.109375" style="176"/>
    <col min="12290" max="12292" width="19" style="176" customWidth="1"/>
    <col min="12293" max="12293" width="12.88671875" style="176" customWidth="1"/>
    <col min="12294" max="12294" width="17" style="176" bestFit="1" customWidth="1"/>
    <col min="12295" max="12295" width="15.44140625" style="176" bestFit="1" customWidth="1"/>
    <col min="12296" max="12299" width="11" style="176" customWidth="1"/>
    <col min="12300" max="12303" width="9.109375" style="176"/>
    <col min="12304" max="12304" width="13" style="176" customWidth="1"/>
    <col min="12305" max="12545" width="9.109375" style="176"/>
    <col min="12546" max="12548" width="19" style="176" customWidth="1"/>
    <col min="12549" max="12549" width="12.88671875" style="176" customWidth="1"/>
    <col min="12550" max="12550" width="17" style="176" bestFit="1" customWidth="1"/>
    <col min="12551" max="12551" width="15.44140625" style="176" bestFit="1" customWidth="1"/>
    <col min="12552" max="12555" width="11" style="176" customWidth="1"/>
    <col min="12556" max="12559" width="9.109375" style="176"/>
    <col min="12560" max="12560" width="13" style="176" customWidth="1"/>
    <col min="12561" max="12801" width="9.109375" style="176"/>
    <col min="12802" max="12804" width="19" style="176" customWidth="1"/>
    <col min="12805" max="12805" width="12.88671875" style="176" customWidth="1"/>
    <col min="12806" max="12806" width="17" style="176" bestFit="1" customWidth="1"/>
    <col min="12807" max="12807" width="15.44140625" style="176" bestFit="1" customWidth="1"/>
    <col min="12808" max="12811" width="11" style="176" customWidth="1"/>
    <col min="12812" max="12815" width="9.109375" style="176"/>
    <col min="12816" max="12816" width="13" style="176" customWidth="1"/>
    <col min="12817" max="13057" width="9.109375" style="176"/>
    <col min="13058" max="13060" width="19" style="176" customWidth="1"/>
    <col min="13061" max="13061" width="12.88671875" style="176" customWidth="1"/>
    <col min="13062" max="13062" width="17" style="176" bestFit="1" customWidth="1"/>
    <col min="13063" max="13063" width="15.44140625" style="176" bestFit="1" customWidth="1"/>
    <col min="13064" max="13067" width="11" style="176" customWidth="1"/>
    <col min="13068" max="13071" width="9.109375" style="176"/>
    <col min="13072" max="13072" width="13" style="176" customWidth="1"/>
    <col min="13073" max="13313" width="9.109375" style="176"/>
    <col min="13314" max="13316" width="19" style="176" customWidth="1"/>
    <col min="13317" max="13317" width="12.88671875" style="176" customWidth="1"/>
    <col min="13318" max="13318" width="17" style="176" bestFit="1" customWidth="1"/>
    <col min="13319" max="13319" width="15.44140625" style="176" bestFit="1" customWidth="1"/>
    <col min="13320" max="13323" width="11" style="176" customWidth="1"/>
    <col min="13324" max="13327" width="9.109375" style="176"/>
    <col min="13328" max="13328" width="13" style="176" customWidth="1"/>
    <col min="13329" max="13569" width="9.109375" style="176"/>
    <col min="13570" max="13572" width="19" style="176" customWidth="1"/>
    <col min="13573" max="13573" width="12.88671875" style="176" customWidth="1"/>
    <col min="13574" max="13574" width="17" style="176" bestFit="1" customWidth="1"/>
    <col min="13575" max="13575" width="15.44140625" style="176" bestFit="1" customWidth="1"/>
    <col min="13576" max="13579" width="11" style="176" customWidth="1"/>
    <col min="13580" max="13583" width="9.109375" style="176"/>
    <col min="13584" max="13584" width="13" style="176" customWidth="1"/>
    <col min="13585" max="13825" width="9.109375" style="176"/>
    <col min="13826" max="13828" width="19" style="176" customWidth="1"/>
    <col min="13829" max="13829" width="12.88671875" style="176" customWidth="1"/>
    <col min="13830" max="13830" width="17" style="176" bestFit="1" customWidth="1"/>
    <col min="13831" max="13831" width="15.44140625" style="176" bestFit="1" customWidth="1"/>
    <col min="13832" max="13835" width="11" style="176" customWidth="1"/>
    <col min="13836" max="13839" width="9.109375" style="176"/>
    <col min="13840" max="13840" width="13" style="176" customWidth="1"/>
    <col min="13841" max="14081" width="9.109375" style="176"/>
    <col min="14082" max="14084" width="19" style="176" customWidth="1"/>
    <col min="14085" max="14085" width="12.88671875" style="176" customWidth="1"/>
    <col min="14086" max="14086" width="17" style="176" bestFit="1" customWidth="1"/>
    <col min="14087" max="14087" width="15.44140625" style="176" bestFit="1" customWidth="1"/>
    <col min="14088" max="14091" width="11" style="176" customWidth="1"/>
    <col min="14092" max="14095" width="9.109375" style="176"/>
    <col min="14096" max="14096" width="13" style="176" customWidth="1"/>
    <col min="14097" max="14337" width="9.109375" style="176"/>
    <col min="14338" max="14340" width="19" style="176" customWidth="1"/>
    <col min="14341" max="14341" width="12.88671875" style="176" customWidth="1"/>
    <col min="14342" max="14342" width="17" style="176" bestFit="1" customWidth="1"/>
    <col min="14343" max="14343" width="15.44140625" style="176" bestFit="1" customWidth="1"/>
    <col min="14344" max="14347" width="11" style="176" customWidth="1"/>
    <col min="14348" max="14351" width="9.109375" style="176"/>
    <col min="14352" max="14352" width="13" style="176" customWidth="1"/>
    <col min="14353" max="14593" width="9.109375" style="176"/>
    <col min="14594" max="14596" width="19" style="176" customWidth="1"/>
    <col min="14597" max="14597" width="12.88671875" style="176" customWidth="1"/>
    <col min="14598" max="14598" width="17" style="176" bestFit="1" customWidth="1"/>
    <col min="14599" max="14599" width="15.44140625" style="176" bestFit="1" customWidth="1"/>
    <col min="14600" max="14603" width="11" style="176" customWidth="1"/>
    <col min="14604" max="14607" width="9.109375" style="176"/>
    <col min="14608" max="14608" width="13" style="176" customWidth="1"/>
    <col min="14609" max="14849" width="9.109375" style="176"/>
    <col min="14850" max="14852" width="19" style="176" customWidth="1"/>
    <col min="14853" max="14853" width="12.88671875" style="176" customWidth="1"/>
    <col min="14854" max="14854" width="17" style="176" bestFit="1" customWidth="1"/>
    <col min="14855" max="14855" width="15.44140625" style="176" bestFit="1" customWidth="1"/>
    <col min="14856" max="14859" width="11" style="176" customWidth="1"/>
    <col min="14860" max="14863" width="9.109375" style="176"/>
    <col min="14864" max="14864" width="13" style="176" customWidth="1"/>
    <col min="14865" max="15105" width="9.109375" style="176"/>
    <col min="15106" max="15108" width="19" style="176" customWidth="1"/>
    <col min="15109" max="15109" width="12.88671875" style="176" customWidth="1"/>
    <col min="15110" max="15110" width="17" style="176" bestFit="1" customWidth="1"/>
    <col min="15111" max="15111" width="15.44140625" style="176" bestFit="1" customWidth="1"/>
    <col min="15112" max="15115" width="11" style="176" customWidth="1"/>
    <col min="15116" max="15119" width="9.109375" style="176"/>
    <col min="15120" max="15120" width="13" style="176" customWidth="1"/>
    <col min="15121" max="15361" width="9.109375" style="176"/>
    <col min="15362" max="15364" width="19" style="176" customWidth="1"/>
    <col min="15365" max="15365" width="12.88671875" style="176" customWidth="1"/>
    <col min="15366" max="15366" width="17" style="176" bestFit="1" customWidth="1"/>
    <col min="15367" max="15367" width="15.44140625" style="176" bestFit="1" customWidth="1"/>
    <col min="15368" max="15371" width="11" style="176" customWidth="1"/>
    <col min="15372" max="15375" width="9.109375" style="176"/>
    <col min="15376" max="15376" width="13" style="176" customWidth="1"/>
    <col min="15377" max="15617" width="9.109375" style="176"/>
    <col min="15618" max="15620" width="19" style="176" customWidth="1"/>
    <col min="15621" max="15621" width="12.88671875" style="176" customWidth="1"/>
    <col min="15622" max="15622" width="17" style="176" bestFit="1" customWidth="1"/>
    <col min="15623" max="15623" width="15.44140625" style="176" bestFit="1" customWidth="1"/>
    <col min="15624" max="15627" width="11" style="176" customWidth="1"/>
    <col min="15628" max="15631" width="9.109375" style="176"/>
    <col min="15632" max="15632" width="13" style="176" customWidth="1"/>
    <col min="15633" max="15873" width="9.109375" style="176"/>
    <col min="15874" max="15876" width="19" style="176" customWidth="1"/>
    <col min="15877" max="15877" width="12.88671875" style="176" customWidth="1"/>
    <col min="15878" max="15878" width="17" style="176" bestFit="1" customWidth="1"/>
    <col min="15879" max="15879" width="15.44140625" style="176" bestFit="1" customWidth="1"/>
    <col min="15880" max="15883" width="11" style="176" customWidth="1"/>
    <col min="15884" max="15887" width="9.109375" style="176"/>
    <col min="15888" max="15888" width="13" style="176" customWidth="1"/>
    <col min="15889" max="16129" width="9.109375" style="176"/>
    <col min="16130" max="16132" width="19" style="176" customWidth="1"/>
    <col min="16133" max="16133" width="12.88671875" style="176" customWidth="1"/>
    <col min="16134" max="16134" width="17" style="176" bestFit="1" customWidth="1"/>
    <col min="16135" max="16135" width="15.44140625" style="176" bestFit="1" customWidth="1"/>
    <col min="16136" max="16139" width="11" style="176" customWidth="1"/>
    <col min="16140" max="16143" width="9.109375" style="176"/>
    <col min="16144" max="16144" width="13" style="176" customWidth="1"/>
    <col min="16145" max="16384" width="9.109375" style="176"/>
  </cols>
  <sheetData>
    <row r="1" spans="1:16" ht="42.75" customHeight="1">
      <c r="A1" s="175" t="s">
        <v>18701</v>
      </c>
      <c r="B1" s="175" t="s">
        <v>18736</v>
      </c>
      <c r="C1" s="175" t="s">
        <v>18737</v>
      </c>
      <c r="D1" s="175" t="s">
        <v>18738</v>
      </c>
      <c r="F1" s="177" t="s">
        <v>18739</v>
      </c>
      <c r="G1" s="177" t="s">
        <v>18740</v>
      </c>
      <c r="L1" s="152" t="s">
        <v>18741</v>
      </c>
      <c r="M1" s="152"/>
      <c r="N1" s="152"/>
      <c r="O1" s="152"/>
      <c r="P1" s="152"/>
    </row>
    <row r="2" spans="1:16" ht="24" customHeight="1" thickBot="1">
      <c r="A2" s="175"/>
      <c r="B2" s="175"/>
      <c r="C2" s="208" t="s">
        <v>18775</v>
      </c>
      <c r="D2" s="208"/>
      <c r="E2" s="208"/>
      <c r="F2" s="208" t="s">
        <v>7</v>
      </c>
      <c r="G2" s="208" t="s">
        <v>7</v>
      </c>
      <c r="L2" s="152"/>
      <c r="M2" s="152"/>
      <c r="N2" s="152"/>
      <c r="O2" s="152"/>
      <c r="P2" s="152"/>
    </row>
    <row r="3" spans="1:16">
      <c r="A3" s="178">
        <v>1995</v>
      </c>
      <c r="B3" s="179">
        <v>2306026</v>
      </c>
      <c r="C3" s="180">
        <f t="shared" ref="C3:C58" si="0">B3*$M$7</f>
        <v>1039389.4084379622</v>
      </c>
      <c r="D3" s="180">
        <f t="shared" ref="D3:D58" si="1">B3*$M$8</f>
        <v>1266636.5915620376</v>
      </c>
      <c r="F3" s="180">
        <f>C3*$O$10*10^-6</f>
        <v>10.913588788598602</v>
      </c>
      <c r="G3" s="180">
        <f>D3*$O$10*10^-6</f>
        <v>13.299684211401395</v>
      </c>
      <c r="L3" s="152" t="s">
        <v>18742</v>
      </c>
      <c r="M3" s="181">
        <v>1341.2563727737004</v>
      </c>
      <c r="N3" s="152" t="s">
        <v>9</v>
      </c>
      <c r="O3" s="152"/>
      <c r="P3" s="152"/>
    </row>
    <row r="4" spans="1:16">
      <c r="A4" s="178">
        <v>1996</v>
      </c>
      <c r="B4" s="179">
        <v>2506618</v>
      </c>
      <c r="C4" s="180">
        <f t="shared" si="0"/>
        <v>1129801.7456004173</v>
      </c>
      <c r="D4" s="180">
        <f t="shared" si="1"/>
        <v>1376816.2543995825</v>
      </c>
      <c r="F4" s="180">
        <f t="shared" ref="F4:G58" si="2">C4*$O$10*10^-6</f>
        <v>11.86291832880438</v>
      </c>
      <c r="G4" s="180">
        <f t="shared" si="2"/>
        <v>14.456570671195616</v>
      </c>
      <c r="L4" s="152" t="s">
        <v>18743</v>
      </c>
      <c r="M4" s="181">
        <v>1634.5023209098272</v>
      </c>
      <c r="N4" s="152" t="s">
        <v>9</v>
      </c>
      <c r="O4" s="152"/>
      <c r="P4" s="152"/>
    </row>
    <row r="5" spans="1:16">
      <c r="A5" s="178">
        <v>1997</v>
      </c>
      <c r="B5" s="179">
        <v>2622351</v>
      </c>
      <c r="C5" s="180">
        <f t="shared" si="0"/>
        <v>1181965.7950980165</v>
      </c>
      <c r="D5" s="180">
        <f t="shared" si="1"/>
        <v>1440385.2049019833</v>
      </c>
      <c r="F5" s="180">
        <f t="shared" si="2"/>
        <v>12.410640848529173</v>
      </c>
      <c r="G5" s="180">
        <f t="shared" si="2"/>
        <v>15.124044651470824</v>
      </c>
      <c r="L5" s="182"/>
      <c r="M5" s="182"/>
      <c r="N5" s="152"/>
      <c r="O5" s="152"/>
      <c r="P5" s="152"/>
    </row>
    <row r="6" spans="1:16">
      <c r="A6" s="178">
        <v>1998</v>
      </c>
      <c r="B6" s="179">
        <v>2739787</v>
      </c>
      <c r="C6" s="180">
        <f t="shared" si="0"/>
        <v>1234897.4335831509</v>
      </c>
      <c r="D6" s="180">
        <f t="shared" si="1"/>
        <v>1504889.5664168489</v>
      </c>
      <c r="F6" s="180">
        <f t="shared" si="2"/>
        <v>12.966423052623083</v>
      </c>
      <c r="G6" s="180">
        <f t="shared" si="2"/>
        <v>15.801340447376914</v>
      </c>
      <c r="L6" s="182" t="s">
        <v>18744</v>
      </c>
      <c r="M6" s="182"/>
      <c r="N6" s="152"/>
      <c r="O6" s="152"/>
      <c r="P6" s="152"/>
    </row>
    <row r="7" spans="1:16">
      <c r="A7" s="178">
        <v>1999</v>
      </c>
      <c r="B7" s="179">
        <v>2928524</v>
      </c>
      <c r="C7" s="180">
        <f t="shared" si="0"/>
        <v>1319966.3958499925</v>
      </c>
      <c r="D7" s="180">
        <f t="shared" si="1"/>
        <v>1608557.6041500072</v>
      </c>
      <c r="F7" s="180">
        <f t="shared" si="2"/>
        <v>13.85964715642492</v>
      </c>
      <c r="G7" s="180">
        <f t="shared" si="2"/>
        <v>16.889854843575076</v>
      </c>
      <c r="L7" s="152" t="s">
        <v>18742</v>
      </c>
      <c r="M7" s="183">
        <f>M3/SUM($M$3:$M$4)</f>
        <v>0.45072753231661838</v>
      </c>
      <c r="N7" s="152"/>
      <c r="O7" s="152"/>
      <c r="P7" s="152"/>
    </row>
    <row r="8" spans="1:16">
      <c r="A8" s="178">
        <v>2000</v>
      </c>
      <c r="B8" s="179">
        <v>3064150</v>
      </c>
      <c r="C8" s="180">
        <f t="shared" si="0"/>
        <v>1381096.7681479661</v>
      </c>
      <c r="D8" s="180">
        <f t="shared" si="1"/>
        <v>1683053.2318520336</v>
      </c>
      <c r="F8" s="180">
        <f t="shared" si="2"/>
        <v>14.501516065553645</v>
      </c>
      <c r="G8" s="180">
        <f t="shared" si="2"/>
        <v>17.672058934446351</v>
      </c>
      <c r="L8" s="152" t="s">
        <v>18743</v>
      </c>
      <c r="M8" s="183">
        <f>M4/SUM($M$3:$M$4)</f>
        <v>0.54927246768338156</v>
      </c>
      <c r="N8" s="152"/>
      <c r="O8" s="152"/>
      <c r="P8" s="152"/>
    </row>
    <row r="9" spans="1:16">
      <c r="A9" s="178">
        <v>2001</v>
      </c>
      <c r="B9" s="179">
        <v>3221453</v>
      </c>
      <c r="C9" s="180">
        <f>B9*$M$7</f>
        <v>1451997.5611639672</v>
      </c>
      <c r="D9" s="180">
        <f t="shared" si="1"/>
        <v>1769455.4388360325</v>
      </c>
      <c r="E9" s="184"/>
      <c r="F9" s="180">
        <f t="shared" si="2"/>
        <v>15.245974392221655</v>
      </c>
      <c r="G9" s="180">
        <f t="shared" si="2"/>
        <v>18.57928210777834</v>
      </c>
      <c r="H9" s="185"/>
      <c r="I9" s="185"/>
      <c r="J9" s="185"/>
      <c r="K9" s="185"/>
      <c r="L9" s="152"/>
      <c r="M9" s="152"/>
      <c r="N9" s="152"/>
      <c r="O9" s="152"/>
      <c r="P9" s="152"/>
    </row>
    <row r="10" spans="1:16">
      <c r="A10" s="178">
        <v>2002</v>
      </c>
      <c r="B10" s="179">
        <v>3344318</v>
      </c>
      <c r="C10" s="180">
        <f t="shared" si="0"/>
        <v>1507376.1994220486</v>
      </c>
      <c r="D10" s="180">
        <f t="shared" si="1"/>
        <v>1836941.8005779514</v>
      </c>
      <c r="E10" s="184"/>
      <c r="F10" s="180">
        <f t="shared" si="2"/>
        <v>15.82745009393151</v>
      </c>
      <c r="G10" s="180">
        <f t="shared" si="2"/>
        <v>19.287888906068488</v>
      </c>
      <c r="H10" s="185"/>
      <c r="I10" s="185"/>
      <c r="J10" s="185"/>
      <c r="K10" s="185"/>
      <c r="L10" s="186" t="s">
        <v>18745</v>
      </c>
      <c r="M10" s="152"/>
      <c r="N10" s="152"/>
      <c r="O10" s="187">
        <v>10.5</v>
      </c>
      <c r="P10" s="187" t="s">
        <v>18746</v>
      </c>
    </row>
    <row r="11" spans="1:16">
      <c r="A11" s="178">
        <v>2003</v>
      </c>
      <c r="B11" s="179">
        <v>3287486</v>
      </c>
      <c r="C11" s="180">
        <f t="shared" si="0"/>
        <v>1481760.4523054305</v>
      </c>
      <c r="D11" s="180">
        <f t="shared" si="1"/>
        <v>1805725.5476945692</v>
      </c>
      <c r="E11" s="184"/>
      <c r="F11" s="180">
        <f t="shared" si="2"/>
        <v>15.55848474920702</v>
      </c>
      <c r="G11" s="180">
        <f t="shared" si="2"/>
        <v>18.960118250792977</v>
      </c>
      <c r="H11" s="185"/>
      <c r="I11" s="185"/>
      <c r="J11" s="185"/>
      <c r="K11" s="185"/>
    </row>
    <row r="12" spans="1:16">
      <c r="A12" s="178">
        <v>2004</v>
      </c>
      <c r="B12" s="179">
        <v>3437109</v>
      </c>
      <c r="C12" s="180">
        <f t="shared" si="0"/>
        <v>1549199.6578732398</v>
      </c>
      <c r="D12" s="180">
        <f t="shared" si="1"/>
        <v>1887909.3421267599</v>
      </c>
      <c r="E12" s="184"/>
      <c r="F12" s="180">
        <f t="shared" si="2"/>
        <v>16.266596407669017</v>
      </c>
      <c r="G12" s="180">
        <f t="shared" si="2"/>
        <v>19.823048092330978</v>
      </c>
      <c r="H12" s="185"/>
      <c r="I12" s="185"/>
      <c r="J12" s="185"/>
      <c r="K12" s="185"/>
    </row>
    <row r="13" spans="1:16">
      <c r="A13" s="178">
        <v>2005</v>
      </c>
      <c r="B13" s="179">
        <v>3473491</v>
      </c>
      <c r="C13" s="180">
        <f t="shared" si="0"/>
        <v>1565598.0269539831</v>
      </c>
      <c r="D13" s="180">
        <f t="shared" si="1"/>
        <v>1907892.9730460166</v>
      </c>
      <c r="E13" s="184"/>
      <c r="F13" s="180">
        <f t="shared" si="2"/>
        <v>16.438779283016821</v>
      </c>
      <c r="G13" s="180">
        <f t="shared" si="2"/>
        <v>20.032876216983173</v>
      </c>
      <c r="H13" s="185"/>
      <c r="I13" s="185"/>
      <c r="J13" s="185"/>
      <c r="K13" s="185"/>
      <c r="L13" s="188"/>
      <c r="M13" s="152"/>
      <c r="N13" s="152"/>
      <c r="O13" s="152"/>
    </row>
    <row r="14" spans="1:16">
      <c r="A14" s="178">
        <v>2006</v>
      </c>
      <c r="B14" s="179">
        <v>3489450</v>
      </c>
      <c r="C14" s="180">
        <f t="shared" si="0"/>
        <v>1572791.1876422241</v>
      </c>
      <c r="D14" s="180">
        <f t="shared" si="1"/>
        <v>1916658.8123577759</v>
      </c>
      <c r="E14" s="184"/>
      <c r="F14" s="180">
        <f t="shared" si="2"/>
        <v>16.514307470243352</v>
      </c>
      <c r="G14" s="180">
        <f t="shared" si="2"/>
        <v>20.124917529756647</v>
      </c>
      <c r="H14" s="185"/>
      <c r="I14" s="185"/>
      <c r="J14" s="185"/>
      <c r="K14" s="185"/>
      <c r="L14" s="189"/>
      <c r="M14" s="190"/>
      <c r="N14" s="152"/>
      <c r="O14" s="152"/>
    </row>
    <row r="15" spans="1:16" ht="15" thickBot="1">
      <c r="A15" s="178">
        <v>2007</v>
      </c>
      <c r="B15" s="179">
        <v>3584078</v>
      </c>
      <c r="C15" s="180">
        <f t="shared" si="0"/>
        <v>1615442.6325702809</v>
      </c>
      <c r="D15" s="180">
        <f t="shared" si="1"/>
        <v>1968635.3674297188</v>
      </c>
      <c r="E15" s="184"/>
      <c r="F15" s="180">
        <f t="shared" si="2"/>
        <v>16.962147641987947</v>
      </c>
      <c r="G15" s="180">
        <f t="shared" si="2"/>
        <v>20.670671358012047</v>
      </c>
      <c r="H15" s="185"/>
      <c r="I15" s="185"/>
      <c r="J15" s="185"/>
      <c r="K15" s="185"/>
      <c r="L15" s="189"/>
      <c r="M15" s="191" t="s">
        <v>18747</v>
      </c>
      <c r="N15" s="152"/>
      <c r="O15" s="152"/>
    </row>
    <row r="16" spans="1:16">
      <c r="A16" s="178">
        <v>2008</v>
      </c>
      <c r="B16" s="179">
        <v>3589853</v>
      </c>
      <c r="C16" s="180">
        <f t="shared" si="0"/>
        <v>1618045.5840694094</v>
      </c>
      <c r="D16" s="180">
        <f t="shared" si="1"/>
        <v>1971807.4159305904</v>
      </c>
      <c r="E16" s="184"/>
      <c r="F16" s="180">
        <f t="shared" si="2"/>
        <v>16.989478632728801</v>
      </c>
      <c r="G16" s="180">
        <f t="shared" si="2"/>
        <v>20.703977867271199</v>
      </c>
      <c r="H16" s="185"/>
      <c r="I16" s="185"/>
      <c r="J16" s="185"/>
      <c r="K16" s="185"/>
      <c r="L16" s="192" t="s">
        <v>18748</v>
      </c>
      <c r="M16" s="193">
        <v>37</v>
      </c>
      <c r="N16" s="152"/>
      <c r="O16" s="152"/>
    </row>
    <row r="17" spans="1:15">
      <c r="A17" s="178">
        <v>2009</v>
      </c>
      <c r="B17" s="179">
        <v>3386000</v>
      </c>
      <c r="C17" s="180">
        <f t="shared" si="0"/>
        <v>1526163.4244240699</v>
      </c>
      <c r="D17" s="180">
        <f t="shared" si="1"/>
        <v>1859836.5755759301</v>
      </c>
      <c r="E17" s="184"/>
      <c r="F17" s="180">
        <f t="shared" si="2"/>
        <v>16.024715956452734</v>
      </c>
      <c r="G17" s="180">
        <f t="shared" si="2"/>
        <v>19.528284043547263</v>
      </c>
      <c r="H17" s="185"/>
      <c r="I17" s="185"/>
      <c r="J17" s="185"/>
      <c r="K17" s="185"/>
      <c r="L17" s="192" t="s">
        <v>18749</v>
      </c>
      <c r="M17" s="194">
        <f>0.0024/0.009</f>
        <v>0.26666666666666666</v>
      </c>
      <c r="N17" s="152"/>
      <c r="O17" s="152"/>
    </row>
    <row r="18" spans="1:15">
      <c r="A18" s="178">
        <v>2010</v>
      </c>
      <c r="B18" s="179">
        <v>3403797.4206210813</v>
      </c>
      <c r="C18" s="180">
        <f t="shared" si="0"/>
        <v>1534185.2119022107</v>
      </c>
      <c r="D18" s="180">
        <f t="shared" si="1"/>
        <v>1869612.2087188703</v>
      </c>
      <c r="E18" s="184"/>
      <c r="F18" s="180">
        <f t="shared" si="2"/>
        <v>16.108944724973213</v>
      </c>
      <c r="G18" s="180">
        <f t="shared" si="2"/>
        <v>19.630928191548136</v>
      </c>
      <c r="H18" s="185"/>
      <c r="I18" s="185"/>
      <c r="J18" s="185"/>
      <c r="K18" s="185"/>
      <c r="L18" s="192" t="s">
        <v>18750</v>
      </c>
      <c r="M18" s="194">
        <f>0.1/0.009</f>
        <v>11.111111111111112</v>
      </c>
      <c r="N18" s="152"/>
      <c r="O18" s="152"/>
    </row>
    <row r="19" spans="1:15">
      <c r="A19" s="178">
        <v>2011</v>
      </c>
      <c r="B19" s="179">
        <v>3476018.1096329885</v>
      </c>
      <c r="C19" s="180">
        <f t="shared" si="0"/>
        <v>1566737.0648427536</v>
      </c>
      <c r="D19" s="180">
        <f t="shared" si="1"/>
        <v>1909281.0447902346</v>
      </c>
      <c r="E19" s="184"/>
      <c r="F19" s="180">
        <f t="shared" si="2"/>
        <v>16.450739180848913</v>
      </c>
      <c r="G19" s="180">
        <f t="shared" si="2"/>
        <v>20.047450970297461</v>
      </c>
      <c r="H19" s="185"/>
      <c r="I19" s="185"/>
      <c r="J19" s="185"/>
      <c r="K19" s="185"/>
      <c r="L19" s="195" t="s">
        <v>18751</v>
      </c>
      <c r="M19" s="196">
        <v>0.58699999999999997</v>
      </c>
      <c r="N19" s="152"/>
      <c r="O19" s="152"/>
    </row>
    <row r="20" spans="1:15">
      <c r="A20" s="178">
        <v>2012</v>
      </c>
      <c r="B20" s="179">
        <v>3534927.8521893308</v>
      </c>
      <c r="C20" s="180">
        <f t="shared" si="0"/>
        <v>1593289.3077345809</v>
      </c>
      <c r="D20" s="180">
        <f t="shared" si="1"/>
        <v>1941638.5444547497</v>
      </c>
      <c r="E20" s="184"/>
      <c r="F20" s="180">
        <f t="shared" si="2"/>
        <v>16.7295377312131</v>
      </c>
      <c r="G20" s="180">
        <f t="shared" si="2"/>
        <v>20.387204716774871</v>
      </c>
      <c r="H20" s="185"/>
      <c r="I20" s="185"/>
      <c r="J20" s="185"/>
      <c r="K20" s="185"/>
    </row>
    <row r="21" spans="1:15">
      <c r="A21" s="178">
        <v>2013</v>
      </c>
      <c r="B21" s="179">
        <v>3617715.5949143525</v>
      </c>
      <c r="C21" s="180">
        <f t="shared" si="0"/>
        <v>1630604.0227190931</v>
      </c>
      <c r="D21" s="180">
        <f t="shared" si="1"/>
        <v>1987111.5721952592</v>
      </c>
      <c r="E21" s="184"/>
      <c r="F21" s="180">
        <f t="shared" si="2"/>
        <v>17.121342238550476</v>
      </c>
      <c r="G21" s="180">
        <f t="shared" si="2"/>
        <v>20.864671508050222</v>
      </c>
      <c r="H21" s="185"/>
      <c r="I21" s="185"/>
      <c r="J21" s="185"/>
      <c r="K21" s="185"/>
    </row>
    <row r="22" spans="1:15">
      <c r="A22" s="178">
        <v>2014</v>
      </c>
      <c r="B22" s="179">
        <v>3693018.480021907</v>
      </c>
      <c r="C22" s="180">
        <f t="shared" si="0"/>
        <v>1664545.1062999431</v>
      </c>
      <c r="D22" s="180">
        <f t="shared" si="1"/>
        <v>2028473.3737219637</v>
      </c>
      <c r="E22" s="184"/>
      <c r="F22" s="180">
        <f t="shared" si="2"/>
        <v>17.477723616149401</v>
      </c>
      <c r="G22" s="180">
        <f t="shared" si="2"/>
        <v>21.298970424080618</v>
      </c>
      <c r="H22" s="185"/>
      <c r="I22" s="185"/>
      <c r="J22" s="185"/>
      <c r="K22" s="185"/>
    </row>
    <row r="23" spans="1:15">
      <c r="A23" s="178">
        <v>2015</v>
      </c>
      <c r="B23" s="179">
        <v>3709279.8714385284</v>
      </c>
      <c r="C23" s="180">
        <f t="shared" si="0"/>
        <v>1671874.5631251915</v>
      </c>
      <c r="D23" s="180">
        <f t="shared" si="1"/>
        <v>2037405.3083133367</v>
      </c>
      <c r="E23" s="184"/>
      <c r="F23" s="180">
        <f t="shared" si="2"/>
        <v>17.55468291281451</v>
      </c>
      <c r="G23" s="180">
        <f t="shared" si="2"/>
        <v>21.392755737290035</v>
      </c>
      <c r="H23" s="185"/>
      <c r="I23" s="185"/>
      <c r="J23" s="185"/>
      <c r="K23" s="185"/>
    </row>
    <row r="24" spans="1:15">
      <c r="A24" s="178">
        <v>2016</v>
      </c>
      <c r="B24" s="179">
        <v>3700523.3660057783</v>
      </c>
      <c r="C24" s="180">
        <f t="shared" si="0"/>
        <v>1667927.7650397709</v>
      </c>
      <c r="D24" s="180">
        <f t="shared" si="1"/>
        <v>2032595.6009660072</v>
      </c>
      <c r="E24" s="184"/>
      <c r="F24" s="180">
        <f t="shared" si="2"/>
        <v>17.513241532917593</v>
      </c>
      <c r="G24" s="180">
        <f t="shared" si="2"/>
        <v>21.342253810143074</v>
      </c>
      <c r="H24" s="185"/>
      <c r="I24" s="185"/>
      <c r="J24" s="185"/>
      <c r="K24" s="185"/>
    </row>
    <row r="25" spans="1:15">
      <c r="A25" s="178">
        <v>2017</v>
      </c>
      <c r="B25" s="179">
        <v>3694743.0420001596</v>
      </c>
      <c r="C25" s="180">
        <f t="shared" si="0"/>
        <v>1665322.4138647278</v>
      </c>
      <c r="D25" s="180">
        <f t="shared" si="1"/>
        <v>2029420.6281354316</v>
      </c>
      <c r="E25" s="184"/>
      <c r="F25" s="180">
        <f t="shared" si="2"/>
        <v>17.485885345579643</v>
      </c>
      <c r="G25" s="180">
        <f t="shared" si="2"/>
        <v>21.30891659542203</v>
      </c>
      <c r="H25" s="185"/>
      <c r="I25" s="185"/>
      <c r="J25" s="185"/>
      <c r="K25" s="185"/>
    </row>
    <row r="26" spans="1:15">
      <c r="A26" s="178">
        <v>2018</v>
      </c>
      <c r="B26" s="179">
        <v>3688830.6159468619</v>
      </c>
      <c r="C26" s="180">
        <f t="shared" si="0"/>
        <v>1662657.5206597205</v>
      </c>
      <c r="D26" s="180">
        <f t="shared" si="1"/>
        <v>2026173.0952871412</v>
      </c>
      <c r="E26" s="184"/>
      <c r="F26" s="180">
        <f t="shared" si="2"/>
        <v>17.457903966927066</v>
      </c>
      <c r="G26" s="180">
        <f t="shared" si="2"/>
        <v>21.274817500514981</v>
      </c>
      <c r="H26" s="185"/>
      <c r="I26" s="185"/>
      <c r="J26" s="185"/>
      <c r="K26" s="185"/>
    </row>
    <row r="27" spans="1:15">
      <c r="A27" s="178">
        <v>2019</v>
      </c>
      <c r="B27" s="179">
        <v>3692896.3348983256</v>
      </c>
      <c r="C27" s="180">
        <f t="shared" si="0"/>
        <v>1664490.0521298067</v>
      </c>
      <c r="D27" s="180">
        <f t="shared" si="1"/>
        <v>2028406.2827685187</v>
      </c>
      <c r="E27" s="184"/>
      <c r="F27" s="180">
        <f t="shared" si="2"/>
        <v>17.477145547362973</v>
      </c>
      <c r="G27" s="180">
        <f t="shared" si="2"/>
        <v>21.298265969069448</v>
      </c>
      <c r="H27" s="185"/>
      <c r="I27" s="185"/>
      <c r="J27" s="185"/>
      <c r="K27" s="185"/>
    </row>
    <row r="28" spans="1:15">
      <c r="A28" s="178">
        <v>2020</v>
      </c>
      <c r="B28" s="179">
        <v>3701700.2168858484</v>
      </c>
      <c r="C28" s="180">
        <f t="shared" si="0"/>
        <v>1668458.2041328496</v>
      </c>
      <c r="D28" s="180">
        <f t="shared" si="1"/>
        <v>2033242.0127529986</v>
      </c>
      <c r="E28" s="184"/>
      <c r="F28" s="180">
        <f t="shared" si="2"/>
        <v>17.51881114339492</v>
      </c>
      <c r="G28" s="180">
        <f t="shared" si="2"/>
        <v>21.349041133906482</v>
      </c>
      <c r="H28" s="185"/>
      <c r="I28" s="185"/>
      <c r="J28" s="185"/>
      <c r="K28" s="185"/>
    </row>
    <row r="29" spans="1:15">
      <c r="A29" s="178">
        <v>2021</v>
      </c>
      <c r="B29" s="179">
        <v>3790418.1204403117</v>
      </c>
      <c r="C29" s="180">
        <f t="shared" si="0"/>
        <v>1708445.8058742564</v>
      </c>
      <c r="D29" s="180">
        <f t="shared" si="1"/>
        <v>2081972.3145660551</v>
      </c>
      <c r="E29" s="184"/>
      <c r="F29" s="180">
        <f t="shared" si="2"/>
        <v>17.938680961679694</v>
      </c>
      <c r="G29" s="180">
        <f t="shared" si="2"/>
        <v>21.86070930294358</v>
      </c>
      <c r="H29" s="185"/>
      <c r="I29" s="185"/>
      <c r="J29" s="185"/>
      <c r="K29" s="185"/>
    </row>
    <row r="30" spans="1:15">
      <c r="A30" s="178">
        <v>2022</v>
      </c>
      <c r="B30" s="179">
        <v>3839027.2335813814</v>
      </c>
      <c r="C30" s="180">
        <f t="shared" si="0"/>
        <v>1730355.2714884302</v>
      </c>
      <c r="D30" s="180">
        <f t="shared" si="1"/>
        <v>2108671.9620929509</v>
      </c>
      <c r="E30" s="184"/>
      <c r="F30" s="180">
        <f t="shared" si="2"/>
        <v>18.168730350628518</v>
      </c>
      <c r="G30" s="180">
        <f t="shared" si="2"/>
        <v>22.141055601975985</v>
      </c>
      <c r="H30" s="185"/>
      <c r="I30" s="185"/>
      <c r="J30" s="185"/>
      <c r="K30" s="185"/>
    </row>
    <row r="31" spans="1:15">
      <c r="A31" s="178">
        <v>2023</v>
      </c>
      <c r="B31" s="179">
        <v>3892239.936568893</v>
      </c>
      <c r="C31" s="180">
        <f t="shared" si="0"/>
        <v>1754339.7017938884</v>
      </c>
      <c r="D31" s="180">
        <f t="shared" si="1"/>
        <v>2137900.2347750044</v>
      </c>
      <c r="E31" s="184"/>
      <c r="F31" s="180">
        <f t="shared" si="2"/>
        <v>18.420566868835827</v>
      </c>
      <c r="G31" s="180">
        <f t="shared" si="2"/>
        <v>22.447952465137543</v>
      </c>
      <c r="H31" s="185"/>
      <c r="I31" s="185"/>
      <c r="J31" s="185"/>
      <c r="K31" s="185"/>
    </row>
    <row r="32" spans="1:15">
      <c r="A32" s="178">
        <v>2024</v>
      </c>
      <c r="B32" s="179">
        <v>3961130.0443324787</v>
      </c>
      <c r="C32" s="180">
        <f t="shared" si="0"/>
        <v>1785390.3700671953</v>
      </c>
      <c r="D32" s="180">
        <f t="shared" si="1"/>
        <v>2175739.6742652832</v>
      </c>
      <c r="E32" s="184"/>
      <c r="F32" s="180">
        <f t="shared" si="2"/>
        <v>18.746598885705549</v>
      </c>
      <c r="G32" s="180">
        <f t="shared" si="2"/>
        <v>22.845266579785473</v>
      </c>
      <c r="H32" s="185"/>
      <c r="I32" s="185"/>
      <c r="J32" s="185"/>
      <c r="K32" s="185"/>
    </row>
    <row r="33" spans="1:11">
      <c r="A33" s="178">
        <v>2025</v>
      </c>
      <c r="B33" s="179">
        <v>4027239.9035379714</v>
      </c>
      <c r="C33" s="180">
        <f t="shared" si="0"/>
        <v>1815187.9037686861</v>
      </c>
      <c r="D33" s="180">
        <f t="shared" si="1"/>
        <v>2212051.9997692849</v>
      </c>
      <c r="E33" s="184"/>
      <c r="F33" s="180">
        <f t="shared" si="2"/>
        <v>19.059472989571201</v>
      </c>
      <c r="G33" s="180">
        <f t="shared" si="2"/>
        <v>23.226545997577492</v>
      </c>
      <c r="H33" s="185"/>
      <c r="I33" s="185"/>
      <c r="J33" s="185"/>
      <c r="K33" s="185"/>
    </row>
    <row r="34" spans="1:11">
      <c r="A34" s="178">
        <v>2026</v>
      </c>
      <c r="B34" s="179">
        <v>4086752.7085934891</v>
      </c>
      <c r="C34" s="180">
        <f t="shared" si="0"/>
        <v>1842011.9635325996</v>
      </c>
      <c r="D34" s="180">
        <f t="shared" si="1"/>
        <v>2244740.7450608895</v>
      </c>
      <c r="E34" s="184"/>
      <c r="F34" s="180">
        <f t="shared" si="2"/>
        <v>19.341125617092295</v>
      </c>
      <c r="G34" s="180">
        <f t="shared" si="2"/>
        <v>23.56977782313934</v>
      </c>
      <c r="H34" s="185"/>
      <c r="I34" s="185"/>
      <c r="J34" s="185"/>
      <c r="K34" s="185"/>
    </row>
    <row r="35" spans="1:11">
      <c r="A35" s="178">
        <v>2027</v>
      </c>
      <c r="B35" s="179">
        <v>4154410.603979561</v>
      </c>
      <c r="C35" s="180">
        <f t="shared" si="0"/>
        <v>1872507.2397616997</v>
      </c>
      <c r="D35" s="180">
        <f t="shared" si="1"/>
        <v>2281903.3642178611</v>
      </c>
      <c r="E35" s="184"/>
      <c r="F35" s="180">
        <f t="shared" si="2"/>
        <v>19.661326017497846</v>
      </c>
      <c r="G35" s="180">
        <f t="shared" si="2"/>
        <v>23.95998532428754</v>
      </c>
      <c r="H35" s="185"/>
      <c r="I35" s="185"/>
      <c r="J35" s="185"/>
      <c r="K35" s="185"/>
    </row>
    <row r="36" spans="1:11">
      <c r="A36" s="178">
        <v>2028</v>
      </c>
      <c r="B36" s="179">
        <v>4197586.8816471584</v>
      </c>
      <c r="C36" s="180">
        <f t="shared" si="0"/>
        <v>1891967.976849433</v>
      </c>
      <c r="D36" s="180">
        <f t="shared" si="1"/>
        <v>2305618.9047977254</v>
      </c>
      <c r="E36" s="184"/>
      <c r="F36" s="180">
        <f t="shared" si="2"/>
        <v>19.865663756919048</v>
      </c>
      <c r="G36" s="180">
        <f t="shared" si="2"/>
        <v>24.208998500376115</v>
      </c>
      <c r="H36" s="185"/>
      <c r="I36" s="185"/>
      <c r="J36" s="185"/>
      <c r="K36" s="185"/>
    </row>
    <row r="37" spans="1:11">
      <c r="A37" s="178">
        <v>2029</v>
      </c>
      <c r="B37" s="179">
        <v>4237999.0072246566</v>
      </c>
      <c r="C37" s="180">
        <f t="shared" si="0"/>
        <v>1910182.834486648</v>
      </c>
      <c r="D37" s="180">
        <f t="shared" si="1"/>
        <v>2327816.1727380082</v>
      </c>
      <c r="E37" s="184"/>
      <c r="F37" s="180">
        <f t="shared" si="2"/>
        <v>20.056919762109803</v>
      </c>
      <c r="G37" s="180">
        <f t="shared" si="2"/>
        <v>24.442069813749086</v>
      </c>
      <c r="H37" s="185"/>
      <c r="I37" s="185"/>
      <c r="J37" s="185"/>
      <c r="K37" s="185"/>
    </row>
    <row r="38" spans="1:11">
      <c r="A38" s="178">
        <v>2030</v>
      </c>
      <c r="B38" s="179">
        <v>4333136.009872131</v>
      </c>
      <c r="C38" s="180">
        <f t="shared" si="0"/>
        <v>1953063.7009219439</v>
      </c>
      <c r="D38" s="180">
        <f t="shared" si="1"/>
        <v>2380072.3089501872</v>
      </c>
      <c r="E38" s="184"/>
      <c r="F38" s="180">
        <f t="shared" si="2"/>
        <v>20.507168859680409</v>
      </c>
      <c r="G38" s="180">
        <f t="shared" si="2"/>
        <v>24.990759243976964</v>
      </c>
      <c r="H38" s="185"/>
      <c r="I38" s="185"/>
      <c r="J38" s="185"/>
      <c r="K38" s="185"/>
    </row>
    <row r="39" spans="1:11">
      <c r="A39" s="178">
        <v>2031</v>
      </c>
      <c r="B39" s="179">
        <v>4352114.8741296399</v>
      </c>
      <c r="C39" s="180">
        <f t="shared" si="0"/>
        <v>1961617.9975749028</v>
      </c>
      <c r="D39" s="180">
        <f t="shared" si="1"/>
        <v>2390496.8765547369</v>
      </c>
      <c r="E39" s="184"/>
      <c r="F39" s="180">
        <f t="shared" si="2"/>
        <v>20.596988974536476</v>
      </c>
      <c r="G39" s="180">
        <f t="shared" si="2"/>
        <v>25.100217203824734</v>
      </c>
      <c r="H39" s="185"/>
      <c r="I39" s="185"/>
      <c r="J39" s="185"/>
      <c r="K39" s="185"/>
    </row>
    <row r="40" spans="1:11">
      <c r="A40" s="178">
        <v>2032</v>
      </c>
      <c r="B40" s="179">
        <v>4398642.794344835</v>
      </c>
      <c r="C40" s="180">
        <f t="shared" si="0"/>
        <v>1982589.4122373222</v>
      </c>
      <c r="D40" s="180">
        <f t="shared" si="1"/>
        <v>2416053.3821075126</v>
      </c>
      <c r="E40" s="184"/>
      <c r="F40" s="180">
        <f t="shared" si="2"/>
        <v>20.817188828491879</v>
      </c>
      <c r="G40" s="180">
        <f t="shared" si="2"/>
        <v>25.36856051212888</v>
      </c>
      <c r="H40" s="185"/>
      <c r="I40" s="185"/>
      <c r="J40" s="185"/>
      <c r="K40" s="185"/>
    </row>
    <row r="41" spans="1:11">
      <c r="A41" s="178">
        <v>2033</v>
      </c>
      <c r="B41" s="179">
        <v>4423333.8756358977</v>
      </c>
      <c r="C41" s="180">
        <f t="shared" si="0"/>
        <v>1993718.362377872</v>
      </c>
      <c r="D41" s="180">
        <f t="shared" si="1"/>
        <v>2429615.5132580255</v>
      </c>
      <c r="E41" s="184"/>
      <c r="F41" s="180">
        <f t="shared" si="2"/>
        <v>20.934042804967657</v>
      </c>
      <c r="G41" s="180">
        <f t="shared" si="2"/>
        <v>25.510962889209267</v>
      </c>
      <c r="H41" s="185"/>
      <c r="I41" s="185"/>
      <c r="J41" s="185"/>
      <c r="K41" s="185"/>
    </row>
    <row r="42" spans="1:11">
      <c r="A42" s="178">
        <v>2034</v>
      </c>
      <c r="B42" s="179">
        <v>4448297.3936878145</v>
      </c>
      <c r="C42" s="180">
        <f t="shared" si="0"/>
        <v>2004970.1072673537</v>
      </c>
      <c r="D42" s="180">
        <f t="shared" si="1"/>
        <v>2443327.2864204603</v>
      </c>
      <c r="E42" s="184"/>
      <c r="F42" s="180">
        <f t="shared" si="2"/>
        <v>21.052186126307213</v>
      </c>
      <c r="G42" s="180">
        <f t="shared" si="2"/>
        <v>25.654936507414831</v>
      </c>
      <c r="H42" s="185"/>
      <c r="I42" s="185"/>
      <c r="J42" s="185"/>
      <c r="K42" s="185"/>
    </row>
    <row r="43" spans="1:11">
      <c r="A43" s="178">
        <v>2035</v>
      </c>
      <c r="B43" s="179">
        <v>4522952.9498063959</v>
      </c>
      <c r="C43" s="180">
        <f t="shared" si="0"/>
        <v>2038619.4218504068</v>
      </c>
      <c r="D43" s="180">
        <f t="shared" si="1"/>
        <v>2484333.5279559889</v>
      </c>
      <c r="E43" s="184"/>
      <c r="F43" s="180">
        <f t="shared" si="2"/>
        <v>21.405503929429269</v>
      </c>
      <c r="G43" s="180">
        <f t="shared" si="2"/>
        <v>26.085502043537883</v>
      </c>
      <c r="H43" s="185"/>
      <c r="I43" s="185"/>
      <c r="J43" s="185"/>
      <c r="K43" s="185"/>
    </row>
    <row r="44" spans="1:11">
      <c r="A44" s="178">
        <v>2036</v>
      </c>
      <c r="B44" s="179">
        <v>4528104.444822723</v>
      </c>
      <c r="C44" s="180">
        <f t="shared" si="0"/>
        <v>2040941.3424868572</v>
      </c>
      <c r="D44" s="180">
        <f t="shared" si="1"/>
        <v>2487163.1023358656</v>
      </c>
      <c r="E44" s="184"/>
      <c r="F44" s="180">
        <f t="shared" si="2"/>
        <v>21.429884096112001</v>
      </c>
      <c r="G44" s="180">
        <f t="shared" si="2"/>
        <v>26.115212574526588</v>
      </c>
      <c r="H44" s="185"/>
      <c r="I44" s="185"/>
      <c r="J44" s="185"/>
      <c r="K44" s="185"/>
    </row>
    <row r="45" spans="1:11">
      <c r="A45" s="178">
        <v>2037</v>
      </c>
      <c r="B45" s="179">
        <v>4564036.5982243624</v>
      </c>
      <c r="C45" s="180">
        <f t="shared" si="0"/>
        <v>2057136.9533204003</v>
      </c>
      <c r="D45" s="180">
        <f t="shared" si="1"/>
        <v>2506899.6449039616</v>
      </c>
      <c r="E45" s="184"/>
      <c r="F45" s="180">
        <f t="shared" si="2"/>
        <v>21.599938009864204</v>
      </c>
      <c r="G45" s="180">
        <f t="shared" si="2"/>
        <v>26.322446271491593</v>
      </c>
      <c r="H45" s="185"/>
      <c r="I45" s="185"/>
      <c r="J45" s="185"/>
      <c r="K45" s="185"/>
    </row>
    <row r="46" spans="1:11">
      <c r="A46" s="178">
        <v>2038</v>
      </c>
      <c r="B46" s="179">
        <v>4573814.6856244151</v>
      </c>
      <c r="C46" s="180">
        <f t="shared" si="0"/>
        <v>2061544.2065250024</v>
      </c>
      <c r="D46" s="180">
        <f t="shared" si="1"/>
        <v>2512270.4790994124</v>
      </c>
      <c r="E46" s="184"/>
      <c r="F46" s="180">
        <f t="shared" si="2"/>
        <v>21.646214168512522</v>
      </c>
      <c r="G46" s="180">
        <f t="shared" si="2"/>
        <v>26.378840030543827</v>
      </c>
      <c r="H46" s="185"/>
      <c r="I46" s="185"/>
      <c r="J46" s="185"/>
      <c r="K46" s="185"/>
    </row>
    <row r="47" spans="1:11">
      <c r="A47" s="178">
        <v>2039</v>
      </c>
      <c r="B47" s="179">
        <v>4582874.3246399872</v>
      </c>
      <c r="C47" s="180">
        <f t="shared" si="0"/>
        <v>2065627.6352621706</v>
      </c>
      <c r="D47" s="180">
        <f t="shared" si="1"/>
        <v>2517246.6893778164</v>
      </c>
      <c r="E47" s="184"/>
      <c r="F47" s="180">
        <f t="shared" si="2"/>
        <v>21.68909017025279</v>
      </c>
      <c r="G47" s="180">
        <f t="shared" si="2"/>
        <v>26.431090238467071</v>
      </c>
      <c r="H47" s="185"/>
      <c r="I47" s="185"/>
      <c r="J47" s="185"/>
      <c r="K47" s="185"/>
    </row>
    <row r="48" spans="1:11">
      <c r="A48" s="178">
        <v>2040</v>
      </c>
      <c r="B48" s="179">
        <v>4645411.0635143388</v>
      </c>
      <c r="C48" s="180">
        <f t="shared" si="0"/>
        <v>2093814.6652541356</v>
      </c>
      <c r="D48" s="180">
        <f t="shared" si="1"/>
        <v>2551596.3982602027</v>
      </c>
      <c r="E48" s="184"/>
      <c r="F48" s="180">
        <f t="shared" si="2"/>
        <v>21.985053985168424</v>
      </c>
      <c r="G48" s="180">
        <f t="shared" si="2"/>
        <v>26.791762181732128</v>
      </c>
      <c r="H48" s="185"/>
      <c r="I48" s="185"/>
      <c r="J48" s="185"/>
      <c r="K48" s="185"/>
    </row>
    <row r="49" spans="1:11">
      <c r="A49" s="178">
        <v>2041</v>
      </c>
      <c r="B49" s="179">
        <v>4637906.0091309212</v>
      </c>
      <c r="C49" s="180">
        <f t="shared" si="0"/>
        <v>2090431.930611996</v>
      </c>
      <c r="D49" s="180">
        <f t="shared" si="1"/>
        <v>2547474.0785189252</v>
      </c>
      <c r="E49" s="184"/>
      <c r="F49" s="180">
        <f t="shared" si="2"/>
        <v>21.949535271425958</v>
      </c>
      <c r="G49" s="180">
        <f t="shared" si="2"/>
        <v>26.748477824448713</v>
      </c>
      <c r="H49" s="185"/>
      <c r="I49" s="185"/>
      <c r="J49" s="185"/>
      <c r="K49" s="185"/>
    </row>
    <row r="50" spans="1:11">
      <c r="A50" s="178">
        <v>2042</v>
      </c>
      <c r="B50" s="179">
        <v>4648406.8775061816</v>
      </c>
      <c r="C50" s="180">
        <f t="shared" si="0"/>
        <v>2095164.9611019585</v>
      </c>
      <c r="D50" s="180">
        <f t="shared" si="1"/>
        <v>2553241.9164042226</v>
      </c>
      <c r="E50" s="184"/>
      <c r="F50" s="180">
        <f t="shared" si="2"/>
        <v>21.999232091570562</v>
      </c>
      <c r="G50" s="180">
        <f t="shared" si="2"/>
        <v>26.809040122244333</v>
      </c>
      <c r="H50" s="185"/>
      <c r="I50" s="185"/>
      <c r="J50" s="185"/>
      <c r="K50" s="185"/>
    </row>
    <row r="51" spans="1:11">
      <c r="A51" s="178">
        <v>2043</v>
      </c>
      <c r="B51" s="179">
        <v>4646060.4450238068</v>
      </c>
      <c r="C51" s="180">
        <f t="shared" si="0"/>
        <v>2094107.3593794303</v>
      </c>
      <c r="D51" s="180">
        <f t="shared" si="1"/>
        <v>2551953.0856443765</v>
      </c>
      <c r="E51" s="184"/>
      <c r="F51" s="180">
        <f t="shared" si="2"/>
        <v>21.988127273484018</v>
      </c>
      <c r="G51" s="180">
        <f t="shared" si="2"/>
        <v>26.795507399265951</v>
      </c>
      <c r="H51" s="185"/>
      <c r="I51" s="185"/>
      <c r="J51" s="185"/>
      <c r="K51" s="185"/>
    </row>
    <row r="52" spans="1:11">
      <c r="A52" s="178">
        <v>2044</v>
      </c>
      <c r="B52" s="179">
        <v>4637903.9763232339</v>
      </c>
      <c r="C52" s="180">
        <f t="shared" si="0"/>
        <v>2090431.0143696032</v>
      </c>
      <c r="D52" s="180">
        <f t="shared" si="1"/>
        <v>2547472.9619536302</v>
      </c>
      <c r="E52" s="184"/>
      <c r="F52" s="180">
        <f t="shared" si="2"/>
        <v>21.949525650880833</v>
      </c>
      <c r="G52" s="180">
        <f t="shared" si="2"/>
        <v>26.748466100513113</v>
      </c>
      <c r="H52" s="185"/>
      <c r="I52" s="185"/>
      <c r="J52" s="185"/>
      <c r="K52" s="185"/>
    </row>
    <row r="53" spans="1:11">
      <c r="A53" s="178">
        <v>2045</v>
      </c>
      <c r="B53" s="179">
        <v>4657342.619421253</v>
      </c>
      <c r="C53" s="180">
        <f t="shared" si="0"/>
        <v>2099192.5460047568</v>
      </c>
      <c r="D53" s="180">
        <f t="shared" si="1"/>
        <v>2558150.0734164957</v>
      </c>
      <c r="E53" s="184"/>
      <c r="F53" s="180">
        <f t="shared" si="2"/>
        <v>22.041521733049947</v>
      </c>
      <c r="G53" s="180">
        <f t="shared" si="2"/>
        <v>26.860575770873204</v>
      </c>
      <c r="H53" s="185"/>
      <c r="I53" s="185"/>
      <c r="J53" s="185"/>
      <c r="K53" s="185"/>
    </row>
    <row r="54" spans="1:11">
      <c r="A54" s="178">
        <v>2046</v>
      </c>
      <c r="B54" s="179">
        <v>4650325.6932988875</v>
      </c>
      <c r="C54" s="180">
        <f t="shared" si="0"/>
        <v>2096029.8242091751</v>
      </c>
      <c r="D54" s="180">
        <f t="shared" si="1"/>
        <v>2554295.8690897119</v>
      </c>
      <c r="E54" s="184"/>
      <c r="F54" s="180">
        <f t="shared" si="2"/>
        <v>22.008313154196337</v>
      </c>
      <c r="G54" s="180">
        <f t="shared" si="2"/>
        <v>26.820106625441976</v>
      </c>
      <c r="H54" s="185"/>
      <c r="I54" s="185"/>
      <c r="J54" s="185"/>
      <c r="K54" s="185"/>
    </row>
    <row r="55" spans="1:11">
      <c r="A55" s="178">
        <v>2047</v>
      </c>
      <c r="B55" s="179">
        <v>4655443.664470464</v>
      </c>
      <c r="C55" s="180">
        <f t="shared" si="0"/>
        <v>2098336.6347258072</v>
      </c>
      <c r="D55" s="180">
        <f t="shared" si="1"/>
        <v>2557107.0297446563</v>
      </c>
      <c r="E55" s="184"/>
      <c r="F55" s="180">
        <f t="shared" si="2"/>
        <v>22.032534664620975</v>
      </c>
      <c r="G55" s="180">
        <f t="shared" si="2"/>
        <v>26.849623812318889</v>
      </c>
      <c r="H55" s="185"/>
      <c r="I55" s="185"/>
      <c r="J55" s="185"/>
      <c r="K55" s="185"/>
    </row>
    <row r="56" spans="1:11">
      <c r="A56" s="178">
        <v>2048</v>
      </c>
      <c r="B56" s="179">
        <v>4656482.6884427201</v>
      </c>
      <c r="C56" s="180">
        <f t="shared" si="0"/>
        <v>2098804.95143684</v>
      </c>
      <c r="D56" s="180">
        <f t="shared" si="1"/>
        <v>2557677.7370058796</v>
      </c>
      <c r="E56" s="184"/>
      <c r="F56" s="180">
        <f t="shared" si="2"/>
        <v>22.037451990086819</v>
      </c>
      <c r="G56" s="180">
        <f t="shared" si="2"/>
        <v>26.855616238561733</v>
      </c>
      <c r="H56" s="185"/>
      <c r="I56" s="185"/>
      <c r="J56" s="185"/>
      <c r="K56" s="185"/>
    </row>
    <row r="57" spans="1:11">
      <c r="A57" s="178">
        <v>2049</v>
      </c>
      <c r="B57" s="179">
        <v>4658731.2751203198</v>
      </c>
      <c r="C57" s="180">
        <f t="shared" si="0"/>
        <v>2099818.4513612348</v>
      </c>
      <c r="D57" s="180">
        <f t="shared" si="1"/>
        <v>2558912.823759085</v>
      </c>
      <c r="E57" s="184"/>
      <c r="F57" s="180">
        <f t="shared" si="2"/>
        <v>22.048093739292963</v>
      </c>
      <c r="G57" s="180">
        <f t="shared" si="2"/>
        <v>26.868584649470392</v>
      </c>
      <c r="H57" s="185"/>
      <c r="I57" s="185"/>
      <c r="J57" s="185"/>
      <c r="K57" s="185"/>
    </row>
    <row r="58" spans="1:11">
      <c r="A58" s="178">
        <v>2050</v>
      </c>
      <c r="B58" s="179">
        <v>4682323.6551672183</v>
      </c>
      <c r="C58" s="180">
        <f t="shared" si="0"/>
        <v>2110452.186601249</v>
      </c>
      <c r="D58" s="180">
        <f t="shared" si="1"/>
        <v>2571871.4685659688</v>
      </c>
      <c r="E58" s="184"/>
      <c r="F58" s="180">
        <f t="shared" si="2"/>
        <v>22.159747959313112</v>
      </c>
      <c r="G58" s="180">
        <f t="shared" si="2"/>
        <v>27.004650419942671</v>
      </c>
      <c r="H58" s="185"/>
      <c r="I58" s="185"/>
      <c r="J58" s="185"/>
      <c r="K58" s="185"/>
    </row>
  </sheetData>
  <pageMargins left="0.7" right="0.7" top="0.75" bottom="0.75" header="0.3" footer="0.3"/>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8671875" defaultRowHeight="14.4"/>
  <cols>
    <col min="1" max="1" width="8.88671875" style="245"/>
    <col min="2" max="3" width="19.6640625" style="245" bestFit="1" customWidth="1"/>
    <col min="4" max="4" width="23.33203125" style="245" bestFit="1" customWidth="1"/>
    <col min="5" max="5" width="34.5546875" style="245" bestFit="1" customWidth="1"/>
    <col min="6" max="6" width="12.88671875" style="245" bestFit="1" customWidth="1"/>
    <col min="7" max="7" width="14.88671875" style="245" bestFit="1" customWidth="1"/>
    <col min="8" max="8" width="11.109375" style="245" bestFit="1" customWidth="1"/>
    <col min="9" max="9" width="9.5546875" style="245" bestFit="1" customWidth="1"/>
    <col min="10" max="10" width="9.6640625" style="245" bestFit="1" customWidth="1"/>
    <col min="11" max="11" width="12" style="245" bestFit="1" customWidth="1"/>
    <col min="12" max="12" width="8.88671875" style="245"/>
    <col min="13" max="13" width="10.6640625" style="245" bestFit="1" customWidth="1"/>
    <col min="14" max="14" width="8.88671875" style="245"/>
    <col min="15" max="16" width="8.6640625" style="245" bestFit="1" customWidth="1"/>
    <col min="17" max="16384" width="8.88671875" style="245"/>
  </cols>
  <sheetData>
    <row r="2" spans="1:20">
      <c r="B2" s="246" t="s">
        <v>18839</v>
      </c>
      <c r="C2" s="425" t="s">
        <v>18840</v>
      </c>
      <c r="D2" s="425"/>
      <c r="E2" s="426" t="s">
        <v>18841</v>
      </c>
      <c r="F2" s="245" t="s">
        <v>18842</v>
      </c>
      <c r="J2" s="247" t="s">
        <v>18843</v>
      </c>
    </row>
    <row r="3" spans="1:20">
      <c r="B3" s="248" t="s">
        <v>18844</v>
      </c>
      <c r="C3" s="249" t="s">
        <v>18844</v>
      </c>
      <c r="D3" s="249" t="s">
        <v>18845</v>
      </c>
      <c r="E3" s="427"/>
      <c r="F3" s="245" t="s">
        <v>18846</v>
      </c>
      <c r="G3" s="250"/>
    </row>
    <row r="4" spans="1:20">
      <c r="A4" s="251">
        <v>2012</v>
      </c>
      <c r="B4" s="252">
        <v>643794.79802399187</v>
      </c>
      <c r="C4" s="253">
        <v>426101.23367601336</v>
      </c>
      <c r="D4" s="254">
        <v>0.64478938520169804</v>
      </c>
      <c r="E4" s="255">
        <f>C4*D4+B4*0.25</f>
        <v>435694.25200163969</v>
      </c>
      <c r="F4" s="256">
        <f>E4*$K$5*10^-6</f>
        <v>1.9055890458875491</v>
      </c>
      <c r="G4" s="428" t="s">
        <v>18847</v>
      </c>
      <c r="H4" s="255"/>
      <c r="J4" s="257"/>
      <c r="K4" s="257" t="s">
        <v>18848</v>
      </c>
      <c r="L4" s="257" t="s">
        <v>18849</v>
      </c>
      <c r="M4" s="257" t="s">
        <v>18850</v>
      </c>
      <c r="N4" s="257" t="s">
        <v>18851</v>
      </c>
      <c r="O4" s="257" t="s">
        <v>18852</v>
      </c>
      <c r="P4" s="257" t="s">
        <v>18853</v>
      </c>
      <c r="Q4" s="257" t="s">
        <v>18854</v>
      </c>
      <c r="R4" s="257" t="s">
        <v>18855</v>
      </c>
      <c r="S4" s="257" t="s">
        <v>18856</v>
      </c>
      <c r="T4" s="257" t="s">
        <v>18857</v>
      </c>
    </row>
    <row r="5" spans="1:20">
      <c r="A5" s="251">
        <v>2013</v>
      </c>
      <c r="B5" s="252">
        <v>613419.74448287953</v>
      </c>
      <c r="C5" s="253">
        <v>434892.28033617028</v>
      </c>
      <c r="D5" s="254">
        <v>0.66064526172761917</v>
      </c>
      <c r="E5" s="255">
        <f t="shared" ref="E5:E12" si="0">C5*D5+B5*0.25</f>
        <v>440664.46048673021</v>
      </c>
      <c r="F5" s="256">
        <f t="shared" ref="F5:F42" si="1">E5*$K$5*10^-6</f>
        <v>1.9273271679799431</v>
      </c>
      <c r="G5" s="429"/>
      <c r="H5" s="255"/>
      <c r="J5" s="245" t="s">
        <v>18858</v>
      </c>
      <c r="K5" s="258">
        <v>4.3736841538143079</v>
      </c>
      <c r="L5" s="259">
        <v>0.68592515658249831</v>
      </c>
      <c r="M5" s="259">
        <v>0.31407484341750169</v>
      </c>
      <c r="N5" s="259">
        <v>0.28719137743039425</v>
      </c>
      <c r="O5" s="259">
        <v>0.1526805096757835</v>
      </c>
      <c r="P5" s="259">
        <v>1.8460913241578479E-3</v>
      </c>
      <c r="Q5" s="259">
        <v>2.688346598710744E-2</v>
      </c>
      <c r="R5" s="259">
        <v>9.9358960204998809E-3</v>
      </c>
      <c r="S5" s="259">
        <v>1.4227416324521754E-3</v>
      </c>
      <c r="T5" s="259">
        <v>2.916388440610383E-3</v>
      </c>
    </row>
    <row r="6" spans="1:20">
      <c r="A6" s="251">
        <v>2014</v>
      </c>
      <c r="B6" s="252">
        <v>610863.95279046625</v>
      </c>
      <c r="C6" s="253">
        <v>443683.32699632703</v>
      </c>
      <c r="D6" s="254">
        <v>0.69033917863747052</v>
      </c>
      <c r="E6" s="255">
        <f t="shared" si="0"/>
        <v>459007.97173140117</v>
      </c>
      <c r="F6" s="256">
        <f t="shared" si="1"/>
        <v>2.0075558924360748</v>
      </c>
      <c r="G6" s="429"/>
      <c r="H6" s="255"/>
    </row>
    <row r="7" spans="1:20">
      <c r="A7" s="251">
        <v>2015</v>
      </c>
      <c r="B7" s="252">
        <v>610295.51684200752</v>
      </c>
      <c r="C7" s="253">
        <v>452474.37365648401</v>
      </c>
      <c r="D7" s="254">
        <v>0.72089990538427473</v>
      </c>
      <c r="E7" s="255">
        <f t="shared" si="0"/>
        <v>478762.61236827017</v>
      </c>
      <c r="F7" s="256">
        <f t="shared" si="1"/>
        <v>2.0939564511538453</v>
      </c>
      <c r="G7" s="429"/>
      <c r="H7" s="255"/>
    </row>
    <row r="8" spans="1:20">
      <c r="A8" s="251">
        <v>2016</v>
      </c>
      <c r="B8" s="252">
        <v>610068.28962842317</v>
      </c>
      <c r="C8" s="253">
        <v>461265.42031664099</v>
      </c>
      <c r="D8" s="254">
        <v>0.75338407217383851</v>
      </c>
      <c r="E8" s="255">
        <f t="shared" si="0"/>
        <v>500027.09311823396</v>
      </c>
      <c r="F8" s="256">
        <f t="shared" si="1"/>
        <v>2.1869605736490509</v>
      </c>
      <c r="G8" s="429"/>
      <c r="H8" s="255"/>
    </row>
    <row r="9" spans="1:20">
      <c r="A9" s="251">
        <v>2017</v>
      </c>
      <c r="B9" s="252">
        <v>610610.4120202203</v>
      </c>
      <c r="C9" s="253">
        <v>470056.46697679802</v>
      </c>
      <c r="D9" s="254">
        <v>0.78585314117166372</v>
      </c>
      <c r="E9" s="255">
        <f t="shared" si="0"/>
        <v>522047.95410682622</v>
      </c>
      <c r="F9" s="256">
        <f t="shared" si="1"/>
        <v>2.2832728644082048</v>
      </c>
      <c r="G9" s="429"/>
      <c r="H9" s="255"/>
    </row>
    <row r="10" spans="1:20">
      <c r="A10" s="251">
        <v>2018</v>
      </c>
      <c r="B10" s="252">
        <v>612086.38536894461</v>
      </c>
      <c r="C10" s="253">
        <v>478847.513636955</v>
      </c>
      <c r="D10" s="254">
        <v>0.81721957900089337</v>
      </c>
      <c r="E10" s="255">
        <f t="shared" si="0"/>
        <v>544345.15984225308</v>
      </c>
      <c r="F10" s="256">
        <f t="shared" si="1"/>
        <v>2.3807937998075785</v>
      </c>
      <c r="G10" s="429"/>
      <c r="H10" s="255"/>
    </row>
    <row r="11" spans="1:20">
      <c r="A11" s="251">
        <v>2019</v>
      </c>
      <c r="B11" s="252">
        <v>614052.30954408855</v>
      </c>
      <c r="C11" s="253">
        <v>487638.56029711198</v>
      </c>
      <c r="D11" s="254">
        <v>0.8159727684514122</v>
      </c>
      <c r="E11" s="255">
        <f t="shared" si="0"/>
        <v>551412.86343531753</v>
      </c>
      <c r="F11" s="256">
        <f t="shared" si="1"/>
        <v>2.4117057030164211</v>
      </c>
      <c r="G11" s="429"/>
      <c r="H11" s="255"/>
    </row>
    <row r="12" spans="1:20">
      <c r="A12" s="251">
        <v>2020</v>
      </c>
      <c r="B12" s="252">
        <v>615976.28006843536</v>
      </c>
      <c r="C12" s="253">
        <v>496429.60695726902</v>
      </c>
      <c r="D12" s="254">
        <v>0.81771051676596385</v>
      </c>
      <c r="E12" s="255">
        <f t="shared" si="0"/>
        <v>559929.78046006162</v>
      </c>
      <c r="F12" s="256">
        <f t="shared" si="1"/>
        <v>2.4489560080468955</v>
      </c>
      <c r="G12" s="430"/>
      <c r="H12" s="255"/>
    </row>
    <row r="13" spans="1:20">
      <c r="A13" s="251">
        <v>2021</v>
      </c>
      <c r="B13" s="252">
        <v>618151.35017097555</v>
      </c>
      <c r="C13" s="253">
        <v>505220.653617426</v>
      </c>
      <c r="D13" s="254">
        <v>0.81648159853278091</v>
      </c>
      <c r="E13" s="255">
        <f>C13*D13+B13*0.5</f>
        <v>721579.04196282011</v>
      </c>
      <c r="F13" s="256">
        <f t="shared" si="1"/>
        <v>3.155958821557296</v>
      </c>
      <c r="G13" s="428" t="s">
        <v>18859</v>
      </c>
      <c r="H13" s="255"/>
    </row>
    <row r="14" spans="1:20">
      <c r="A14" s="251">
        <v>2022</v>
      </c>
      <c r="B14" s="252">
        <v>620317.92031241138</v>
      </c>
      <c r="C14" s="253">
        <v>514011.70027758298</v>
      </c>
      <c r="D14" s="254">
        <v>0.81514552125764805</v>
      </c>
      <c r="E14" s="255">
        <f t="shared" ref="E14:E42" si="2">C14*D14+B14*0.5</f>
        <v>729153.29551150603</v>
      </c>
      <c r="F14" s="256">
        <f t="shared" si="1"/>
        <v>3.189086214280155</v>
      </c>
      <c r="G14" s="429"/>
      <c r="H14" s="255"/>
    </row>
    <row r="15" spans="1:20">
      <c r="A15" s="251">
        <v>2023</v>
      </c>
      <c r="B15" s="252">
        <v>623482.01549619902</v>
      </c>
      <c r="C15" s="253">
        <v>522802.74693773902</v>
      </c>
      <c r="D15" s="254">
        <v>0.8154483659162125</v>
      </c>
      <c r="E15" s="255">
        <f t="shared" si="2"/>
        <v>738059.65343498602</v>
      </c>
      <c r="F15" s="256">
        <f t="shared" si="1"/>
        <v>3.2280398107982777</v>
      </c>
      <c r="G15" s="429"/>
      <c r="H15" s="255"/>
    </row>
    <row r="16" spans="1:20">
      <c r="A16" s="251">
        <v>2024</v>
      </c>
      <c r="B16" s="252">
        <v>626865.3706377449</v>
      </c>
      <c r="C16" s="253">
        <v>531593.793597896</v>
      </c>
      <c r="D16" s="254">
        <v>0.81642678439841543</v>
      </c>
      <c r="E16" s="255">
        <f t="shared" si="2"/>
        <v>747440.09683215758</v>
      </c>
      <c r="F16" s="256">
        <f t="shared" si="1"/>
        <v>3.2690669074402394</v>
      </c>
      <c r="G16" s="429"/>
      <c r="H16" s="255"/>
    </row>
    <row r="17" spans="1:8">
      <c r="A17" s="251">
        <v>2025</v>
      </c>
      <c r="B17" s="252">
        <v>630443.87866757473</v>
      </c>
      <c r="C17" s="253">
        <v>540384.84025805304</v>
      </c>
      <c r="D17" s="254">
        <v>0.81763835850936362</v>
      </c>
      <c r="E17" s="255">
        <f t="shared" si="2"/>
        <v>757061.31308572646</v>
      </c>
      <c r="F17" s="256">
        <f t="shared" si="1"/>
        <v>3.3111470685088942</v>
      </c>
      <c r="G17" s="429"/>
      <c r="H17" s="255"/>
    </row>
    <row r="18" spans="1:8">
      <c r="A18" s="251">
        <v>2026</v>
      </c>
      <c r="B18" s="252">
        <v>631575.08504739357</v>
      </c>
      <c r="C18" s="253">
        <v>549175.88691820996</v>
      </c>
      <c r="D18" s="254">
        <v>0.81738147192207267</v>
      </c>
      <c r="E18" s="255">
        <f t="shared" si="2"/>
        <v>764673.73731701297</v>
      </c>
      <c r="F18" s="256">
        <f t="shared" si="1"/>
        <v>3.344441407741384</v>
      </c>
      <c r="G18" s="429"/>
      <c r="H18" s="255"/>
    </row>
    <row r="19" spans="1:8">
      <c r="A19" s="251">
        <v>2027</v>
      </c>
      <c r="B19" s="252">
        <v>633935.36729603494</v>
      </c>
      <c r="C19" s="253">
        <v>557966.933578367</v>
      </c>
      <c r="D19" s="254">
        <v>0.81748379098591628</v>
      </c>
      <c r="E19" s="255">
        <f t="shared" si="2"/>
        <v>773096.60775444785</v>
      </c>
      <c r="F19" s="256">
        <f t="shared" si="1"/>
        <v>3.3812803827032241</v>
      </c>
      <c r="G19" s="429"/>
      <c r="H19" s="255"/>
    </row>
    <row r="20" spans="1:8">
      <c r="A20" s="251">
        <v>2028</v>
      </c>
      <c r="B20" s="252">
        <v>635913.59261995053</v>
      </c>
      <c r="C20" s="253">
        <v>566757.98023852403</v>
      </c>
      <c r="D20" s="254">
        <v>0.81872635606813893</v>
      </c>
      <c r="E20" s="255">
        <f t="shared" si="2"/>
        <v>781976.49224320031</v>
      </c>
      <c r="F20" s="256">
        <f t="shared" si="1"/>
        <v>3.4201181927793822</v>
      </c>
      <c r="G20" s="429"/>
      <c r="H20" s="255"/>
    </row>
    <row r="21" spans="1:8">
      <c r="A21" s="251">
        <v>2029</v>
      </c>
      <c r="B21" s="252">
        <v>638595.5646502336</v>
      </c>
      <c r="C21" s="253">
        <v>575549.02689868095</v>
      </c>
      <c r="D21" s="254">
        <v>0.81977980607295253</v>
      </c>
      <c r="E21" s="255">
        <f t="shared" si="2"/>
        <v>791121.25198159402</v>
      </c>
      <c r="F21" s="256">
        <f t="shared" si="1"/>
        <v>3.4601144835376338</v>
      </c>
      <c r="G21" s="429"/>
      <c r="H21" s="255"/>
    </row>
    <row r="22" spans="1:8">
      <c r="A22" s="251">
        <v>2030</v>
      </c>
      <c r="B22" s="252">
        <v>640858.85798794904</v>
      </c>
      <c r="C22" s="253">
        <v>584340.07355883799</v>
      </c>
      <c r="D22" s="254">
        <v>0.81902761294111182</v>
      </c>
      <c r="E22" s="255">
        <f t="shared" si="2"/>
        <v>799020.08458670322</v>
      </c>
      <c r="F22" s="256">
        <f t="shared" si="1"/>
        <v>3.4946614825362317</v>
      </c>
      <c r="G22" s="429"/>
      <c r="H22" s="255"/>
    </row>
    <row r="23" spans="1:8">
      <c r="A23" s="251">
        <v>2031</v>
      </c>
      <c r="B23" s="252">
        <v>643132.60466388392</v>
      </c>
      <c r="C23" s="253">
        <v>593131.12021899398</v>
      </c>
      <c r="D23" s="254">
        <v>0.82046952286849739</v>
      </c>
      <c r="E23" s="255">
        <f t="shared" si="2"/>
        <v>808212.30953647732</v>
      </c>
      <c r="F23" s="256">
        <f t="shared" si="1"/>
        <v>3.5348653711373554</v>
      </c>
      <c r="G23" s="429"/>
      <c r="H23" s="255"/>
    </row>
    <row r="24" spans="1:8">
      <c r="A24" s="251">
        <v>2032</v>
      </c>
      <c r="B24" s="252">
        <v>646693.7448995905</v>
      </c>
      <c r="C24" s="253">
        <v>601922.16687915102</v>
      </c>
      <c r="D24" s="254">
        <v>0.82122532220935229</v>
      </c>
      <c r="E24" s="255">
        <f t="shared" si="2"/>
        <v>817660.59789007762</v>
      </c>
      <c r="F24" s="256">
        <f t="shared" si="1"/>
        <v>3.5761892001901647</v>
      </c>
      <c r="G24" s="429"/>
      <c r="H24" s="255"/>
    </row>
    <row r="25" spans="1:8">
      <c r="A25" s="251">
        <v>2033</v>
      </c>
      <c r="B25" s="252">
        <v>649281.62283497932</v>
      </c>
      <c r="C25" s="253">
        <v>610713.21353930805</v>
      </c>
      <c r="D25" s="254">
        <v>0.82300690717186209</v>
      </c>
      <c r="E25" s="255">
        <f t="shared" si="2"/>
        <v>827262.00446146447</v>
      </c>
      <c r="F25" s="256">
        <f t="shared" si="1"/>
        <v>3.6181827199657683</v>
      </c>
      <c r="G25" s="429"/>
      <c r="H25" s="255"/>
    </row>
    <row r="26" spans="1:8">
      <c r="A26" s="251">
        <v>2034</v>
      </c>
      <c r="B26" s="252">
        <v>652395.36364572227</v>
      </c>
      <c r="C26" s="253">
        <v>619504.26019946497</v>
      </c>
      <c r="D26" s="254">
        <v>0.82419607841343712</v>
      </c>
      <c r="E26" s="255">
        <f t="shared" si="2"/>
        <v>836790.66363967769</v>
      </c>
      <c r="F26" s="256">
        <f t="shared" si="1"/>
        <v>3.6598580656206168</v>
      </c>
      <c r="G26" s="429"/>
      <c r="H26" s="255"/>
    </row>
    <row r="27" spans="1:8">
      <c r="A27" s="251">
        <v>2035</v>
      </c>
      <c r="B27" s="252">
        <v>654703.18031213805</v>
      </c>
      <c r="C27" s="253">
        <v>628295.30685962201</v>
      </c>
      <c r="D27" s="254">
        <v>0.8220397965749896</v>
      </c>
      <c r="E27" s="255">
        <f t="shared" si="2"/>
        <v>843835.33639597334</v>
      </c>
      <c r="F27" s="256">
        <f t="shared" si="1"/>
        <v>3.690669239223634</v>
      </c>
      <c r="G27" s="429"/>
      <c r="H27" s="255"/>
    </row>
    <row r="28" spans="1:8">
      <c r="A28" s="251">
        <v>2036</v>
      </c>
      <c r="B28" s="252">
        <v>656424.43626788096</v>
      </c>
      <c r="C28" s="253">
        <v>637086.35351977905</v>
      </c>
      <c r="D28" s="254">
        <v>0.82290247762161295</v>
      </c>
      <c r="E28" s="255">
        <f t="shared" si="2"/>
        <v>852472.15690428542</v>
      </c>
      <c r="F28" s="256">
        <f t="shared" si="1"/>
        <v>3.7284439642201774</v>
      </c>
      <c r="G28" s="429"/>
      <c r="H28" s="255"/>
    </row>
    <row r="29" spans="1:8">
      <c r="A29" s="251">
        <v>2037</v>
      </c>
      <c r="B29" s="252">
        <v>659675.9955331363</v>
      </c>
      <c r="C29" s="253">
        <v>645877.40017993597</v>
      </c>
      <c r="D29" s="254">
        <v>0.82265808664747064</v>
      </c>
      <c r="E29" s="255">
        <f t="shared" si="2"/>
        <v>861174.26400743704</v>
      </c>
      <c r="F29" s="256">
        <f t="shared" si="1"/>
        <v>3.7665042321620263</v>
      </c>
      <c r="G29" s="429"/>
      <c r="H29" s="255"/>
    </row>
    <row r="30" spans="1:8">
      <c r="A30" s="251">
        <v>2038</v>
      </c>
      <c r="B30" s="252">
        <v>661973.81129105925</v>
      </c>
      <c r="C30" s="253">
        <v>654668.44684009301</v>
      </c>
      <c r="D30" s="254">
        <v>0.82290191256585299</v>
      </c>
      <c r="E30" s="255">
        <f t="shared" si="2"/>
        <v>869714.82264675864</v>
      </c>
      <c r="F30" s="256">
        <f t="shared" si="1"/>
        <v>3.8038579381475492</v>
      </c>
      <c r="G30" s="429"/>
      <c r="H30" s="255"/>
    </row>
    <row r="31" spans="1:8">
      <c r="A31" s="251">
        <v>2039</v>
      </c>
      <c r="B31" s="252">
        <v>664593.07941663894</v>
      </c>
      <c r="C31" s="253">
        <v>663459.49350025004</v>
      </c>
      <c r="D31" s="254">
        <v>0.82269225991289441</v>
      </c>
      <c r="E31" s="255">
        <f t="shared" si="2"/>
        <v>878119.5297767045</v>
      </c>
      <c r="F31" s="256">
        <f t="shared" si="1"/>
        <v>3.8406174725392437</v>
      </c>
      <c r="G31" s="429"/>
      <c r="H31" s="255"/>
    </row>
    <row r="32" spans="1:8">
      <c r="A32" s="251">
        <v>2040</v>
      </c>
      <c r="B32" s="252">
        <v>666789.25465043145</v>
      </c>
      <c r="C32" s="253">
        <v>672250.54016040696</v>
      </c>
      <c r="D32" s="254">
        <v>0.81971909686727262</v>
      </c>
      <c r="E32" s="255">
        <f t="shared" si="2"/>
        <v>884451.23297404067</v>
      </c>
      <c r="F32" s="256">
        <f t="shared" si="1"/>
        <v>3.868310342480088</v>
      </c>
      <c r="G32" s="429"/>
      <c r="H32" s="255"/>
    </row>
    <row r="33" spans="1:8">
      <c r="A33" s="251">
        <v>2041</v>
      </c>
      <c r="B33" s="252">
        <v>668510.11075619399</v>
      </c>
      <c r="C33" s="253">
        <v>681041.586820564</v>
      </c>
      <c r="D33" s="254">
        <v>0.81963295491845578</v>
      </c>
      <c r="E33" s="255">
        <f t="shared" si="2"/>
        <v>892459.18360618991</v>
      </c>
      <c r="F33" s="256">
        <f t="shared" si="1"/>
        <v>3.9033345892644467</v>
      </c>
      <c r="G33" s="429"/>
      <c r="H33" s="255"/>
    </row>
    <row r="34" spans="1:8">
      <c r="A34" s="251">
        <v>2042</v>
      </c>
      <c r="B34" s="252">
        <v>671768.35364588141</v>
      </c>
      <c r="C34" s="253">
        <v>689832.63348072104</v>
      </c>
      <c r="D34" s="254">
        <v>0.8188841058721491</v>
      </c>
      <c r="E34" s="255">
        <f t="shared" si="2"/>
        <v>900777.15609223093</v>
      </c>
      <c r="F34" s="256">
        <f t="shared" si="1"/>
        <v>3.9397147737185079</v>
      </c>
      <c r="G34" s="429"/>
      <c r="H34" s="255"/>
    </row>
    <row r="35" spans="1:8">
      <c r="A35" s="251">
        <v>2043</v>
      </c>
      <c r="B35" s="252">
        <v>674297.38606814458</v>
      </c>
      <c r="C35" s="253">
        <v>698623.68014087796</v>
      </c>
      <c r="D35" s="254">
        <v>0.8188016299435934</v>
      </c>
      <c r="E35" s="255">
        <f t="shared" si="2"/>
        <v>909182.90105061478</v>
      </c>
      <c r="F35" s="256">
        <f t="shared" si="1"/>
        <v>3.9764788472439956</v>
      </c>
      <c r="G35" s="429"/>
      <c r="H35" s="255"/>
    </row>
    <row r="36" spans="1:8">
      <c r="A36" s="251">
        <v>2044</v>
      </c>
      <c r="B36" s="252">
        <v>677144.3888487654</v>
      </c>
      <c r="C36" s="253">
        <v>707414.72680103395</v>
      </c>
      <c r="D36" s="254">
        <v>0.81827499891274835</v>
      </c>
      <c r="E36" s="255">
        <f t="shared" si="2"/>
        <v>917431.97922836081</v>
      </c>
      <c r="F36" s="256">
        <f t="shared" si="1"/>
        <v>4.0125577097535787</v>
      </c>
      <c r="G36" s="429"/>
      <c r="H36" s="255"/>
    </row>
    <row r="37" spans="1:8">
      <c r="A37" s="251">
        <v>2045</v>
      </c>
      <c r="B37" s="252">
        <v>679347.97071473533</v>
      </c>
      <c r="C37" s="253">
        <v>716205.77346119098</v>
      </c>
      <c r="D37" s="254">
        <v>0.8151727463864149</v>
      </c>
      <c r="E37" s="255">
        <f t="shared" si="2"/>
        <v>923505.41268753319</v>
      </c>
      <c r="F37" s="256">
        <f t="shared" si="1"/>
        <v>4.0391209894332061</v>
      </c>
      <c r="G37" s="429"/>
      <c r="H37" s="255"/>
    </row>
    <row r="38" spans="1:8">
      <c r="A38" s="251">
        <v>2046</v>
      </c>
      <c r="B38" s="252">
        <v>681417.12708131759</v>
      </c>
      <c r="C38" s="253">
        <v>724996.82012134802</v>
      </c>
      <c r="D38" s="254">
        <v>0.81499623174048319</v>
      </c>
      <c r="E38" s="255">
        <f t="shared" si="2"/>
        <v>931578.2399633904</v>
      </c>
      <c r="F38" s="256">
        <f t="shared" si="1"/>
        <v>4.0744289861661027</v>
      </c>
      <c r="G38" s="429"/>
      <c r="H38" s="255"/>
    </row>
    <row r="39" spans="1:8">
      <c r="A39" s="251">
        <v>2047</v>
      </c>
      <c r="B39" s="252">
        <v>684981.49087730714</v>
      </c>
      <c r="C39" s="253">
        <v>733787.86678150506</v>
      </c>
      <c r="D39" s="254">
        <v>0.81407813505420179</v>
      </c>
      <c r="E39" s="255">
        <f t="shared" si="2"/>
        <v>939851.40355354222</v>
      </c>
      <c r="F39" s="256">
        <f t="shared" si="1"/>
        <v>4.1106131906622636</v>
      </c>
      <c r="G39" s="429"/>
      <c r="H39" s="255"/>
    </row>
    <row r="40" spans="1:8">
      <c r="A40" s="251">
        <v>2048</v>
      </c>
      <c r="B40" s="252">
        <v>687795.31584527018</v>
      </c>
      <c r="C40" s="253">
        <v>742578.91344166198</v>
      </c>
      <c r="D40" s="254">
        <v>0.8137634339016051</v>
      </c>
      <c r="E40" s="255">
        <f t="shared" si="2"/>
        <v>948181.2244678447</v>
      </c>
      <c r="F40" s="256">
        <f t="shared" si="1"/>
        <v>4.1470451963992598</v>
      </c>
      <c r="G40" s="429"/>
      <c r="H40" s="255"/>
    </row>
    <row r="41" spans="1:8">
      <c r="A41" s="251">
        <v>2049</v>
      </c>
      <c r="B41" s="252">
        <v>690986.53697343415</v>
      </c>
      <c r="C41" s="253">
        <v>751369.96010181902</v>
      </c>
      <c r="D41" s="254">
        <v>0.81309631430927043</v>
      </c>
      <c r="E41" s="255">
        <f t="shared" si="2"/>
        <v>956429.41372820968</v>
      </c>
      <c r="F41" s="256">
        <f t="shared" si="1"/>
        <v>4.1831201710649788</v>
      </c>
      <c r="G41" s="429"/>
      <c r="H41" s="255"/>
    </row>
    <row r="42" spans="1:8">
      <c r="A42" s="251">
        <v>2050</v>
      </c>
      <c r="B42" s="252">
        <v>693650.06975731906</v>
      </c>
      <c r="C42" s="253">
        <v>760161.00676197605</v>
      </c>
      <c r="D42" s="254">
        <v>0.81048725416874967</v>
      </c>
      <c r="E42" s="255">
        <f t="shared" si="2"/>
        <v>962925.84197532583</v>
      </c>
      <c r="F42" s="256">
        <f t="shared" si="1"/>
        <v>4.2115334963457824</v>
      </c>
      <c r="G42" s="430"/>
      <c r="H42" s="255"/>
    </row>
    <row r="43" spans="1:8">
      <c r="G43" s="260"/>
    </row>
  </sheetData>
  <mergeCells count="4">
    <mergeCell ref="C2:D2"/>
    <mergeCell ref="E2:E3"/>
    <mergeCell ref="G4:G12"/>
    <mergeCell ref="G13:G4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topLeftCell="L1" zoomScaleNormal="100" workbookViewId="0">
      <selection activeCell="O10" sqref="O10"/>
    </sheetView>
  </sheetViews>
  <sheetFormatPr defaultRowHeight="14.4"/>
  <cols>
    <col min="1" max="1" width="9.109375" style="9"/>
    <col min="2" max="2" width="24.5546875" bestFit="1" customWidth="1"/>
    <col min="3" max="3" width="11" bestFit="1" customWidth="1"/>
    <col min="4" max="4" width="9.33203125" bestFit="1" customWidth="1"/>
    <col min="5" max="5" width="9" bestFit="1" customWidth="1"/>
    <col min="6" max="6" width="8.88671875" bestFit="1" customWidth="1"/>
    <col min="7" max="7" width="9" bestFit="1" customWidth="1"/>
    <col min="8" max="8" width="8.88671875" bestFit="1" customWidth="1"/>
    <col min="9" max="9" width="9.33203125" bestFit="1" customWidth="1"/>
    <col min="10" max="10" width="3.5546875"/>
    <col min="11" max="11" width="10.44140625"/>
    <col min="12" max="12" width="34" bestFit="1" customWidth="1"/>
    <col min="13" max="13" width="13.6640625" bestFit="1" customWidth="1"/>
    <col min="14" max="14" width="61.109375"/>
    <col min="15" max="15" width="99.5546875"/>
    <col min="16" max="1026" width="8.66406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18777</v>
      </c>
      <c r="D2" s="4" t="s">
        <v>18776</v>
      </c>
      <c r="E2" s="4" t="s">
        <v>18777</v>
      </c>
      <c r="F2" s="4" t="s">
        <v>18776</v>
      </c>
      <c r="G2" s="4" t="s">
        <v>18777</v>
      </c>
      <c r="H2" s="4" t="s">
        <v>18776</v>
      </c>
      <c r="I2" s="4" t="s">
        <v>8</v>
      </c>
      <c r="J2" s="4"/>
      <c r="K2" s="4"/>
      <c r="L2" s="4"/>
      <c r="M2" s="4"/>
      <c r="N2" s="4"/>
      <c r="O2" s="4"/>
    </row>
    <row r="3" spans="1:18" ht="15" customHeight="1">
      <c r="B3" s="4"/>
      <c r="C3" s="222" t="s">
        <v>9</v>
      </c>
      <c r="D3" s="222" t="s">
        <v>7</v>
      </c>
      <c r="E3" s="222" t="s">
        <v>9</v>
      </c>
      <c r="F3" s="222" t="s">
        <v>7</v>
      </c>
      <c r="G3" s="222" t="s">
        <v>9</v>
      </c>
      <c r="H3" s="222" t="s">
        <v>7</v>
      </c>
      <c r="I3" s="222" t="s">
        <v>18785</v>
      </c>
      <c r="J3" s="4"/>
      <c r="K3" s="4" t="s">
        <v>10</v>
      </c>
      <c r="L3" s="4" t="s">
        <v>11</v>
      </c>
      <c r="M3" s="4"/>
    </row>
    <row r="4" spans="1:18" ht="15" customHeight="1">
      <c r="A4" s="9" t="s">
        <v>18734</v>
      </c>
      <c r="B4" s="223" t="s">
        <v>12</v>
      </c>
      <c r="C4" s="224">
        <f>E4+G4</f>
        <v>629</v>
      </c>
      <c r="D4" s="225">
        <f>H4+F4</f>
        <v>19</v>
      </c>
      <c r="E4" s="224">
        <v>192</v>
      </c>
      <c r="F4" s="225">
        <v>6</v>
      </c>
      <c r="G4" s="224">
        <v>437</v>
      </c>
      <c r="H4" s="225">
        <v>13</v>
      </c>
      <c r="I4" s="226">
        <f>8760*0.98</f>
        <v>8584.7999999999993</v>
      </c>
      <c r="J4" s="227"/>
      <c r="K4" s="6" t="s">
        <v>13</v>
      </c>
      <c r="L4" s="8" t="s">
        <v>14</v>
      </c>
      <c r="M4" t="s">
        <v>15</v>
      </c>
      <c r="N4" t="s">
        <v>16</v>
      </c>
      <c r="O4" t="s">
        <v>17</v>
      </c>
    </row>
    <row r="5" spans="1:18" s="9" customFormat="1" ht="15" customHeight="1">
      <c r="A5" s="9" t="s">
        <v>18735</v>
      </c>
      <c r="B5" s="223" t="s">
        <v>12</v>
      </c>
      <c r="C5" s="224"/>
      <c r="D5" s="225">
        <f>F5+H5</f>
        <v>50</v>
      </c>
      <c r="E5" s="224"/>
      <c r="F5" s="225">
        <v>27</v>
      </c>
      <c r="G5" s="224"/>
      <c r="H5" s="225">
        <v>23</v>
      </c>
      <c r="I5" s="226">
        <f>8760*0.98</f>
        <v>8584.7999999999993</v>
      </c>
      <c r="J5" s="227"/>
      <c r="K5" s="7"/>
      <c r="L5" s="8" t="s">
        <v>14</v>
      </c>
      <c r="M5" s="9" t="s">
        <v>15</v>
      </c>
      <c r="N5" s="9" t="s">
        <v>16</v>
      </c>
      <c r="O5" s="9" t="s">
        <v>17</v>
      </c>
    </row>
    <row r="6" spans="1:18" s="9" customFormat="1" ht="15" customHeight="1">
      <c r="B6" s="223"/>
      <c r="C6" s="224"/>
      <c r="D6" s="225"/>
      <c r="E6" s="224"/>
      <c r="F6" s="225"/>
      <c r="G6" s="224"/>
      <c r="H6" s="225"/>
      <c r="I6" s="226"/>
      <c r="J6" s="227"/>
      <c r="K6" s="7"/>
      <c r="L6" s="8"/>
    </row>
    <row r="7" spans="1:18" ht="15" customHeight="1">
      <c r="A7" s="9">
        <v>2015</v>
      </c>
      <c r="B7" s="223" t="s">
        <v>18</v>
      </c>
      <c r="C7" s="228">
        <v>4400</v>
      </c>
      <c r="D7" s="228">
        <f>C7*3.6*I7/1000000</f>
        <v>39.6</v>
      </c>
      <c r="E7" s="228">
        <f>C7*'Onshore wind - E-W split'!$G$6</f>
        <v>861.4998196788091</v>
      </c>
      <c r="F7" s="228">
        <f>E7/C7*D7</f>
        <v>7.7534983771092829</v>
      </c>
      <c r="G7" s="228">
        <f>C7-E7</f>
        <v>3538.5001803211908</v>
      </c>
      <c r="H7" s="228">
        <f>D7-F7</f>
        <v>31.84650162289072</v>
      </c>
      <c r="I7" s="228">
        <v>2500</v>
      </c>
      <c r="J7" s="227"/>
      <c r="K7" s="7" t="s">
        <v>18786</v>
      </c>
      <c r="L7" t="s">
        <v>18794</v>
      </c>
      <c r="N7" s="9" t="s">
        <v>18797</v>
      </c>
      <c r="R7" s="139"/>
    </row>
    <row r="8" spans="1:18" s="9" customFormat="1" ht="15" customHeight="1">
      <c r="A8" s="9">
        <v>2050</v>
      </c>
      <c r="B8" s="223" t="str">
        <f>B7</f>
        <v>Wind onshore</v>
      </c>
      <c r="C8" s="228">
        <v>4400</v>
      </c>
      <c r="D8" s="228">
        <f>C8*3.6*I8/1000000</f>
        <v>50.688000000000002</v>
      </c>
      <c r="E8" s="228">
        <f>C8*'Onshore wind - E-W split'!$G$6</f>
        <v>861.4998196788091</v>
      </c>
      <c r="F8" s="228">
        <f>E8/C8*D8</f>
        <v>9.9244779226998823</v>
      </c>
      <c r="G8" s="228">
        <f>C8-E8</f>
        <v>3538.5001803211908</v>
      </c>
      <c r="H8" s="228">
        <f>D8-F8</f>
        <v>40.763522077300124</v>
      </c>
      <c r="I8" s="228">
        <v>3200</v>
      </c>
      <c r="J8" s="223"/>
      <c r="K8" s="7" t="s">
        <v>18786</v>
      </c>
      <c r="L8" s="9" t="s">
        <v>18795</v>
      </c>
      <c r="R8" s="139"/>
    </row>
    <row r="9" spans="1:18" s="9" customFormat="1" ht="15" customHeight="1">
      <c r="B9" s="223"/>
      <c r="C9" s="228"/>
      <c r="D9" s="228"/>
      <c r="E9" s="228"/>
      <c r="F9" s="228"/>
      <c r="G9" s="228"/>
      <c r="H9" s="228"/>
      <c r="I9" s="228"/>
      <c r="J9" s="223"/>
      <c r="K9" s="7"/>
      <c r="R9" s="139"/>
    </row>
    <row r="10" spans="1:18" ht="15" customHeight="1">
      <c r="A10" s="9">
        <v>2015</v>
      </c>
      <c r="B10" s="223" t="s">
        <v>21</v>
      </c>
      <c r="C10" s="228">
        <v>20000</v>
      </c>
      <c r="D10" s="228">
        <f>C10*3.6*I10/1000000</f>
        <v>273.60000000000002</v>
      </c>
      <c r="E10" s="228">
        <f>C10*0.1</f>
        <v>2000</v>
      </c>
      <c r="F10" s="228">
        <f>E10/C10*D10</f>
        <v>27.360000000000003</v>
      </c>
      <c r="G10" s="228">
        <f>C10-E10</f>
        <v>18000</v>
      </c>
      <c r="H10" s="228">
        <f>D10-F10</f>
        <v>246.24</v>
      </c>
      <c r="I10" s="228">
        <v>3800</v>
      </c>
      <c r="J10" s="227"/>
      <c r="K10" t="s">
        <v>18790</v>
      </c>
      <c r="L10" t="s">
        <v>19</v>
      </c>
      <c r="M10" t="s">
        <v>22</v>
      </c>
      <c r="N10" t="s">
        <v>18793</v>
      </c>
      <c r="O10" t="s">
        <v>23</v>
      </c>
    </row>
    <row r="11" spans="1:18" s="9" customFormat="1" ht="15" customHeight="1">
      <c r="A11" s="9">
        <v>2050</v>
      </c>
      <c r="B11" s="223" t="str">
        <f>B10</f>
        <v>Wind offshore</v>
      </c>
      <c r="C11" s="228">
        <v>50000</v>
      </c>
      <c r="D11" s="228">
        <f>C11*3.6*I11/1000000</f>
        <v>774</v>
      </c>
      <c r="E11" s="228">
        <f>C11*0.1</f>
        <v>5000</v>
      </c>
      <c r="F11" s="228">
        <f>E11/C11*D11</f>
        <v>77.400000000000006</v>
      </c>
      <c r="G11" s="228">
        <f>C11-E11</f>
        <v>45000</v>
      </c>
      <c r="H11" s="228">
        <f>D11-F11</f>
        <v>696.6</v>
      </c>
      <c r="I11" s="228">
        <v>4300</v>
      </c>
      <c r="J11" s="227"/>
      <c r="N11" s="9" t="s">
        <v>18796</v>
      </c>
    </row>
    <row r="12" spans="1:18" s="9" customFormat="1" ht="15" customHeight="1">
      <c r="B12" s="223"/>
      <c r="C12" s="228"/>
      <c r="D12" s="228"/>
      <c r="E12" s="228"/>
      <c r="F12" s="228"/>
      <c r="G12" s="228"/>
      <c r="H12" s="228"/>
      <c r="I12" s="228"/>
      <c r="J12" s="227"/>
    </row>
    <row r="13" spans="1:18" ht="15" customHeight="1">
      <c r="B13" s="223" t="s">
        <v>24</v>
      </c>
      <c r="C13" s="228">
        <f>D13/3.6*1000/I13*1000</f>
        <v>3174.6031746031749</v>
      </c>
      <c r="D13" s="228">
        <v>40</v>
      </c>
      <c r="E13" s="228">
        <f>C13-G13</f>
        <v>0</v>
      </c>
      <c r="F13" s="228">
        <f>D13-H13</f>
        <v>0</v>
      </c>
      <c r="G13" s="228">
        <f>C13</f>
        <v>3174.6031746031749</v>
      </c>
      <c r="H13" s="228">
        <f>D13</f>
        <v>40</v>
      </c>
      <c r="I13" s="228">
        <v>3500</v>
      </c>
      <c r="J13" s="223"/>
      <c r="K13" t="s">
        <v>13</v>
      </c>
      <c r="L13" t="s">
        <v>19</v>
      </c>
      <c r="M13">
        <v>24</v>
      </c>
      <c r="N13" t="s">
        <v>25</v>
      </c>
      <c r="O13" t="s">
        <v>26</v>
      </c>
    </row>
    <row r="14" spans="1:18" s="9" customFormat="1" ht="15" customHeight="1">
      <c r="B14" s="223"/>
      <c r="C14" s="228"/>
      <c r="D14" s="228"/>
      <c r="E14" s="228"/>
      <c r="F14" s="228"/>
      <c r="G14" s="228"/>
      <c r="H14" s="228"/>
      <c r="I14" s="228"/>
      <c r="J14" s="223"/>
    </row>
    <row r="15" spans="1:18" s="9" customFormat="1" ht="15" customHeight="1">
      <c r="A15" s="9">
        <v>2015</v>
      </c>
      <c r="B15" s="223" t="s">
        <v>27</v>
      </c>
      <c r="C15" s="228">
        <v>800</v>
      </c>
      <c r="D15" s="228">
        <f>C15*3.6*I15/1000000</f>
        <v>2.5920000000000001</v>
      </c>
      <c r="E15" s="228">
        <f>C15*0.4</f>
        <v>320</v>
      </c>
      <c r="F15" s="228">
        <f>E15/C15*D15</f>
        <v>1.0368000000000002</v>
      </c>
      <c r="G15" s="229">
        <f>C15-E15</f>
        <v>480</v>
      </c>
      <c r="H15" s="229">
        <f>D15-F15</f>
        <v>1.5551999999999999</v>
      </c>
      <c r="I15" s="228">
        <v>900</v>
      </c>
      <c r="J15" s="227"/>
      <c r="L15" s="9" t="s">
        <v>18787</v>
      </c>
      <c r="M15" t="s">
        <v>28</v>
      </c>
      <c r="N15" t="s">
        <v>170</v>
      </c>
      <c r="O15" t="s">
        <v>18692</v>
      </c>
      <c r="P15" s="3" t="s">
        <v>19053</v>
      </c>
      <c r="Q15" t="s">
        <v>19054</v>
      </c>
    </row>
    <row r="16" spans="1:18" ht="15" customHeight="1">
      <c r="A16" s="9">
        <v>2050</v>
      </c>
      <c r="B16" s="223" t="str">
        <f>B15</f>
        <v>Solar PV</v>
      </c>
      <c r="C16" s="228">
        <v>9000</v>
      </c>
      <c r="D16" s="228">
        <f>C16*3.6*I16/1000000</f>
        <v>34.020000000000003</v>
      </c>
      <c r="E16" s="228">
        <f>C16*0.4</f>
        <v>3600</v>
      </c>
      <c r="F16" s="228">
        <f>E16/C16*D16</f>
        <v>13.608000000000002</v>
      </c>
      <c r="G16" s="229">
        <f>C16-E16</f>
        <v>5400</v>
      </c>
      <c r="H16" s="229">
        <f>D16-F16</f>
        <v>20.411999999999999</v>
      </c>
      <c r="I16" s="228">
        <v>1050</v>
      </c>
      <c r="J16" s="223"/>
    </row>
    <row r="17" spans="2:15" s="9" customFormat="1" ht="15" customHeight="1">
      <c r="B17" s="223"/>
      <c r="C17" s="228"/>
      <c r="D17" s="228"/>
      <c r="E17" s="228"/>
      <c r="F17" s="228"/>
      <c r="G17" s="229"/>
      <c r="H17" s="229"/>
      <c r="I17" s="228"/>
      <c r="J17" s="223"/>
    </row>
    <row r="18" spans="2:15" ht="15" customHeight="1">
      <c r="B18" s="223" t="s">
        <v>29</v>
      </c>
      <c r="C18" s="228">
        <f>D18/3.6*1000/I18*1000</f>
        <v>7407.4074074074069</v>
      </c>
      <c r="D18" s="228">
        <v>24</v>
      </c>
      <c r="E18" s="228">
        <f>F18/3.6*1000/I18*1000</f>
        <v>1406.1014304903294</v>
      </c>
      <c r="F18" s="229">
        <f>20*'PV - buildings and areas'!F16</f>
        <v>4.5557686347886674</v>
      </c>
      <c r="G18" s="229">
        <f>C18-E18</f>
        <v>6001.3059769170777</v>
      </c>
      <c r="H18" s="229">
        <f>D18-F18</f>
        <v>19.444231365211333</v>
      </c>
      <c r="I18" s="228">
        <f>I15</f>
        <v>900</v>
      </c>
      <c r="J18" s="227"/>
      <c r="K18" t="s">
        <v>13</v>
      </c>
      <c r="L18" s="8" t="s">
        <v>18792</v>
      </c>
      <c r="M18" t="s">
        <v>31</v>
      </c>
      <c r="N18" t="s">
        <v>18963</v>
      </c>
      <c r="O18" t="s">
        <v>18693</v>
      </c>
    </row>
    <row r="19" spans="2:15" s="9" customFormat="1" ht="15" customHeight="1">
      <c r="B19" s="223"/>
      <c r="C19" s="228"/>
      <c r="D19" s="228"/>
      <c r="E19" s="228"/>
      <c r="F19" s="229"/>
      <c r="G19" s="229"/>
      <c r="H19" s="229"/>
      <c r="I19" s="228"/>
      <c r="J19" s="227"/>
      <c r="L19" s="8"/>
    </row>
    <row r="20" spans="2:15" ht="15" customHeight="1">
      <c r="B20" s="223" t="s">
        <v>32</v>
      </c>
      <c r="C20" s="228"/>
      <c r="D20" s="228">
        <v>148</v>
      </c>
      <c r="E20" s="228" t="s">
        <v>33</v>
      </c>
      <c r="F20" s="228" t="s">
        <v>33</v>
      </c>
      <c r="G20" s="228" t="s">
        <v>33</v>
      </c>
      <c r="H20" s="228" t="s">
        <v>33</v>
      </c>
      <c r="I20" s="228"/>
      <c r="J20" s="223"/>
      <c r="K20" t="s">
        <v>18806</v>
      </c>
      <c r="L20" s="8" t="s">
        <v>35</v>
      </c>
      <c r="N20" t="s">
        <v>36</v>
      </c>
      <c r="O20" t="s">
        <v>18690</v>
      </c>
    </row>
    <row r="21" spans="2:15" ht="15" customHeight="1">
      <c r="B21" s="223" t="s">
        <v>37</v>
      </c>
      <c r="C21" s="228"/>
      <c r="D21" s="228">
        <v>40</v>
      </c>
      <c r="E21" s="228" t="s">
        <v>33</v>
      </c>
      <c r="F21" s="228" t="s">
        <v>33</v>
      </c>
      <c r="G21" s="228" t="s">
        <v>33</v>
      </c>
      <c r="H21" s="228" t="s">
        <v>33</v>
      </c>
      <c r="I21" s="228"/>
      <c r="J21" s="223"/>
      <c r="K21" s="9" t="s">
        <v>18806</v>
      </c>
      <c r="L21" s="8" t="s">
        <v>35</v>
      </c>
      <c r="N21" t="s">
        <v>38</v>
      </c>
      <c r="O21" t="s">
        <v>18690</v>
      </c>
    </row>
    <row r="22" spans="2:15" ht="15" customHeight="1">
      <c r="B22" s="223" t="s">
        <v>39</v>
      </c>
      <c r="C22" s="228"/>
      <c r="D22" s="228">
        <v>33</v>
      </c>
      <c r="E22" s="228" t="s">
        <v>33</v>
      </c>
      <c r="F22" s="228" t="s">
        <v>33</v>
      </c>
      <c r="G22" s="228" t="s">
        <v>33</v>
      </c>
      <c r="H22" s="228" t="s">
        <v>33</v>
      </c>
      <c r="I22" s="228"/>
      <c r="J22" s="223"/>
      <c r="K22" s="9" t="s">
        <v>18806</v>
      </c>
      <c r="L22" s="8" t="s">
        <v>35</v>
      </c>
      <c r="N22" t="s">
        <v>40</v>
      </c>
      <c r="O22" t="s">
        <v>18691</v>
      </c>
    </row>
    <row r="23" spans="2:15" ht="15" customHeight="1">
      <c r="B23" s="223" t="s">
        <v>41</v>
      </c>
      <c r="C23" s="228"/>
      <c r="D23" s="228">
        <v>42</v>
      </c>
      <c r="E23" s="228" t="s">
        <v>30</v>
      </c>
      <c r="F23" s="228">
        <f>'PV - buildings and areas'!F16*D23</f>
        <v>9.5671141330562026</v>
      </c>
      <c r="G23" s="228" t="s">
        <v>30</v>
      </c>
      <c r="H23" s="228">
        <f>D23-F23</f>
        <v>32.432885866943799</v>
      </c>
      <c r="I23" s="228"/>
      <c r="J23" s="223"/>
      <c r="K23" s="9" t="s">
        <v>18806</v>
      </c>
      <c r="L23" s="8" t="s">
        <v>35</v>
      </c>
      <c r="N23" t="s">
        <v>42</v>
      </c>
    </row>
    <row r="25" spans="2:15" ht="15" customHeight="1">
      <c r="I25" s="4"/>
    </row>
    <row r="26" spans="2:15" ht="15" customHeight="1">
      <c r="B26" s="174"/>
    </row>
    <row r="27" spans="2:15" ht="15" customHeight="1">
      <c r="B27" s="173" t="s">
        <v>18732</v>
      </c>
      <c r="C27" s="173"/>
      <c r="I27" s="173"/>
      <c r="K27" s="9" t="s">
        <v>18791</v>
      </c>
    </row>
    <row r="28" spans="2:15" ht="15" customHeight="1">
      <c r="E28" s="5"/>
    </row>
    <row r="29" spans="2:15" ht="15" customHeight="1"/>
    <row r="31" spans="2:15">
      <c r="M31">
        <v>12</v>
      </c>
    </row>
    <row r="32" spans="2:15">
      <c r="M32">
        <v>38000</v>
      </c>
    </row>
    <row r="33" spans="2:13">
      <c r="M33">
        <f>M32/M31</f>
        <v>3166.6666666666665</v>
      </c>
    </row>
    <row r="44" spans="2:13">
      <c r="B44" s="231"/>
    </row>
    <row r="45" spans="2:13">
      <c r="B45" s="231"/>
    </row>
    <row r="46" spans="2:13">
      <c r="B46" s="231"/>
    </row>
    <row r="47" spans="2:13">
      <c r="B47" s="231"/>
    </row>
    <row r="48" spans="2:13">
      <c r="B48" s="231"/>
    </row>
    <row r="49" spans="2:2">
      <c r="B49" s="231"/>
    </row>
    <row r="50" spans="2:2">
      <c r="B50" s="231"/>
    </row>
    <row r="51" spans="2:2">
      <c r="B51" s="231"/>
    </row>
    <row r="52" spans="2:2">
      <c r="B52" s="231"/>
    </row>
    <row r="53" spans="2:2">
      <c r="B53" s="231"/>
    </row>
    <row r="54" spans="2:2">
      <c r="B54" s="231"/>
    </row>
    <row r="55" spans="2:2">
      <c r="B55" s="231"/>
    </row>
    <row r="56" spans="2:2">
      <c r="B56" s="231"/>
    </row>
    <row r="57" spans="2:2">
      <c r="B57" s="231"/>
    </row>
    <row r="58" spans="2:2">
      <c r="B58" s="231"/>
    </row>
    <row r="59" spans="2:2">
      <c r="B59" s="231"/>
    </row>
    <row r="60" spans="2:2">
      <c r="B60" s="231"/>
    </row>
    <row r="61" spans="2:2">
      <c r="B61" s="231"/>
    </row>
    <row r="62" spans="2:2">
      <c r="B62" s="231"/>
    </row>
    <row r="63" spans="2:2">
      <c r="B63" s="231"/>
    </row>
    <row r="64" spans="2:2">
      <c r="B64" s="231"/>
    </row>
    <row r="65" spans="2:3">
      <c r="B65" s="231"/>
    </row>
    <row r="66" spans="2:3">
      <c r="B66" s="231"/>
    </row>
    <row r="67" spans="2:3">
      <c r="B67" s="231"/>
    </row>
    <row r="68" spans="2:3">
      <c r="B68" s="231"/>
      <c r="C68" s="9"/>
    </row>
    <row r="69" spans="2:3">
      <c r="B69" s="231"/>
    </row>
    <row r="70" spans="2:3">
      <c r="B70" s="231"/>
    </row>
    <row r="71" spans="2:3">
      <c r="B71" s="231"/>
      <c r="C71" s="9"/>
    </row>
    <row r="72" spans="2:3">
      <c r="B72" s="231"/>
    </row>
    <row r="73" spans="2:3">
      <c r="B73" s="231"/>
    </row>
    <row r="74" spans="2:3">
      <c r="B74" s="231"/>
      <c r="C74" s="9"/>
    </row>
    <row r="75" spans="2:3">
      <c r="B75" s="231"/>
    </row>
    <row r="76" spans="2:3">
      <c r="B76" s="231"/>
    </row>
    <row r="77" spans="2:3">
      <c r="B77" s="231"/>
    </row>
    <row r="78" spans="2:3">
      <c r="B78" s="231"/>
    </row>
    <row r="79" spans="2:3">
      <c r="B79" s="231"/>
    </row>
    <row r="80" spans="2:3">
      <c r="B80" s="231"/>
      <c r="C80" s="9"/>
    </row>
    <row r="81" spans="2:3">
      <c r="B81" s="231"/>
    </row>
    <row r="82" spans="2:3">
      <c r="B82" s="231"/>
    </row>
    <row r="83" spans="2:3">
      <c r="B83" s="231"/>
      <c r="C83" s="9"/>
    </row>
    <row r="84" spans="2:3">
      <c r="B84" s="231"/>
    </row>
    <row r="85" spans="2:3">
      <c r="B85" s="231"/>
    </row>
    <row r="86" spans="2:3">
      <c r="B86" s="231"/>
      <c r="C86" s="9"/>
    </row>
  </sheetData>
  <pageMargins left="0.7" right="0.7" top="0.75" bottom="0.75" header="0.51180555555555496" footer="0.51180555555555496"/>
  <pageSetup paperSize="9" firstPageNumber="0" orientation="portrait"/>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RowHeight="14.4"/>
  <cols>
    <col min="1" max="1" width="15.6640625"/>
    <col min="2" max="2" width="22.109375" bestFit="1" customWidth="1"/>
    <col min="3" max="3" width="17.44140625"/>
    <col min="4" max="4" width="6.5546875"/>
    <col min="5" max="5" width="13.44140625"/>
    <col min="6" max="6" width="7.109375"/>
    <col min="7" max="7" width="16"/>
    <col min="8" max="8" width="6.5546875"/>
    <col min="9" max="9" width="18.5546875"/>
    <col min="10" max="10" width="6.44140625"/>
    <col min="11" max="11" width="17.88671875"/>
    <col min="12" max="1025" width="8.66406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RowHeight="14.4"/>
  <cols>
    <col min="1" max="1" width="8.6640625"/>
    <col min="2" max="2" width="23"/>
    <col min="3" max="1025" width="8.6640625"/>
  </cols>
  <sheetData>
    <row r="1" spans="2:6" ht="15" customHeight="1">
      <c r="B1" s="4" t="s">
        <v>98</v>
      </c>
    </row>
    <row r="2" spans="2:6" s="9" customFormat="1" ht="15" customHeight="1">
      <c r="B2" s="4"/>
    </row>
    <row r="3" spans="2:6" s="9" customFormat="1" ht="15" customHeight="1">
      <c r="B3" s="212" t="s">
        <v>18788</v>
      </c>
      <c r="C3" s="212"/>
      <c r="D3" s="212"/>
    </row>
    <row r="4" spans="2:6" s="9" customFormat="1" ht="15" customHeight="1" thickBot="1">
      <c r="B4" s="208" t="s">
        <v>18789</v>
      </c>
      <c r="C4" s="208"/>
      <c r="D4" s="208"/>
    </row>
    <row r="5" spans="2:6" ht="15" customHeight="1">
      <c r="B5" t="s">
        <v>99</v>
      </c>
      <c r="C5">
        <v>445</v>
      </c>
      <c r="D5">
        <v>1</v>
      </c>
      <c r="F5" s="209" t="s">
        <v>18782</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109375" defaultRowHeight="14.4"/>
  <cols>
    <col min="1" max="16384" width="9.109375" style="307"/>
  </cols>
  <sheetData>
    <row r="1" spans="1:26" ht="17.399999999999999">
      <c r="A1" s="310" t="s">
        <v>18970</v>
      </c>
    </row>
    <row r="2" spans="1:26">
      <c r="A2" s="311" t="s">
        <v>18971</v>
      </c>
    </row>
    <row r="3" spans="1:26">
      <c r="E3" s="312" t="s">
        <v>151</v>
      </c>
      <c r="F3" s="312" t="s">
        <v>152</v>
      </c>
      <c r="G3" s="312" t="s">
        <v>18972</v>
      </c>
      <c r="H3" s="312" t="s">
        <v>18973</v>
      </c>
      <c r="I3" s="312" t="s">
        <v>18974</v>
      </c>
      <c r="M3" s="312" t="s">
        <v>151</v>
      </c>
      <c r="N3" s="312" t="s">
        <v>152</v>
      </c>
      <c r="O3" s="312" t="s">
        <v>18972</v>
      </c>
      <c r="P3" s="312" t="s">
        <v>18973</v>
      </c>
      <c r="Q3" s="312" t="s">
        <v>18974</v>
      </c>
      <c r="T3" s="312" t="s">
        <v>18704</v>
      </c>
      <c r="U3" s="312" t="s">
        <v>18705</v>
      </c>
      <c r="W3" s="307" t="s">
        <v>18975</v>
      </c>
      <c r="X3" s="312" t="s">
        <v>18704</v>
      </c>
      <c r="Y3" s="312" t="s">
        <v>18705</v>
      </c>
    </row>
    <row r="4" spans="1:26">
      <c r="A4" s="312" t="s">
        <v>18976</v>
      </c>
      <c r="B4" s="312" t="s">
        <v>18977</v>
      </c>
      <c r="C4" s="312" t="s">
        <v>18978</v>
      </c>
      <c r="D4" s="312" t="s">
        <v>18979</v>
      </c>
      <c r="E4" s="313">
        <v>3</v>
      </c>
      <c r="F4" s="313">
        <v>4</v>
      </c>
      <c r="G4" s="313">
        <v>9</v>
      </c>
      <c r="H4" s="313">
        <v>13</v>
      </c>
      <c r="I4" s="313">
        <v>6</v>
      </c>
      <c r="L4" s="312" t="s">
        <v>18979</v>
      </c>
      <c r="M4" s="307">
        <f t="shared" ref="M4:M32" si="0">SUMIFS(E$4:E$409,$D$4:$D$409,$L4)</f>
        <v>959</v>
      </c>
      <c r="N4" s="307">
        <f t="shared" ref="N4:N32" si="1">SUMIFS(F$4:F$409,$D$4:$D$409,$L4)</f>
        <v>3068</v>
      </c>
      <c r="O4" s="307">
        <f t="shared" ref="O4:O32" si="2">SUMIFS(G$4:G$409,$D$4:$D$409,$L4)</f>
        <v>4978</v>
      </c>
      <c r="P4" s="307">
        <f t="shared" ref="P4:P32" si="3">SUMIFS(H$4:H$409,$D$4:$D$409,$L4)</f>
        <v>5150</v>
      </c>
      <c r="Q4" s="307">
        <f t="shared" ref="Q4:Q32" si="4">SUMIFS(I$4:I$409,$D$4:$D$409,$L4)</f>
        <v>3286</v>
      </c>
      <c r="T4" s="307">
        <f t="shared" ref="T4:T32" si="5">M4+N4</f>
        <v>4027</v>
      </c>
      <c r="U4" s="307">
        <f t="shared" ref="U4:U32" si="6">SUM(O4:Q4)</f>
        <v>13414</v>
      </c>
      <c r="W4" s="307" t="s">
        <v>0</v>
      </c>
      <c r="X4" s="307">
        <f>SUM(T4:T10)</f>
        <v>79602</v>
      </c>
      <c r="Y4" s="307">
        <f>SUM(U4:U10)</f>
        <v>137539</v>
      </c>
    </row>
    <row r="5" spans="1:26">
      <c r="D5" s="312" t="s">
        <v>18980</v>
      </c>
      <c r="E5" s="313">
        <v>992</v>
      </c>
      <c r="F5" s="313">
        <v>567</v>
      </c>
      <c r="G5" s="313">
        <v>975</v>
      </c>
      <c r="H5" s="313">
        <v>1073</v>
      </c>
      <c r="I5" s="313">
        <v>603</v>
      </c>
      <c r="L5" s="312" t="s">
        <v>18980</v>
      </c>
      <c r="M5" s="307">
        <f t="shared" si="0"/>
        <v>22928</v>
      </c>
      <c r="N5" s="307">
        <f t="shared" si="1"/>
        <v>24340</v>
      </c>
      <c r="O5" s="307">
        <f t="shared" si="2"/>
        <v>37076</v>
      </c>
      <c r="P5" s="307">
        <f t="shared" si="3"/>
        <v>36883</v>
      </c>
      <c r="Q5" s="307">
        <f t="shared" si="4"/>
        <v>18492</v>
      </c>
      <c r="T5" s="307">
        <f t="shared" si="5"/>
        <v>47268</v>
      </c>
      <c r="U5" s="307">
        <f t="shared" si="6"/>
        <v>92451</v>
      </c>
      <c r="W5" s="307" t="s">
        <v>18981</v>
      </c>
      <c r="X5" s="307">
        <f>T28+T27+T29+T30+T31+T24</f>
        <v>27761</v>
      </c>
      <c r="Y5" s="307">
        <f>U28+U27+U29+U30+U31+U24</f>
        <v>49973</v>
      </c>
    </row>
    <row r="6" spans="1:26">
      <c r="D6" s="312" t="s">
        <v>18982</v>
      </c>
      <c r="E6" s="313">
        <v>1217</v>
      </c>
      <c r="F6" s="313">
        <v>243</v>
      </c>
      <c r="G6" s="313">
        <v>383</v>
      </c>
      <c r="H6" s="313">
        <v>446</v>
      </c>
      <c r="I6" s="313">
        <v>110</v>
      </c>
      <c r="L6" s="312" t="s">
        <v>18982</v>
      </c>
      <c r="M6" s="307">
        <f t="shared" si="0"/>
        <v>7715</v>
      </c>
      <c r="N6" s="307">
        <f t="shared" si="1"/>
        <v>4780</v>
      </c>
      <c r="O6" s="307">
        <f t="shared" si="2"/>
        <v>7523</v>
      </c>
      <c r="P6" s="307">
        <f t="shared" si="3"/>
        <v>6467</v>
      </c>
      <c r="Q6" s="307">
        <f t="shared" si="4"/>
        <v>2832</v>
      </c>
      <c r="T6" s="307">
        <f t="shared" si="5"/>
        <v>12495</v>
      </c>
      <c r="U6" s="307">
        <f t="shared" si="6"/>
        <v>16822</v>
      </c>
      <c r="W6" s="307" t="s">
        <v>18983</v>
      </c>
      <c r="X6" s="307">
        <f>SUM(X4:X5)</f>
        <v>107363</v>
      </c>
      <c r="Y6" s="307">
        <f>SUM(Y4:Y5)</f>
        <v>187512</v>
      </c>
      <c r="Z6" s="307">
        <f>SUM(X6:Y6)</f>
        <v>294875</v>
      </c>
    </row>
    <row r="7" spans="1:26">
      <c r="D7" s="312" t="s">
        <v>18984</v>
      </c>
      <c r="E7" s="313">
        <v>1137</v>
      </c>
      <c r="F7" s="313">
        <v>242</v>
      </c>
      <c r="G7" s="313">
        <v>354</v>
      </c>
      <c r="H7" s="313">
        <v>567</v>
      </c>
      <c r="I7" s="313">
        <v>161</v>
      </c>
      <c r="L7" s="312" t="s">
        <v>18984</v>
      </c>
      <c r="M7" s="307">
        <f t="shared" si="0"/>
        <v>11072</v>
      </c>
      <c r="N7" s="307">
        <f t="shared" si="1"/>
        <v>3002</v>
      </c>
      <c r="O7" s="307">
        <f t="shared" si="2"/>
        <v>4755</v>
      </c>
      <c r="P7" s="307">
        <f t="shared" si="3"/>
        <v>5141</v>
      </c>
      <c r="Q7" s="307">
        <f t="shared" si="4"/>
        <v>2254</v>
      </c>
      <c r="T7" s="307">
        <f t="shared" si="5"/>
        <v>14074</v>
      </c>
      <c r="U7" s="307">
        <f t="shared" si="6"/>
        <v>12150</v>
      </c>
      <c r="W7" s="307" t="s">
        <v>18985</v>
      </c>
      <c r="X7" s="307">
        <f>T11+T12+T13+T14+T15+T16+T17+T18+T19+T20+T21+T22+T23+T26</f>
        <v>71410</v>
      </c>
      <c r="Y7" s="307">
        <f>U11+U12+U13+U14+U15+U16+U17+U18+U19+U20+U21+U22+U23+U26</f>
        <v>200252</v>
      </c>
      <c r="Z7" s="307">
        <f>SUM(X7:Y7)</f>
        <v>271662</v>
      </c>
    </row>
    <row r="8" spans="1:26">
      <c r="D8" s="312" t="s">
        <v>160</v>
      </c>
      <c r="E8" s="313">
        <v>106</v>
      </c>
      <c r="F8" s="313">
        <v>9</v>
      </c>
      <c r="G8" s="313">
        <v>35</v>
      </c>
      <c r="H8" s="313">
        <v>27</v>
      </c>
      <c r="I8" s="313">
        <v>7</v>
      </c>
      <c r="L8" s="312" t="s">
        <v>160</v>
      </c>
      <c r="M8" s="307">
        <f t="shared" si="0"/>
        <v>200</v>
      </c>
      <c r="N8" s="307">
        <f t="shared" si="1"/>
        <v>77</v>
      </c>
      <c r="O8" s="307">
        <f t="shared" si="2"/>
        <v>169</v>
      </c>
      <c r="P8" s="307">
        <f t="shared" si="3"/>
        <v>191</v>
      </c>
      <c r="Q8" s="307">
        <f t="shared" si="4"/>
        <v>60</v>
      </c>
      <c r="T8" s="307">
        <f t="shared" si="5"/>
        <v>277</v>
      </c>
      <c r="U8" s="307">
        <f t="shared" si="6"/>
        <v>420</v>
      </c>
      <c r="X8" s="307">
        <f>X7/X6</f>
        <v>0.6651267196333932</v>
      </c>
      <c r="Y8" s="307">
        <f>Y7/Y6</f>
        <v>1.0679423183582917</v>
      </c>
    </row>
    <row r="9" spans="1:26">
      <c r="D9" s="312" t="s">
        <v>162</v>
      </c>
      <c r="E9" s="313">
        <v>142</v>
      </c>
      <c r="F9" s="313">
        <v>87</v>
      </c>
      <c r="G9" s="313">
        <v>105</v>
      </c>
      <c r="H9" s="313">
        <v>100</v>
      </c>
      <c r="I9" s="313">
        <v>48</v>
      </c>
      <c r="L9" s="312" t="s">
        <v>162</v>
      </c>
      <c r="M9" s="307">
        <f t="shared" si="0"/>
        <v>744</v>
      </c>
      <c r="N9" s="307">
        <f t="shared" si="1"/>
        <v>506</v>
      </c>
      <c r="O9" s="307">
        <f t="shared" si="2"/>
        <v>777</v>
      </c>
      <c r="P9" s="307">
        <f t="shared" si="3"/>
        <v>668</v>
      </c>
      <c r="Q9" s="307">
        <f t="shared" si="4"/>
        <v>413</v>
      </c>
      <c r="T9" s="307">
        <f t="shared" si="5"/>
        <v>1250</v>
      </c>
      <c r="U9" s="307">
        <f t="shared" si="6"/>
        <v>1858</v>
      </c>
    </row>
    <row r="10" spans="1:26">
      <c r="D10" s="312" t="s">
        <v>18986</v>
      </c>
      <c r="E10" s="313">
        <v>4</v>
      </c>
      <c r="F10" s="313">
        <v>3</v>
      </c>
      <c r="G10" s="313">
        <v>5</v>
      </c>
      <c r="H10" s="313">
        <v>10</v>
      </c>
      <c r="I10" s="313">
        <v>3</v>
      </c>
      <c r="L10" s="312" t="s">
        <v>18986</v>
      </c>
      <c r="M10" s="307">
        <f t="shared" si="0"/>
        <v>79</v>
      </c>
      <c r="N10" s="307">
        <f t="shared" si="1"/>
        <v>132</v>
      </c>
      <c r="O10" s="307">
        <f t="shared" si="2"/>
        <v>180</v>
      </c>
      <c r="P10" s="307">
        <f t="shared" si="3"/>
        <v>151</v>
      </c>
      <c r="Q10" s="307">
        <f t="shared" si="4"/>
        <v>93</v>
      </c>
      <c r="T10" s="307">
        <f t="shared" si="5"/>
        <v>211</v>
      </c>
      <c r="U10" s="307">
        <f t="shared" si="6"/>
        <v>424</v>
      </c>
    </row>
    <row r="11" spans="1:26">
      <c r="D11" s="312" t="s">
        <v>18987</v>
      </c>
      <c r="E11" s="313">
        <v>19</v>
      </c>
      <c r="F11" s="313">
        <v>42</v>
      </c>
      <c r="G11" s="313">
        <v>52</v>
      </c>
      <c r="H11" s="313">
        <v>93</v>
      </c>
      <c r="I11" s="313">
        <v>29</v>
      </c>
      <c r="L11" s="312" t="s">
        <v>18987</v>
      </c>
      <c r="M11" s="307">
        <f t="shared" si="0"/>
        <v>5393</v>
      </c>
      <c r="N11" s="307">
        <f t="shared" si="1"/>
        <v>19044</v>
      </c>
      <c r="O11" s="307">
        <f t="shared" si="2"/>
        <v>40059</v>
      </c>
      <c r="P11" s="307">
        <f t="shared" si="3"/>
        <v>39925</v>
      </c>
      <c r="Q11" s="307">
        <f t="shared" si="4"/>
        <v>24746</v>
      </c>
      <c r="T11" s="307">
        <f t="shared" si="5"/>
        <v>24437</v>
      </c>
      <c r="U11" s="307">
        <f t="shared" si="6"/>
        <v>104730</v>
      </c>
    </row>
    <row r="12" spans="1:26">
      <c r="D12" s="312" t="s">
        <v>18988</v>
      </c>
      <c r="E12" s="313">
        <v>1658</v>
      </c>
      <c r="F12" s="313">
        <v>1265</v>
      </c>
      <c r="G12" s="313">
        <v>2498</v>
      </c>
      <c r="H12" s="313">
        <v>2566</v>
      </c>
      <c r="I12" s="313">
        <v>1200</v>
      </c>
      <c r="L12" s="312" t="s">
        <v>18988</v>
      </c>
      <c r="M12" s="307">
        <f t="shared" si="0"/>
        <v>6632</v>
      </c>
      <c r="N12" s="307">
        <f t="shared" si="1"/>
        <v>6415</v>
      </c>
      <c r="O12" s="307">
        <f t="shared" si="2"/>
        <v>13717</v>
      </c>
      <c r="P12" s="307">
        <f t="shared" si="3"/>
        <v>15309</v>
      </c>
      <c r="Q12" s="307">
        <f t="shared" si="4"/>
        <v>7132</v>
      </c>
      <c r="T12" s="307">
        <f t="shared" si="5"/>
        <v>13047</v>
      </c>
      <c r="U12" s="307">
        <f t="shared" si="6"/>
        <v>36158</v>
      </c>
    </row>
    <row r="13" spans="1:26">
      <c r="D13" s="312" t="s">
        <v>18989</v>
      </c>
      <c r="E13" s="313">
        <v>170</v>
      </c>
      <c r="F13" s="313">
        <v>126</v>
      </c>
      <c r="G13" s="313">
        <v>199</v>
      </c>
      <c r="H13" s="313">
        <v>186</v>
      </c>
      <c r="I13" s="313">
        <v>105</v>
      </c>
      <c r="L13" s="312" t="s">
        <v>18989</v>
      </c>
      <c r="M13" s="307">
        <f t="shared" si="0"/>
        <v>719</v>
      </c>
      <c r="N13" s="307">
        <f t="shared" si="1"/>
        <v>485</v>
      </c>
      <c r="O13" s="307">
        <f t="shared" si="2"/>
        <v>720</v>
      </c>
      <c r="P13" s="307">
        <f t="shared" si="3"/>
        <v>632</v>
      </c>
      <c r="Q13" s="307">
        <f t="shared" si="4"/>
        <v>425</v>
      </c>
      <c r="T13" s="307">
        <f t="shared" si="5"/>
        <v>1204</v>
      </c>
      <c r="U13" s="307">
        <f t="shared" si="6"/>
        <v>1777</v>
      </c>
    </row>
    <row r="14" spans="1:26">
      <c r="D14" s="312" t="s">
        <v>18990</v>
      </c>
      <c r="E14" s="313">
        <v>39</v>
      </c>
      <c r="F14" s="313">
        <v>19</v>
      </c>
      <c r="G14" s="313">
        <v>25</v>
      </c>
      <c r="H14" s="313">
        <v>46</v>
      </c>
      <c r="I14" s="313">
        <v>5</v>
      </c>
      <c r="L14" s="312" t="s">
        <v>18990</v>
      </c>
      <c r="M14" s="307">
        <f t="shared" si="0"/>
        <v>410</v>
      </c>
      <c r="N14" s="307">
        <f t="shared" si="1"/>
        <v>722</v>
      </c>
      <c r="O14" s="307">
        <f t="shared" si="2"/>
        <v>1149</v>
      </c>
      <c r="P14" s="307">
        <f t="shared" si="3"/>
        <v>907</v>
      </c>
      <c r="Q14" s="307">
        <f t="shared" si="4"/>
        <v>889</v>
      </c>
      <c r="T14" s="307">
        <f t="shared" si="5"/>
        <v>1132</v>
      </c>
      <c r="U14" s="307">
        <f t="shared" si="6"/>
        <v>2945</v>
      </c>
    </row>
    <row r="15" spans="1:26">
      <c r="D15" s="312" t="s">
        <v>18991</v>
      </c>
      <c r="E15" s="313">
        <v>407</v>
      </c>
      <c r="F15" s="313">
        <v>102</v>
      </c>
      <c r="G15" s="313">
        <v>213</v>
      </c>
      <c r="H15" s="313">
        <v>198</v>
      </c>
      <c r="I15" s="313">
        <v>68</v>
      </c>
      <c r="L15" s="312" t="s">
        <v>18991</v>
      </c>
      <c r="M15" s="307">
        <f t="shared" si="0"/>
        <v>1243</v>
      </c>
      <c r="N15" s="307">
        <f t="shared" si="1"/>
        <v>712</v>
      </c>
      <c r="O15" s="307">
        <f t="shared" si="2"/>
        <v>1187</v>
      </c>
      <c r="P15" s="307">
        <f t="shared" si="3"/>
        <v>1212</v>
      </c>
      <c r="Q15" s="307">
        <f t="shared" si="4"/>
        <v>674</v>
      </c>
      <c r="T15" s="307">
        <f t="shared" si="5"/>
        <v>1955</v>
      </c>
      <c r="U15" s="307">
        <f t="shared" si="6"/>
        <v>3073</v>
      </c>
    </row>
    <row r="16" spans="1:26">
      <c r="D16" s="312" t="s">
        <v>18992</v>
      </c>
      <c r="E16" s="313">
        <v>3443</v>
      </c>
      <c r="F16" s="313">
        <v>1122</v>
      </c>
      <c r="G16" s="313">
        <v>3017</v>
      </c>
      <c r="H16" s="313">
        <v>3122</v>
      </c>
      <c r="I16" s="313">
        <v>977</v>
      </c>
      <c r="L16" s="312" t="s">
        <v>18992</v>
      </c>
      <c r="M16" s="307">
        <f t="shared" si="0"/>
        <v>9989</v>
      </c>
      <c r="N16" s="307">
        <f t="shared" si="1"/>
        <v>5757</v>
      </c>
      <c r="O16" s="307">
        <f t="shared" si="2"/>
        <v>12630</v>
      </c>
      <c r="P16" s="307">
        <f t="shared" si="3"/>
        <v>12345</v>
      </c>
      <c r="Q16" s="307">
        <f t="shared" si="4"/>
        <v>4935</v>
      </c>
      <c r="T16" s="307">
        <f t="shared" si="5"/>
        <v>15746</v>
      </c>
      <c r="U16" s="307">
        <f t="shared" si="6"/>
        <v>29910</v>
      </c>
    </row>
    <row r="17" spans="4:21">
      <c r="D17" s="312" t="s">
        <v>18993</v>
      </c>
      <c r="E17" s="313">
        <v>217</v>
      </c>
      <c r="F17" s="313">
        <v>111</v>
      </c>
      <c r="G17" s="313">
        <v>215</v>
      </c>
      <c r="H17" s="313">
        <v>147</v>
      </c>
      <c r="I17" s="313">
        <v>74</v>
      </c>
      <c r="L17" s="312" t="s">
        <v>18993</v>
      </c>
      <c r="M17" s="307">
        <f t="shared" si="0"/>
        <v>936</v>
      </c>
      <c r="N17" s="307">
        <f t="shared" si="1"/>
        <v>636</v>
      </c>
      <c r="O17" s="307">
        <f t="shared" si="2"/>
        <v>1133</v>
      </c>
      <c r="P17" s="307">
        <f t="shared" si="3"/>
        <v>789</v>
      </c>
      <c r="Q17" s="307">
        <f t="shared" si="4"/>
        <v>605</v>
      </c>
      <c r="T17" s="307">
        <f t="shared" si="5"/>
        <v>1572</v>
      </c>
      <c r="U17" s="307">
        <f t="shared" si="6"/>
        <v>2527</v>
      </c>
    </row>
    <row r="18" spans="4:21">
      <c r="D18" s="312" t="s">
        <v>18994</v>
      </c>
      <c r="E18" s="313">
        <v>60</v>
      </c>
      <c r="F18" s="313">
        <v>13</v>
      </c>
      <c r="G18" s="313">
        <v>31</v>
      </c>
      <c r="H18" s="313">
        <v>66</v>
      </c>
      <c r="I18" s="313">
        <v>15</v>
      </c>
      <c r="L18" s="312" t="s">
        <v>18994</v>
      </c>
      <c r="M18" s="307">
        <f t="shared" si="0"/>
        <v>266</v>
      </c>
      <c r="N18" s="307">
        <f t="shared" si="1"/>
        <v>189</v>
      </c>
      <c r="O18" s="307">
        <f t="shared" si="2"/>
        <v>344</v>
      </c>
      <c r="P18" s="307">
        <f t="shared" si="3"/>
        <v>297</v>
      </c>
      <c r="Q18" s="307">
        <f t="shared" si="4"/>
        <v>117</v>
      </c>
      <c r="T18" s="307">
        <f t="shared" si="5"/>
        <v>455</v>
      </c>
      <c r="U18" s="307">
        <f t="shared" si="6"/>
        <v>758</v>
      </c>
    </row>
    <row r="19" spans="4:21">
      <c r="D19" s="312" t="s">
        <v>18995</v>
      </c>
      <c r="E19" s="313">
        <v>93</v>
      </c>
      <c r="F19" s="313">
        <v>52</v>
      </c>
      <c r="G19" s="313">
        <v>99</v>
      </c>
      <c r="H19" s="313">
        <v>161</v>
      </c>
      <c r="I19" s="313">
        <v>41</v>
      </c>
      <c r="L19" s="312" t="s">
        <v>18995</v>
      </c>
      <c r="M19" s="307">
        <f t="shared" si="0"/>
        <v>832</v>
      </c>
      <c r="N19" s="307">
        <f t="shared" si="1"/>
        <v>496</v>
      </c>
      <c r="O19" s="307">
        <f t="shared" si="2"/>
        <v>823</v>
      </c>
      <c r="P19" s="307">
        <f t="shared" si="3"/>
        <v>977</v>
      </c>
      <c r="Q19" s="307">
        <f t="shared" si="4"/>
        <v>467</v>
      </c>
      <c r="T19" s="307">
        <f t="shared" si="5"/>
        <v>1328</v>
      </c>
      <c r="U19" s="307">
        <f t="shared" si="6"/>
        <v>2267</v>
      </c>
    </row>
    <row r="20" spans="4:21">
      <c r="D20" s="312" t="s">
        <v>18996</v>
      </c>
      <c r="E20" s="313">
        <v>1242</v>
      </c>
      <c r="F20" s="313">
        <v>689</v>
      </c>
      <c r="G20" s="313">
        <v>1038</v>
      </c>
      <c r="H20" s="313">
        <v>910</v>
      </c>
      <c r="I20" s="313">
        <v>447</v>
      </c>
      <c r="L20" s="312" t="s">
        <v>18996</v>
      </c>
      <c r="M20" s="307">
        <f t="shared" si="0"/>
        <v>3576</v>
      </c>
      <c r="N20" s="307">
        <f t="shared" si="1"/>
        <v>2387</v>
      </c>
      <c r="O20" s="307">
        <f t="shared" si="2"/>
        <v>3669</v>
      </c>
      <c r="P20" s="307">
        <f t="shared" si="3"/>
        <v>3744</v>
      </c>
      <c r="Q20" s="307">
        <f t="shared" si="4"/>
        <v>1793</v>
      </c>
      <c r="T20" s="307">
        <f t="shared" si="5"/>
        <v>5963</v>
      </c>
      <c r="U20" s="307">
        <f t="shared" si="6"/>
        <v>9206</v>
      </c>
    </row>
    <row r="21" spans="4:21">
      <c r="D21" s="312" t="s">
        <v>18997</v>
      </c>
      <c r="E21" s="313">
        <v>304</v>
      </c>
      <c r="F21" s="313">
        <v>114</v>
      </c>
      <c r="G21" s="313">
        <v>188</v>
      </c>
      <c r="H21" s="313">
        <v>137</v>
      </c>
      <c r="I21" s="313">
        <v>79</v>
      </c>
      <c r="L21" s="312" t="s">
        <v>18997</v>
      </c>
      <c r="M21" s="307">
        <f t="shared" si="0"/>
        <v>577</v>
      </c>
      <c r="N21" s="307">
        <f t="shared" si="1"/>
        <v>342</v>
      </c>
      <c r="O21" s="307">
        <f t="shared" si="2"/>
        <v>440</v>
      </c>
      <c r="P21" s="307">
        <f t="shared" si="3"/>
        <v>423</v>
      </c>
      <c r="Q21" s="307">
        <f t="shared" si="4"/>
        <v>192</v>
      </c>
      <c r="T21" s="307">
        <f t="shared" si="5"/>
        <v>919</v>
      </c>
      <c r="U21" s="307">
        <f t="shared" si="6"/>
        <v>1055</v>
      </c>
    </row>
    <row r="22" spans="4:21">
      <c r="D22" s="312" t="s">
        <v>18998</v>
      </c>
      <c r="E22" s="313">
        <v>178</v>
      </c>
      <c r="F22" s="313">
        <v>61</v>
      </c>
      <c r="G22" s="313">
        <v>87</v>
      </c>
      <c r="H22" s="313">
        <v>117</v>
      </c>
      <c r="I22" s="313">
        <v>42</v>
      </c>
      <c r="L22" s="312" t="s">
        <v>18998</v>
      </c>
      <c r="M22" s="307">
        <f t="shared" si="0"/>
        <v>971</v>
      </c>
      <c r="N22" s="307">
        <f t="shared" si="1"/>
        <v>450</v>
      </c>
      <c r="O22" s="307">
        <f t="shared" si="2"/>
        <v>582</v>
      </c>
      <c r="P22" s="307">
        <f t="shared" si="3"/>
        <v>683</v>
      </c>
      <c r="Q22" s="307">
        <f t="shared" si="4"/>
        <v>275</v>
      </c>
      <c r="T22" s="307">
        <f t="shared" si="5"/>
        <v>1421</v>
      </c>
      <c r="U22" s="307">
        <f t="shared" si="6"/>
        <v>1540</v>
      </c>
    </row>
    <row r="23" spans="4:21">
      <c r="D23" s="312" t="s">
        <v>18999</v>
      </c>
      <c r="E23" s="313">
        <v>47</v>
      </c>
      <c r="F23" s="313">
        <v>12</v>
      </c>
      <c r="G23" s="313">
        <v>25</v>
      </c>
      <c r="H23" s="313">
        <v>26</v>
      </c>
      <c r="I23" s="313">
        <v>12</v>
      </c>
      <c r="L23" s="312" t="s">
        <v>18999</v>
      </c>
      <c r="M23" s="307">
        <f t="shared" si="0"/>
        <v>232</v>
      </c>
      <c r="N23" s="307">
        <f t="shared" si="1"/>
        <v>144</v>
      </c>
      <c r="O23" s="307">
        <f t="shared" si="2"/>
        <v>281</v>
      </c>
      <c r="P23" s="307">
        <f t="shared" si="3"/>
        <v>276</v>
      </c>
      <c r="Q23" s="307">
        <f t="shared" si="4"/>
        <v>102</v>
      </c>
      <c r="T23" s="307">
        <f t="shared" si="5"/>
        <v>376</v>
      </c>
      <c r="U23" s="307">
        <f t="shared" si="6"/>
        <v>659</v>
      </c>
    </row>
    <row r="24" spans="4:21">
      <c r="D24" s="312" t="s">
        <v>19000</v>
      </c>
      <c r="E24" s="313">
        <v>110</v>
      </c>
      <c r="F24" s="313">
        <v>112</v>
      </c>
      <c r="G24" s="313">
        <v>41</v>
      </c>
      <c r="H24" s="313">
        <v>69</v>
      </c>
      <c r="I24" s="313">
        <v>24</v>
      </c>
      <c r="L24" s="312" t="s">
        <v>19000</v>
      </c>
      <c r="M24" s="307">
        <f t="shared" si="0"/>
        <v>2843</v>
      </c>
      <c r="N24" s="307">
        <f t="shared" si="1"/>
        <v>4381</v>
      </c>
      <c r="O24" s="307">
        <f t="shared" si="2"/>
        <v>2593</v>
      </c>
      <c r="P24" s="307">
        <f t="shared" si="3"/>
        <v>3443</v>
      </c>
      <c r="Q24" s="307">
        <f t="shared" si="4"/>
        <v>2816</v>
      </c>
      <c r="T24" s="307">
        <f t="shared" si="5"/>
        <v>7224</v>
      </c>
      <c r="U24" s="307">
        <f t="shared" si="6"/>
        <v>8852</v>
      </c>
    </row>
    <row r="25" spans="4:21">
      <c r="D25" s="312" t="s">
        <v>19001</v>
      </c>
      <c r="E25" s="313">
        <v>4</v>
      </c>
      <c r="F25" s="313">
        <v>4</v>
      </c>
      <c r="G25" s="313">
        <v>37</v>
      </c>
      <c r="H25" s="313">
        <v>10</v>
      </c>
      <c r="I25" s="313">
        <v>12</v>
      </c>
      <c r="L25" s="312" t="s">
        <v>19001</v>
      </c>
      <c r="M25" s="307">
        <f t="shared" si="0"/>
        <v>94</v>
      </c>
      <c r="N25" s="307">
        <f t="shared" si="1"/>
        <v>109</v>
      </c>
      <c r="O25" s="307">
        <f t="shared" si="2"/>
        <v>226</v>
      </c>
      <c r="P25" s="307">
        <f t="shared" si="3"/>
        <v>138</v>
      </c>
      <c r="Q25" s="307">
        <f t="shared" si="4"/>
        <v>116</v>
      </c>
      <c r="T25" s="307">
        <f t="shared" si="5"/>
        <v>203</v>
      </c>
      <c r="U25" s="307">
        <f t="shared" si="6"/>
        <v>480</v>
      </c>
    </row>
    <row r="26" spans="4:21">
      <c r="D26" s="312" t="s">
        <v>19002</v>
      </c>
      <c r="E26" s="313">
        <v>191</v>
      </c>
      <c r="F26" s="313">
        <v>75</v>
      </c>
      <c r="G26" s="313">
        <v>211</v>
      </c>
      <c r="H26" s="313">
        <v>183</v>
      </c>
      <c r="I26" s="313">
        <v>72</v>
      </c>
      <c r="L26" s="312" t="s">
        <v>19002</v>
      </c>
      <c r="M26" s="307">
        <f t="shared" si="0"/>
        <v>1110</v>
      </c>
      <c r="N26" s="307">
        <f t="shared" si="1"/>
        <v>745</v>
      </c>
      <c r="O26" s="307">
        <f t="shared" si="2"/>
        <v>1416</v>
      </c>
      <c r="P26" s="307">
        <f t="shared" si="3"/>
        <v>1456</v>
      </c>
      <c r="Q26" s="307">
        <f t="shared" si="4"/>
        <v>775</v>
      </c>
      <c r="T26" s="307">
        <f t="shared" si="5"/>
        <v>1855</v>
      </c>
      <c r="U26" s="307">
        <f t="shared" si="6"/>
        <v>3647</v>
      </c>
    </row>
    <row r="27" spans="4:21">
      <c r="D27" s="312" t="s">
        <v>19003</v>
      </c>
      <c r="E27" s="313">
        <v>4</v>
      </c>
      <c r="F27" s="313">
        <v>0</v>
      </c>
      <c r="G27" s="313">
        <v>0</v>
      </c>
      <c r="H27" s="313">
        <v>1</v>
      </c>
      <c r="I27" s="313">
        <v>0</v>
      </c>
      <c r="L27" s="312" t="s">
        <v>19003</v>
      </c>
      <c r="M27" s="307">
        <f t="shared" si="0"/>
        <v>463</v>
      </c>
      <c r="N27" s="307">
        <f t="shared" si="1"/>
        <v>4</v>
      </c>
      <c r="O27" s="307">
        <f t="shared" si="2"/>
        <v>22</v>
      </c>
      <c r="P27" s="307">
        <f t="shared" si="3"/>
        <v>55</v>
      </c>
      <c r="Q27" s="307">
        <f t="shared" si="4"/>
        <v>21</v>
      </c>
      <c r="T27" s="307">
        <f t="shared" si="5"/>
        <v>467</v>
      </c>
      <c r="U27" s="307">
        <f t="shared" si="6"/>
        <v>98</v>
      </c>
    </row>
    <row r="28" spans="4:21">
      <c r="D28" s="312" t="s">
        <v>19004</v>
      </c>
      <c r="E28" s="313">
        <v>209</v>
      </c>
      <c r="F28" s="313">
        <v>331</v>
      </c>
      <c r="G28" s="313">
        <v>783</v>
      </c>
      <c r="H28" s="313">
        <v>771</v>
      </c>
      <c r="I28" s="313">
        <v>391</v>
      </c>
      <c r="L28" s="312" t="s">
        <v>19004</v>
      </c>
      <c r="M28" s="307">
        <f t="shared" si="0"/>
        <v>2061</v>
      </c>
      <c r="N28" s="307">
        <f t="shared" si="1"/>
        <v>2714</v>
      </c>
      <c r="O28" s="307">
        <f t="shared" si="2"/>
        <v>4629</v>
      </c>
      <c r="P28" s="307">
        <f t="shared" si="3"/>
        <v>4569</v>
      </c>
      <c r="Q28" s="307">
        <f t="shared" si="4"/>
        <v>2883</v>
      </c>
      <c r="T28" s="307">
        <f t="shared" si="5"/>
        <v>4775</v>
      </c>
      <c r="U28" s="307">
        <f t="shared" si="6"/>
        <v>12081</v>
      </c>
    </row>
    <row r="29" spans="4:21">
      <c r="D29" s="312" t="s">
        <v>19005</v>
      </c>
      <c r="E29" s="313">
        <v>259</v>
      </c>
      <c r="F29" s="313">
        <v>289</v>
      </c>
      <c r="G29" s="313">
        <v>651</v>
      </c>
      <c r="H29" s="313">
        <v>868</v>
      </c>
      <c r="I29" s="313">
        <v>316</v>
      </c>
      <c r="L29" s="312" t="s">
        <v>19005</v>
      </c>
      <c r="M29" s="307">
        <f t="shared" si="0"/>
        <v>3107</v>
      </c>
      <c r="N29" s="307">
        <f t="shared" si="1"/>
        <v>2980</v>
      </c>
      <c r="O29" s="307">
        <f t="shared" si="2"/>
        <v>4218</v>
      </c>
      <c r="P29" s="307">
        <f t="shared" si="3"/>
        <v>3992</v>
      </c>
      <c r="Q29" s="307">
        <f t="shared" si="4"/>
        <v>1735</v>
      </c>
      <c r="T29" s="307">
        <f t="shared" si="5"/>
        <v>6087</v>
      </c>
      <c r="U29" s="307">
        <f t="shared" si="6"/>
        <v>9945</v>
      </c>
    </row>
    <row r="30" spans="4:21">
      <c r="D30" s="312" t="s">
        <v>19006</v>
      </c>
      <c r="E30" s="313">
        <v>110</v>
      </c>
      <c r="F30" s="313">
        <v>126</v>
      </c>
      <c r="G30" s="313">
        <v>157</v>
      </c>
      <c r="H30" s="313">
        <v>190</v>
      </c>
      <c r="I30" s="313">
        <v>84</v>
      </c>
      <c r="L30" s="312" t="s">
        <v>19006</v>
      </c>
      <c r="M30" s="307">
        <f t="shared" si="0"/>
        <v>2790</v>
      </c>
      <c r="N30" s="307">
        <f t="shared" si="1"/>
        <v>5869</v>
      </c>
      <c r="O30" s="307">
        <f t="shared" si="2"/>
        <v>7144</v>
      </c>
      <c r="P30" s="307">
        <f t="shared" si="3"/>
        <v>6509</v>
      </c>
      <c r="Q30" s="307">
        <f t="shared" si="4"/>
        <v>4192</v>
      </c>
      <c r="T30" s="307">
        <f t="shared" si="5"/>
        <v>8659</v>
      </c>
      <c r="U30" s="307">
        <f t="shared" si="6"/>
        <v>17845</v>
      </c>
    </row>
    <row r="31" spans="4:21">
      <c r="D31" s="312" t="s">
        <v>19007</v>
      </c>
      <c r="E31" s="313">
        <v>41</v>
      </c>
      <c r="F31" s="313">
        <v>11</v>
      </c>
      <c r="G31" s="313">
        <v>23</v>
      </c>
      <c r="H31" s="313">
        <v>27</v>
      </c>
      <c r="I31" s="313">
        <v>7</v>
      </c>
      <c r="L31" s="312" t="s">
        <v>19007</v>
      </c>
      <c r="M31" s="307">
        <f t="shared" si="0"/>
        <v>331</v>
      </c>
      <c r="N31" s="307">
        <f t="shared" si="1"/>
        <v>218</v>
      </c>
      <c r="O31" s="307">
        <f t="shared" si="2"/>
        <v>432</v>
      </c>
      <c r="P31" s="307">
        <f t="shared" si="3"/>
        <v>465</v>
      </c>
      <c r="Q31" s="307">
        <f t="shared" si="4"/>
        <v>255</v>
      </c>
      <c r="T31" s="307">
        <f t="shared" si="5"/>
        <v>549</v>
      </c>
      <c r="U31" s="307">
        <f t="shared" si="6"/>
        <v>1152</v>
      </c>
    </row>
    <row r="32" spans="4:21">
      <c r="D32" s="312" t="s">
        <v>19008</v>
      </c>
      <c r="E32" s="313">
        <v>0</v>
      </c>
      <c r="F32" s="313">
        <v>0</v>
      </c>
      <c r="G32" s="313">
        <v>0</v>
      </c>
      <c r="H32" s="313">
        <v>0</v>
      </c>
      <c r="I32" s="313">
        <v>0</v>
      </c>
      <c r="L32" s="312" t="s">
        <v>19008</v>
      </c>
      <c r="M32" s="307">
        <f t="shared" si="0"/>
        <v>0</v>
      </c>
      <c r="N32" s="307">
        <f t="shared" si="1"/>
        <v>0</v>
      </c>
      <c r="O32" s="307">
        <f t="shared" si="2"/>
        <v>0</v>
      </c>
      <c r="P32" s="307">
        <f t="shared" si="3"/>
        <v>0</v>
      </c>
      <c r="Q32" s="307">
        <f t="shared" si="4"/>
        <v>0</v>
      </c>
      <c r="T32" s="307">
        <f t="shared" si="5"/>
        <v>0</v>
      </c>
      <c r="U32" s="307">
        <f t="shared" si="6"/>
        <v>0</v>
      </c>
    </row>
    <row r="33" spans="3:21">
      <c r="C33" s="312" t="s">
        <v>19009</v>
      </c>
      <c r="D33" s="312" t="s">
        <v>18979</v>
      </c>
      <c r="E33" s="313">
        <v>6</v>
      </c>
      <c r="F33" s="313">
        <v>13</v>
      </c>
      <c r="G33" s="313">
        <v>18</v>
      </c>
      <c r="H33" s="313">
        <v>38</v>
      </c>
      <c r="I33" s="313">
        <v>28</v>
      </c>
      <c r="T33" s="307">
        <f>SUM(T4:T32)</f>
        <v>178976</v>
      </c>
      <c r="U33" s="307">
        <f>SUM(U4:U32)</f>
        <v>388244</v>
      </c>
    </row>
    <row r="34" spans="3:21">
      <c r="D34" s="312" t="s">
        <v>18980</v>
      </c>
      <c r="E34" s="313">
        <v>1576</v>
      </c>
      <c r="F34" s="313">
        <v>451</v>
      </c>
      <c r="G34" s="313">
        <v>718</v>
      </c>
      <c r="H34" s="313">
        <v>1192</v>
      </c>
      <c r="I34" s="313">
        <v>484</v>
      </c>
    </row>
    <row r="35" spans="3:21">
      <c r="D35" s="312" t="s">
        <v>18982</v>
      </c>
      <c r="E35" s="313">
        <v>710</v>
      </c>
      <c r="F35" s="313">
        <v>146</v>
      </c>
      <c r="G35" s="313">
        <v>337</v>
      </c>
      <c r="H35" s="313">
        <v>536</v>
      </c>
      <c r="I35" s="313">
        <v>223</v>
      </c>
    </row>
    <row r="36" spans="3:21">
      <c r="D36" s="312" t="s">
        <v>18984</v>
      </c>
      <c r="E36" s="313">
        <v>1408</v>
      </c>
      <c r="F36" s="313">
        <v>193</v>
      </c>
      <c r="G36" s="313">
        <v>448</v>
      </c>
      <c r="H36" s="313">
        <v>633</v>
      </c>
      <c r="I36" s="313">
        <v>272</v>
      </c>
    </row>
    <row r="37" spans="3:21">
      <c r="D37" s="312" t="s">
        <v>160</v>
      </c>
      <c r="E37" s="313">
        <v>43</v>
      </c>
      <c r="F37" s="313">
        <v>18</v>
      </c>
      <c r="G37" s="313">
        <v>13</v>
      </c>
      <c r="H37" s="313">
        <v>45</v>
      </c>
      <c r="I37" s="313">
        <v>5</v>
      </c>
    </row>
    <row r="38" spans="3:21">
      <c r="D38" s="312" t="s">
        <v>162</v>
      </c>
      <c r="E38" s="313">
        <v>126</v>
      </c>
      <c r="F38" s="313">
        <v>38</v>
      </c>
      <c r="G38" s="313">
        <v>96</v>
      </c>
      <c r="H38" s="313">
        <v>109</v>
      </c>
      <c r="I38" s="313">
        <v>92</v>
      </c>
    </row>
    <row r="39" spans="3:21">
      <c r="D39" s="312" t="s">
        <v>18986</v>
      </c>
      <c r="E39" s="313">
        <v>9</v>
      </c>
      <c r="F39" s="313">
        <v>8</v>
      </c>
      <c r="G39" s="313">
        <v>13</v>
      </c>
      <c r="H39" s="313">
        <v>12</v>
      </c>
      <c r="I39" s="313">
        <v>4</v>
      </c>
    </row>
    <row r="40" spans="3:21">
      <c r="D40" s="312" t="s">
        <v>18987</v>
      </c>
      <c r="E40" s="313">
        <v>112</v>
      </c>
      <c r="F40" s="313">
        <v>336</v>
      </c>
      <c r="G40" s="313">
        <v>212</v>
      </c>
      <c r="H40" s="313">
        <v>185</v>
      </c>
      <c r="I40" s="313">
        <v>55</v>
      </c>
    </row>
    <row r="41" spans="3:21">
      <c r="D41" s="312" t="s">
        <v>18988</v>
      </c>
      <c r="E41" s="313">
        <v>2481</v>
      </c>
      <c r="F41" s="313">
        <v>1323</v>
      </c>
      <c r="G41" s="313">
        <v>3310</v>
      </c>
      <c r="H41" s="313">
        <v>3306</v>
      </c>
      <c r="I41" s="313">
        <v>1341</v>
      </c>
    </row>
    <row r="42" spans="3:21">
      <c r="D42" s="312" t="s">
        <v>18989</v>
      </c>
      <c r="E42" s="313">
        <v>144</v>
      </c>
      <c r="F42" s="313">
        <v>77</v>
      </c>
      <c r="G42" s="313">
        <v>142</v>
      </c>
      <c r="H42" s="313">
        <v>159</v>
      </c>
      <c r="I42" s="313">
        <v>91</v>
      </c>
    </row>
    <row r="43" spans="3:21">
      <c r="D43" s="312" t="s">
        <v>18990</v>
      </c>
      <c r="E43" s="313">
        <v>79</v>
      </c>
      <c r="F43" s="313">
        <v>23</v>
      </c>
      <c r="G43" s="313">
        <v>58</v>
      </c>
      <c r="H43" s="313">
        <v>69</v>
      </c>
      <c r="I43" s="313">
        <v>17</v>
      </c>
    </row>
    <row r="44" spans="3:21">
      <c r="D44" s="312" t="s">
        <v>18991</v>
      </c>
      <c r="E44" s="313">
        <v>339</v>
      </c>
      <c r="F44" s="313">
        <v>102</v>
      </c>
      <c r="G44" s="313">
        <v>176</v>
      </c>
      <c r="H44" s="313">
        <v>240</v>
      </c>
      <c r="I44" s="313">
        <v>124</v>
      </c>
    </row>
    <row r="45" spans="3:21">
      <c r="D45" s="312" t="s">
        <v>18992</v>
      </c>
      <c r="E45" s="313">
        <v>2689</v>
      </c>
      <c r="F45" s="313">
        <v>1293</v>
      </c>
      <c r="G45" s="313">
        <v>3006</v>
      </c>
      <c r="H45" s="313">
        <v>3107</v>
      </c>
      <c r="I45" s="313">
        <v>1043</v>
      </c>
    </row>
    <row r="46" spans="3:21">
      <c r="D46" s="312" t="s">
        <v>18993</v>
      </c>
      <c r="E46" s="313">
        <v>208</v>
      </c>
      <c r="F46" s="313">
        <v>99</v>
      </c>
      <c r="G46" s="313">
        <v>183</v>
      </c>
      <c r="H46" s="313">
        <v>117</v>
      </c>
      <c r="I46" s="313">
        <v>102</v>
      </c>
    </row>
    <row r="47" spans="3:21">
      <c r="D47" s="312" t="s">
        <v>18994</v>
      </c>
      <c r="E47" s="313">
        <v>73</v>
      </c>
      <c r="F47" s="313">
        <v>37</v>
      </c>
      <c r="G47" s="313">
        <v>75</v>
      </c>
      <c r="H47" s="313">
        <v>28</v>
      </c>
      <c r="I47" s="313">
        <v>17</v>
      </c>
    </row>
    <row r="48" spans="3:21">
      <c r="D48" s="312" t="s">
        <v>18995</v>
      </c>
      <c r="E48" s="313">
        <v>208</v>
      </c>
      <c r="F48" s="313">
        <v>47</v>
      </c>
      <c r="G48" s="313">
        <v>132</v>
      </c>
      <c r="H48" s="313">
        <v>135</v>
      </c>
      <c r="I48" s="313">
        <v>62</v>
      </c>
    </row>
    <row r="49" spans="3:9">
      <c r="D49" s="312" t="s">
        <v>18996</v>
      </c>
      <c r="E49" s="313">
        <v>686</v>
      </c>
      <c r="F49" s="313">
        <v>378</v>
      </c>
      <c r="G49" s="313">
        <v>616</v>
      </c>
      <c r="H49" s="313">
        <v>701</v>
      </c>
      <c r="I49" s="313">
        <v>374</v>
      </c>
    </row>
    <row r="50" spans="3:9">
      <c r="D50" s="312" t="s">
        <v>18997</v>
      </c>
      <c r="E50" s="313">
        <v>55</v>
      </c>
      <c r="F50" s="313">
        <v>32</v>
      </c>
      <c r="G50" s="313">
        <v>67</v>
      </c>
      <c r="H50" s="313">
        <v>108</v>
      </c>
      <c r="I50" s="313">
        <v>37</v>
      </c>
    </row>
    <row r="51" spans="3:9">
      <c r="D51" s="312" t="s">
        <v>18998</v>
      </c>
      <c r="E51" s="313">
        <v>220</v>
      </c>
      <c r="F51" s="313">
        <v>76</v>
      </c>
      <c r="G51" s="313">
        <v>99</v>
      </c>
      <c r="H51" s="313">
        <v>149</v>
      </c>
      <c r="I51" s="313">
        <v>55</v>
      </c>
    </row>
    <row r="52" spans="3:9">
      <c r="D52" s="312" t="s">
        <v>18999</v>
      </c>
      <c r="E52" s="313">
        <v>44</v>
      </c>
      <c r="F52" s="313">
        <v>28</v>
      </c>
      <c r="G52" s="313">
        <v>68</v>
      </c>
      <c r="H52" s="313">
        <v>64</v>
      </c>
      <c r="I52" s="313">
        <v>20</v>
      </c>
    </row>
    <row r="53" spans="3:9">
      <c r="D53" s="312" t="s">
        <v>19000</v>
      </c>
      <c r="E53" s="313">
        <v>857</v>
      </c>
      <c r="F53" s="313">
        <v>1129</v>
      </c>
      <c r="G53" s="313">
        <v>369</v>
      </c>
      <c r="H53" s="313">
        <v>553</v>
      </c>
      <c r="I53" s="313">
        <v>370</v>
      </c>
    </row>
    <row r="54" spans="3:9">
      <c r="D54" s="312" t="s">
        <v>19001</v>
      </c>
      <c r="E54" s="313">
        <v>33</v>
      </c>
      <c r="F54" s="313">
        <v>28</v>
      </c>
      <c r="G54" s="313">
        <v>37</v>
      </c>
      <c r="H54" s="313">
        <v>29</v>
      </c>
      <c r="I54" s="313">
        <v>16</v>
      </c>
    </row>
    <row r="55" spans="3:9">
      <c r="D55" s="312" t="s">
        <v>19002</v>
      </c>
      <c r="E55" s="313">
        <v>331</v>
      </c>
      <c r="F55" s="313">
        <v>150</v>
      </c>
      <c r="G55" s="313">
        <v>294</v>
      </c>
      <c r="H55" s="313">
        <v>305</v>
      </c>
      <c r="I55" s="313">
        <v>129</v>
      </c>
    </row>
    <row r="56" spans="3:9">
      <c r="D56" s="312" t="s">
        <v>19003</v>
      </c>
      <c r="E56" s="313">
        <v>303</v>
      </c>
      <c r="F56" s="313">
        <v>2</v>
      </c>
      <c r="G56" s="313">
        <v>10</v>
      </c>
      <c r="H56" s="313">
        <v>27</v>
      </c>
      <c r="I56" s="313">
        <v>3</v>
      </c>
    </row>
    <row r="57" spans="3:9">
      <c r="D57" s="312" t="s">
        <v>19004</v>
      </c>
      <c r="E57" s="313">
        <v>482</v>
      </c>
      <c r="F57" s="313">
        <v>268</v>
      </c>
      <c r="G57" s="313">
        <v>288</v>
      </c>
      <c r="H57" s="313">
        <v>323</v>
      </c>
      <c r="I57" s="313">
        <v>176</v>
      </c>
    </row>
    <row r="58" spans="3:9">
      <c r="D58" s="312" t="s">
        <v>19005</v>
      </c>
      <c r="E58" s="313">
        <v>358</v>
      </c>
      <c r="F58" s="313">
        <v>204</v>
      </c>
      <c r="G58" s="313">
        <v>321</v>
      </c>
      <c r="H58" s="313">
        <v>377</v>
      </c>
      <c r="I58" s="313">
        <v>164</v>
      </c>
    </row>
    <row r="59" spans="3:9">
      <c r="D59" s="312" t="s">
        <v>19006</v>
      </c>
      <c r="E59" s="313">
        <v>675</v>
      </c>
      <c r="F59" s="313">
        <v>576</v>
      </c>
      <c r="G59" s="313">
        <v>367</v>
      </c>
      <c r="H59" s="313">
        <v>365</v>
      </c>
      <c r="I59" s="313">
        <v>178</v>
      </c>
    </row>
    <row r="60" spans="3:9">
      <c r="D60" s="312" t="s">
        <v>19007</v>
      </c>
      <c r="E60" s="313">
        <v>89</v>
      </c>
      <c r="F60" s="313">
        <v>37</v>
      </c>
      <c r="G60" s="313">
        <v>65</v>
      </c>
      <c r="H60" s="313">
        <v>72</v>
      </c>
      <c r="I60" s="313">
        <v>41</v>
      </c>
    </row>
    <row r="61" spans="3:9">
      <c r="D61" s="312" t="s">
        <v>19008</v>
      </c>
      <c r="E61" s="313">
        <v>0</v>
      </c>
      <c r="F61" s="313">
        <v>0</v>
      </c>
      <c r="G61" s="313">
        <v>0</v>
      </c>
      <c r="H61" s="313">
        <v>0</v>
      </c>
      <c r="I61" s="313">
        <v>0</v>
      </c>
    </row>
    <row r="62" spans="3:9">
      <c r="C62" s="312" t="s">
        <v>19010</v>
      </c>
      <c r="D62" s="312" t="s">
        <v>18979</v>
      </c>
      <c r="E62" s="313">
        <v>400</v>
      </c>
      <c r="F62" s="313">
        <v>1437</v>
      </c>
      <c r="G62" s="313">
        <v>2411</v>
      </c>
      <c r="H62" s="313">
        <v>2869</v>
      </c>
      <c r="I62" s="313">
        <v>1917</v>
      </c>
    </row>
    <row r="63" spans="3:9">
      <c r="D63" s="312" t="s">
        <v>18980</v>
      </c>
      <c r="E63" s="313">
        <v>9273</v>
      </c>
      <c r="F63" s="313">
        <v>12047</v>
      </c>
      <c r="G63" s="313">
        <v>14714</v>
      </c>
      <c r="H63" s="313">
        <v>17300</v>
      </c>
      <c r="I63" s="313">
        <v>11115</v>
      </c>
    </row>
    <row r="64" spans="3:9">
      <c r="D64" s="312" t="s">
        <v>18982</v>
      </c>
      <c r="E64" s="313">
        <v>1787</v>
      </c>
      <c r="F64" s="313">
        <v>1211</v>
      </c>
      <c r="G64" s="313">
        <v>2074</v>
      </c>
      <c r="H64" s="313">
        <v>1637</v>
      </c>
      <c r="I64" s="313">
        <v>1098</v>
      </c>
    </row>
    <row r="65" spans="4:9">
      <c r="D65" s="312" t="s">
        <v>18984</v>
      </c>
      <c r="E65" s="313">
        <v>2891</v>
      </c>
      <c r="F65" s="313">
        <v>814</v>
      </c>
      <c r="G65" s="313">
        <v>1348</v>
      </c>
      <c r="H65" s="313">
        <v>1526</v>
      </c>
      <c r="I65" s="313">
        <v>946</v>
      </c>
    </row>
    <row r="66" spans="4:9">
      <c r="D66" s="312" t="s">
        <v>160</v>
      </c>
      <c r="E66" s="313">
        <v>26</v>
      </c>
      <c r="F66" s="313">
        <v>17</v>
      </c>
      <c r="G66" s="313">
        <v>45</v>
      </c>
      <c r="H66" s="313">
        <v>38</v>
      </c>
      <c r="I66" s="313">
        <v>25</v>
      </c>
    </row>
    <row r="67" spans="4:9">
      <c r="D67" s="312" t="s">
        <v>162</v>
      </c>
      <c r="E67" s="313">
        <v>155</v>
      </c>
      <c r="F67" s="313">
        <v>115</v>
      </c>
      <c r="G67" s="313">
        <v>115</v>
      </c>
      <c r="H67" s="313">
        <v>166</v>
      </c>
      <c r="I67" s="313">
        <v>104</v>
      </c>
    </row>
    <row r="68" spans="4:9">
      <c r="D68" s="312" t="s">
        <v>18986</v>
      </c>
      <c r="E68" s="313">
        <v>23</v>
      </c>
      <c r="F68" s="313">
        <v>60</v>
      </c>
      <c r="G68" s="313">
        <v>65</v>
      </c>
      <c r="H68" s="313">
        <v>61</v>
      </c>
      <c r="I68" s="313">
        <v>38</v>
      </c>
    </row>
    <row r="69" spans="4:9">
      <c r="D69" s="312" t="s">
        <v>18987</v>
      </c>
      <c r="E69" s="313">
        <v>2675</v>
      </c>
      <c r="F69" s="313">
        <v>10881</v>
      </c>
      <c r="G69" s="313">
        <v>20840</v>
      </c>
      <c r="H69" s="313">
        <v>24462</v>
      </c>
      <c r="I69" s="313">
        <v>13915</v>
      </c>
    </row>
    <row r="70" spans="4:9">
      <c r="D70" s="312" t="s">
        <v>18988</v>
      </c>
      <c r="E70" s="313">
        <v>1438</v>
      </c>
      <c r="F70" s="313">
        <v>2386</v>
      </c>
      <c r="G70" s="313">
        <v>5031</v>
      </c>
      <c r="H70" s="313">
        <v>6548</v>
      </c>
      <c r="I70" s="313">
        <v>3103</v>
      </c>
    </row>
    <row r="71" spans="4:9">
      <c r="D71" s="312" t="s">
        <v>18989</v>
      </c>
      <c r="E71" s="313">
        <v>40</v>
      </c>
      <c r="F71" s="313">
        <v>67</v>
      </c>
      <c r="G71" s="313">
        <v>81</v>
      </c>
      <c r="H71" s="313">
        <v>106</v>
      </c>
      <c r="I71" s="313">
        <v>64</v>
      </c>
    </row>
    <row r="72" spans="4:9">
      <c r="D72" s="312" t="s">
        <v>18990</v>
      </c>
      <c r="E72" s="313">
        <v>97</v>
      </c>
      <c r="F72" s="313">
        <v>318</v>
      </c>
      <c r="G72" s="313">
        <v>645</v>
      </c>
      <c r="H72" s="313">
        <v>405</v>
      </c>
      <c r="I72" s="313">
        <v>564</v>
      </c>
    </row>
    <row r="73" spans="4:9">
      <c r="D73" s="312" t="s">
        <v>18991</v>
      </c>
      <c r="E73" s="313">
        <v>167</v>
      </c>
      <c r="F73" s="313">
        <v>269</v>
      </c>
      <c r="G73" s="313">
        <v>403</v>
      </c>
      <c r="H73" s="313">
        <v>445</v>
      </c>
      <c r="I73" s="313">
        <v>280</v>
      </c>
    </row>
    <row r="74" spans="4:9">
      <c r="D74" s="312" t="s">
        <v>18992</v>
      </c>
      <c r="E74" s="313">
        <v>1330</v>
      </c>
      <c r="F74" s="313">
        <v>1568</v>
      </c>
      <c r="G74" s="313">
        <v>3221</v>
      </c>
      <c r="H74" s="313">
        <v>3292</v>
      </c>
      <c r="I74" s="313">
        <v>1687</v>
      </c>
    </row>
    <row r="75" spans="4:9">
      <c r="D75" s="312" t="s">
        <v>18993</v>
      </c>
      <c r="E75" s="313">
        <v>153</v>
      </c>
      <c r="F75" s="313">
        <v>172</v>
      </c>
      <c r="G75" s="313">
        <v>292</v>
      </c>
      <c r="H75" s="313">
        <v>258</v>
      </c>
      <c r="I75" s="313">
        <v>200</v>
      </c>
    </row>
    <row r="76" spans="4:9">
      <c r="D76" s="312" t="s">
        <v>18994</v>
      </c>
      <c r="E76" s="313">
        <v>39</v>
      </c>
      <c r="F76" s="313">
        <v>53</v>
      </c>
      <c r="G76" s="313">
        <v>119</v>
      </c>
      <c r="H76" s="313">
        <v>97</v>
      </c>
      <c r="I76" s="313">
        <v>42</v>
      </c>
    </row>
    <row r="77" spans="4:9">
      <c r="D77" s="312" t="s">
        <v>18995</v>
      </c>
      <c r="E77" s="313">
        <v>109</v>
      </c>
      <c r="F77" s="313">
        <v>94</v>
      </c>
      <c r="G77" s="313">
        <v>164</v>
      </c>
      <c r="H77" s="313">
        <v>245</v>
      </c>
      <c r="I77" s="313">
        <v>116</v>
      </c>
    </row>
    <row r="78" spans="4:9">
      <c r="D78" s="312" t="s">
        <v>18996</v>
      </c>
      <c r="E78" s="313">
        <v>572</v>
      </c>
      <c r="F78" s="313">
        <v>581</v>
      </c>
      <c r="G78" s="313">
        <v>845</v>
      </c>
      <c r="H78" s="313">
        <v>1085</v>
      </c>
      <c r="I78" s="313">
        <v>638</v>
      </c>
    </row>
    <row r="79" spans="4:9">
      <c r="D79" s="312" t="s">
        <v>18997</v>
      </c>
      <c r="E79" s="313">
        <v>78</v>
      </c>
      <c r="F79" s="313">
        <v>57</v>
      </c>
      <c r="G79" s="313">
        <v>46</v>
      </c>
      <c r="H79" s="313">
        <v>42</v>
      </c>
      <c r="I79" s="313">
        <v>30</v>
      </c>
    </row>
    <row r="80" spans="4:9">
      <c r="D80" s="312" t="s">
        <v>18998</v>
      </c>
      <c r="E80" s="313">
        <v>251</v>
      </c>
      <c r="F80" s="313">
        <v>136</v>
      </c>
      <c r="G80" s="313">
        <v>159</v>
      </c>
      <c r="H80" s="313">
        <v>195</v>
      </c>
      <c r="I80" s="313">
        <v>93</v>
      </c>
    </row>
    <row r="81" spans="3:9">
      <c r="D81" s="312" t="s">
        <v>18999</v>
      </c>
      <c r="E81" s="313">
        <v>34</v>
      </c>
      <c r="F81" s="313">
        <v>25</v>
      </c>
      <c r="G81" s="313">
        <v>59</v>
      </c>
      <c r="H81" s="313">
        <v>83</v>
      </c>
      <c r="I81" s="313">
        <v>29</v>
      </c>
    </row>
    <row r="82" spans="3:9">
      <c r="D82" s="312" t="s">
        <v>19000</v>
      </c>
      <c r="E82" s="313">
        <v>882</v>
      </c>
      <c r="F82" s="313">
        <v>1615</v>
      </c>
      <c r="G82" s="313">
        <v>1113</v>
      </c>
      <c r="H82" s="313">
        <v>1585</v>
      </c>
      <c r="I82" s="313">
        <v>1411</v>
      </c>
    </row>
    <row r="83" spans="3:9">
      <c r="D83" s="312" t="s">
        <v>19001</v>
      </c>
      <c r="E83" s="313">
        <v>35</v>
      </c>
      <c r="F83" s="313">
        <v>41</v>
      </c>
      <c r="G83" s="313">
        <v>69</v>
      </c>
      <c r="H83" s="313">
        <v>60</v>
      </c>
      <c r="I83" s="313">
        <v>55</v>
      </c>
    </row>
    <row r="84" spans="3:9">
      <c r="D84" s="312" t="s">
        <v>19002</v>
      </c>
      <c r="E84" s="313">
        <v>264</v>
      </c>
      <c r="F84" s="313">
        <v>312</v>
      </c>
      <c r="G84" s="313">
        <v>640</v>
      </c>
      <c r="H84" s="313">
        <v>677</v>
      </c>
      <c r="I84" s="313">
        <v>419</v>
      </c>
    </row>
    <row r="85" spans="3:9">
      <c r="D85" s="312" t="s">
        <v>19003</v>
      </c>
      <c r="E85" s="313">
        <v>87</v>
      </c>
      <c r="F85" s="313">
        <v>2</v>
      </c>
      <c r="G85" s="313">
        <v>6</v>
      </c>
      <c r="H85" s="313">
        <v>21</v>
      </c>
      <c r="I85" s="313">
        <v>17</v>
      </c>
    </row>
    <row r="86" spans="3:9">
      <c r="D86" s="312" t="s">
        <v>19004</v>
      </c>
      <c r="E86" s="313">
        <v>474</v>
      </c>
      <c r="F86" s="313">
        <v>1007</v>
      </c>
      <c r="G86" s="313">
        <v>1591</v>
      </c>
      <c r="H86" s="313">
        <v>1654</v>
      </c>
      <c r="I86" s="313">
        <v>1235</v>
      </c>
    </row>
    <row r="87" spans="3:9">
      <c r="D87" s="312" t="s">
        <v>19005</v>
      </c>
      <c r="E87" s="313">
        <v>152</v>
      </c>
      <c r="F87" s="313">
        <v>214</v>
      </c>
      <c r="G87" s="313">
        <v>328</v>
      </c>
      <c r="H87" s="313">
        <v>293</v>
      </c>
      <c r="I87" s="313">
        <v>163</v>
      </c>
    </row>
    <row r="88" spans="3:9">
      <c r="D88" s="312" t="s">
        <v>19006</v>
      </c>
      <c r="E88" s="313">
        <v>540</v>
      </c>
      <c r="F88" s="313">
        <v>2513</v>
      </c>
      <c r="G88" s="313">
        <v>3198</v>
      </c>
      <c r="H88" s="313">
        <v>3101</v>
      </c>
      <c r="I88" s="313">
        <v>1868</v>
      </c>
    </row>
    <row r="89" spans="3:9">
      <c r="D89" s="312" t="s">
        <v>19007</v>
      </c>
      <c r="E89" s="313">
        <v>67</v>
      </c>
      <c r="F89" s="313">
        <v>66</v>
      </c>
      <c r="G89" s="313">
        <v>148</v>
      </c>
      <c r="H89" s="313">
        <v>180</v>
      </c>
      <c r="I89" s="313">
        <v>107</v>
      </c>
    </row>
    <row r="90" spans="3:9">
      <c r="D90" s="312" t="s">
        <v>19008</v>
      </c>
      <c r="E90" s="313">
        <v>0</v>
      </c>
      <c r="F90" s="313">
        <v>0</v>
      </c>
      <c r="G90" s="313">
        <v>0</v>
      </c>
      <c r="H90" s="313">
        <v>0</v>
      </c>
      <c r="I90" s="313">
        <v>0</v>
      </c>
    </row>
    <row r="91" spans="3:9">
      <c r="C91" s="312" t="s">
        <v>19011</v>
      </c>
      <c r="D91" s="312" t="s">
        <v>18979</v>
      </c>
      <c r="E91" s="313">
        <v>99</v>
      </c>
      <c r="F91" s="313">
        <v>360</v>
      </c>
      <c r="G91" s="313">
        <v>753</v>
      </c>
      <c r="H91" s="313">
        <v>740</v>
      </c>
      <c r="I91" s="313">
        <v>546</v>
      </c>
    </row>
    <row r="92" spans="3:9">
      <c r="D92" s="312" t="s">
        <v>18980</v>
      </c>
      <c r="E92" s="313">
        <v>3082</v>
      </c>
      <c r="F92" s="313">
        <v>4256</v>
      </c>
      <c r="G92" s="313">
        <v>9396</v>
      </c>
      <c r="H92" s="313">
        <v>7645</v>
      </c>
      <c r="I92" s="313">
        <v>2835</v>
      </c>
    </row>
    <row r="93" spans="3:9">
      <c r="D93" s="312" t="s">
        <v>18982</v>
      </c>
      <c r="E93" s="313">
        <v>1359</v>
      </c>
      <c r="F93" s="313">
        <v>1808</v>
      </c>
      <c r="G93" s="313">
        <v>2289</v>
      </c>
      <c r="H93" s="313">
        <v>1701</v>
      </c>
      <c r="I93" s="313">
        <v>562</v>
      </c>
    </row>
    <row r="94" spans="3:9">
      <c r="D94" s="312" t="s">
        <v>18984</v>
      </c>
      <c r="E94" s="313">
        <v>495</v>
      </c>
      <c r="F94" s="313">
        <v>449</v>
      </c>
      <c r="G94" s="313">
        <v>350</v>
      </c>
      <c r="H94" s="313">
        <v>278</v>
      </c>
      <c r="I94" s="313">
        <v>117</v>
      </c>
    </row>
    <row r="95" spans="3:9">
      <c r="D95" s="312" t="s">
        <v>160</v>
      </c>
      <c r="E95" s="313">
        <v>0</v>
      </c>
      <c r="F95" s="313">
        <v>8</v>
      </c>
      <c r="G95" s="313">
        <v>13</v>
      </c>
      <c r="H95" s="313">
        <v>5</v>
      </c>
      <c r="I95" s="313">
        <v>1</v>
      </c>
    </row>
    <row r="96" spans="3:9">
      <c r="D96" s="312" t="s">
        <v>162</v>
      </c>
      <c r="E96" s="313">
        <v>34</v>
      </c>
      <c r="F96" s="313">
        <v>48</v>
      </c>
      <c r="G96" s="313">
        <v>37</v>
      </c>
      <c r="H96" s="313">
        <v>28</v>
      </c>
      <c r="I96" s="313">
        <v>18</v>
      </c>
    </row>
    <row r="97" spans="4:9">
      <c r="D97" s="312" t="s">
        <v>18986</v>
      </c>
      <c r="E97" s="313">
        <v>6</v>
      </c>
      <c r="F97" s="313">
        <v>12</v>
      </c>
      <c r="G97" s="313">
        <v>31</v>
      </c>
      <c r="H97" s="313">
        <v>12</v>
      </c>
      <c r="I97" s="313">
        <v>8</v>
      </c>
    </row>
    <row r="98" spans="4:9">
      <c r="D98" s="312" t="s">
        <v>18987</v>
      </c>
      <c r="E98" s="313">
        <v>119</v>
      </c>
      <c r="F98" s="313">
        <v>320</v>
      </c>
      <c r="G98" s="313">
        <v>707</v>
      </c>
      <c r="H98" s="313">
        <v>727</v>
      </c>
      <c r="I98" s="313">
        <v>454</v>
      </c>
    </row>
    <row r="99" spans="4:9">
      <c r="D99" s="312" t="s">
        <v>18988</v>
      </c>
      <c r="E99" s="313">
        <v>64</v>
      </c>
      <c r="F99" s="313">
        <v>59</v>
      </c>
      <c r="G99" s="313">
        <v>85</v>
      </c>
      <c r="H99" s="313">
        <v>111</v>
      </c>
      <c r="I99" s="313">
        <v>42</v>
      </c>
    </row>
    <row r="100" spans="4:9">
      <c r="D100" s="312" t="s">
        <v>18989</v>
      </c>
      <c r="E100" s="313">
        <v>6</v>
      </c>
      <c r="F100" s="313">
        <v>9</v>
      </c>
      <c r="G100" s="313">
        <v>12</v>
      </c>
      <c r="H100" s="313">
        <v>5</v>
      </c>
      <c r="I100" s="313">
        <v>2</v>
      </c>
    </row>
    <row r="101" spans="4:9">
      <c r="D101" s="312" t="s">
        <v>18990</v>
      </c>
      <c r="E101" s="313">
        <v>7</v>
      </c>
      <c r="F101" s="313">
        <v>12</v>
      </c>
      <c r="G101" s="313">
        <v>21</v>
      </c>
      <c r="H101" s="313">
        <v>10</v>
      </c>
      <c r="I101" s="313">
        <v>4</v>
      </c>
    </row>
    <row r="102" spans="4:9">
      <c r="D102" s="312" t="s">
        <v>18991</v>
      </c>
      <c r="E102" s="313">
        <v>11</v>
      </c>
      <c r="F102" s="313">
        <v>14</v>
      </c>
      <c r="G102" s="313">
        <v>10</v>
      </c>
      <c r="H102" s="313">
        <v>10</v>
      </c>
      <c r="I102" s="313">
        <v>8</v>
      </c>
    </row>
    <row r="103" spans="4:9">
      <c r="D103" s="312" t="s">
        <v>18992</v>
      </c>
      <c r="E103" s="313">
        <v>173</v>
      </c>
      <c r="F103" s="313">
        <v>130</v>
      </c>
      <c r="G103" s="313">
        <v>272</v>
      </c>
      <c r="H103" s="313">
        <v>189</v>
      </c>
      <c r="I103" s="313">
        <v>90</v>
      </c>
    </row>
    <row r="104" spans="4:9">
      <c r="D104" s="312" t="s">
        <v>18993</v>
      </c>
      <c r="E104" s="313">
        <v>27</v>
      </c>
      <c r="F104" s="313">
        <v>37</v>
      </c>
      <c r="G104" s="313">
        <v>70</v>
      </c>
      <c r="H104" s="313">
        <v>29</v>
      </c>
      <c r="I104" s="313">
        <v>25</v>
      </c>
    </row>
    <row r="105" spans="4:9">
      <c r="D105" s="312" t="s">
        <v>18994</v>
      </c>
      <c r="E105" s="313">
        <v>2</v>
      </c>
      <c r="F105" s="313">
        <v>4</v>
      </c>
      <c r="G105" s="313">
        <v>11</v>
      </c>
      <c r="H105" s="313">
        <v>2</v>
      </c>
      <c r="I105" s="313">
        <v>3</v>
      </c>
    </row>
    <row r="106" spans="4:9">
      <c r="D106" s="312" t="s">
        <v>18995</v>
      </c>
      <c r="E106" s="313">
        <v>13</v>
      </c>
      <c r="F106" s="313">
        <v>10</v>
      </c>
      <c r="G106" s="313">
        <v>18</v>
      </c>
      <c r="H106" s="313">
        <v>15</v>
      </c>
      <c r="I106" s="313">
        <v>15</v>
      </c>
    </row>
    <row r="107" spans="4:9">
      <c r="D107" s="312" t="s">
        <v>18996</v>
      </c>
      <c r="E107" s="313">
        <v>43</v>
      </c>
      <c r="F107" s="313">
        <v>41</v>
      </c>
      <c r="G107" s="313">
        <v>58</v>
      </c>
      <c r="H107" s="313">
        <v>40</v>
      </c>
      <c r="I107" s="313">
        <v>22</v>
      </c>
    </row>
    <row r="108" spans="4:9">
      <c r="D108" s="312" t="s">
        <v>18997</v>
      </c>
      <c r="E108" s="313">
        <v>3</v>
      </c>
      <c r="F108" s="313">
        <v>2</v>
      </c>
      <c r="G108" s="313">
        <v>4</v>
      </c>
      <c r="H108" s="313">
        <v>2</v>
      </c>
      <c r="I108" s="313">
        <v>4</v>
      </c>
    </row>
    <row r="109" spans="4:9">
      <c r="D109" s="312" t="s">
        <v>18998</v>
      </c>
      <c r="E109" s="313">
        <v>53</v>
      </c>
      <c r="F109" s="313">
        <v>42</v>
      </c>
      <c r="G109" s="313">
        <v>27</v>
      </c>
      <c r="H109" s="313">
        <v>17</v>
      </c>
      <c r="I109" s="313">
        <v>7</v>
      </c>
    </row>
    <row r="110" spans="4:9">
      <c r="D110" s="312" t="s">
        <v>18999</v>
      </c>
      <c r="E110" s="313">
        <v>4</v>
      </c>
      <c r="F110" s="313">
        <v>7</v>
      </c>
      <c r="G110" s="313">
        <v>12</v>
      </c>
      <c r="H110" s="313">
        <v>5</v>
      </c>
      <c r="I110" s="313">
        <v>2</v>
      </c>
    </row>
    <row r="111" spans="4:9">
      <c r="D111" s="312" t="s">
        <v>19000</v>
      </c>
      <c r="E111" s="313">
        <v>422</v>
      </c>
      <c r="F111" s="313">
        <v>755</v>
      </c>
      <c r="G111" s="313">
        <v>465</v>
      </c>
      <c r="H111" s="313">
        <v>487</v>
      </c>
      <c r="I111" s="313">
        <v>433</v>
      </c>
    </row>
    <row r="112" spans="4:9">
      <c r="D112" s="312" t="s">
        <v>19001</v>
      </c>
      <c r="E112" s="313">
        <v>2</v>
      </c>
      <c r="F112" s="313">
        <v>4</v>
      </c>
      <c r="G112" s="313">
        <v>12</v>
      </c>
      <c r="H112" s="313">
        <v>5</v>
      </c>
      <c r="I112" s="313">
        <v>1</v>
      </c>
    </row>
    <row r="113" spans="3:9">
      <c r="D113" s="312" t="s">
        <v>19002</v>
      </c>
      <c r="E113" s="313">
        <v>8</v>
      </c>
      <c r="F113" s="313">
        <v>10</v>
      </c>
      <c r="G113" s="313">
        <v>16</v>
      </c>
      <c r="H113" s="313">
        <v>18</v>
      </c>
      <c r="I113" s="313">
        <v>4</v>
      </c>
    </row>
    <row r="114" spans="3:9">
      <c r="D114" s="312" t="s">
        <v>19003</v>
      </c>
      <c r="E114" s="313">
        <v>14</v>
      </c>
      <c r="F114" s="313">
        <v>0</v>
      </c>
      <c r="G114" s="313">
        <v>0</v>
      </c>
      <c r="H114" s="313">
        <v>1</v>
      </c>
      <c r="I114" s="313">
        <v>0</v>
      </c>
    </row>
    <row r="115" spans="3:9">
      <c r="D115" s="312" t="s">
        <v>19004</v>
      </c>
      <c r="E115" s="313">
        <v>80</v>
      </c>
      <c r="F115" s="313">
        <v>160</v>
      </c>
      <c r="G115" s="313">
        <v>364</v>
      </c>
      <c r="H115" s="313">
        <v>308</v>
      </c>
      <c r="I115" s="313">
        <v>182</v>
      </c>
    </row>
    <row r="116" spans="3:9">
      <c r="D116" s="312" t="s">
        <v>19005</v>
      </c>
      <c r="E116" s="313">
        <v>179</v>
      </c>
      <c r="F116" s="313">
        <v>238</v>
      </c>
      <c r="G116" s="313">
        <v>339</v>
      </c>
      <c r="H116" s="313">
        <v>277</v>
      </c>
      <c r="I116" s="313">
        <v>101</v>
      </c>
    </row>
    <row r="117" spans="3:9">
      <c r="D117" s="312" t="s">
        <v>19006</v>
      </c>
      <c r="E117" s="313">
        <v>140</v>
      </c>
      <c r="F117" s="313">
        <v>292</v>
      </c>
      <c r="G117" s="313">
        <v>515</v>
      </c>
      <c r="H117" s="313">
        <v>394</v>
      </c>
      <c r="I117" s="313">
        <v>299</v>
      </c>
    </row>
    <row r="118" spans="3:9">
      <c r="D118" s="312" t="s">
        <v>19007</v>
      </c>
      <c r="E118" s="313">
        <v>27</v>
      </c>
      <c r="F118" s="313">
        <v>25</v>
      </c>
      <c r="G118" s="313">
        <v>19</v>
      </c>
      <c r="H118" s="313">
        <v>23</v>
      </c>
      <c r="I118" s="313">
        <v>10</v>
      </c>
    </row>
    <row r="119" spans="3:9">
      <c r="D119" s="312" t="s">
        <v>19008</v>
      </c>
      <c r="E119" s="313">
        <v>0</v>
      </c>
      <c r="F119" s="313">
        <v>0</v>
      </c>
      <c r="G119" s="313">
        <v>0</v>
      </c>
      <c r="H119" s="313">
        <v>0</v>
      </c>
      <c r="I119" s="313">
        <v>0</v>
      </c>
    </row>
    <row r="120" spans="3:9">
      <c r="C120" s="312" t="s">
        <v>19012</v>
      </c>
      <c r="D120" s="312" t="s">
        <v>18979</v>
      </c>
      <c r="E120" s="313">
        <v>282</v>
      </c>
      <c r="F120" s="313">
        <v>963</v>
      </c>
      <c r="G120" s="313">
        <v>1267</v>
      </c>
      <c r="H120" s="313">
        <v>1113</v>
      </c>
      <c r="I120" s="313">
        <v>573</v>
      </c>
    </row>
    <row r="121" spans="3:9">
      <c r="D121" s="312" t="s">
        <v>18980</v>
      </c>
      <c r="E121" s="313">
        <v>6746</v>
      </c>
      <c r="F121" s="313">
        <v>5516</v>
      </c>
      <c r="G121" s="313">
        <v>9123</v>
      </c>
      <c r="H121" s="313">
        <v>8184</v>
      </c>
      <c r="I121" s="313">
        <v>2721</v>
      </c>
    </row>
    <row r="122" spans="3:9">
      <c r="D122" s="312" t="s">
        <v>18982</v>
      </c>
      <c r="E122" s="313">
        <v>2299</v>
      </c>
      <c r="F122" s="313">
        <v>1212</v>
      </c>
      <c r="G122" s="313">
        <v>2187</v>
      </c>
      <c r="H122" s="313">
        <v>1907</v>
      </c>
      <c r="I122" s="313">
        <v>756</v>
      </c>
    </row>
    <row r="123" spans="3:9">
      <c r="D123" s="312" t="s">
        <v>18984</v>
      </c>
      <c r="E123" s="313">
        <v>4529</v>
      </c>
      <c r="F123" s="313">
        <v>1158</v>
      </c>
      <c r="G123" s="313">
        <v>2057</v>
      </c>
      <c r="H123" s="313">
        <v>1942</v>
      </c>
      <c r="I123" s="313">
        <v>673</v>
      </c>
    </row>
    <row r="124" spans="3:9">
      <c r="D124" s="312" t="s">
        <v>160</v>
      </c>
      <c r="E124" s="313">
        <v>17</v>
      </c>
      <c r="F124" s="313">
        <v>20</v>
      </c>
      <c r="G124" s="313">
        <v>51</v>
      </c>
      <c r="H124" s="313">
        <v>53</v>
      </c>
      <c r="I124" s="313">
        <v>10</v>
      </c>
    </row>
    <row r="125" spans="3:9">
      <c r="D125" s="312" t="s">
        <v>162</v>
      </c>
      <c r="E125" s="313">
        <v>245</v>
      </c>
      <c r="F125" s="313">
        <v>196</v>
      </c>
      <c r="G125" s="313">
        <v>380</v>
      </c>
      <c r="H125" s="313">
        <v>230</v>
      </c>
      <c r="I125" s="313">
        <v>137</v>
      </c>
    </row>
    <row r="126" spans="3:9">
      <c r="D126" s="312" t="s">
        <v>18986</v>
      </c>
      <c r="E126" s="313">
        <v>25</v>
      </c>
      <c r="F126" s="313">
        <v>27</v>
      </c>
      <c r="G126" s="313">
        <v>40</v>
      </c>
      <c r="H126" s="313">
        <v>33</v>
      </c>
      <c r="I126" s="313">
        <v>25</v>
      </c>
    </row>
    <row r="127" spans="3:9">
      <c r="D127" s="312" t="s">
        <v>18987</v>
      </c>
      <c r="E127" s="313">
        <v>170</v>
      </c>
      <c r="F127" s="313">
        <v>722</v>
      </c>
      <c r="G127" s="313">
        <v>657</v>
      </c>
      <c r="H127" s="313">
        <v>540</v>
      </c>
      <c r="I127" s="313">
        <v>219</v>
      </c>
    </row>
    <row r="128" spans="3:9">
      <c r="D128" s="312" t="s">
        <v>18988</v>
      </c>
      <c r="E128" s="313">
        <v>180</v>
      </c>
      <c r="F128" s="313">
        <v>151</v>
      </c>
      <c r="G128" s="313">
        <v>219</v>
      </c>
      <c r="H128" s="313">
        <v>164</v>
      </c>
      <c r="I128" s="313">
        <v>54</v>
      </c>
    </row>
    <row r="129" spans="4:9">
      <c r="D129" s="312" t="s">
        <v>18989</v>
      </c>
      <c r="E129" s="313">
        <v>31</v>
      </c>
      <c r="F129" s="313">
        <v>24</v>
      </c>
      <c r="G129" s="313">
        <v>41</v>
      </c>
      <c r="H129" s="313">
        <v>30</v>
      </c>
      <c r="I129" s="313">
        <v>18</v>
      </c>
    </row>
    <row r="130" spans="4:9">
      <c r="D130" s="312" t="s">
        <v>18990</v>
      </c>
      <c r="E130" s="313">
        <v>19</v>
      </c>
      <c r="F130" s="313">
        <v>22</v>
      </c>
      <c r="G130" s="313">
        <v>29</v>
      </c>
      <c r="H130" s="313">
        <v>15</v>
      </c>
      <c r="I130" s="313">
        <v>6</v>
      </c>
    </row>
    <row r="131" spans="4:9">
      <c r="D131" s="312" t="s">
        <v>18991</v>
      </c>
      <c r="E131" s="313">
        <v>53</v>
      </c>
      <c r="F131" s="313">
        <v>26</v>
      </c>
      <c r="G131" s="313">
        <v>34</v>
      </c>
      <c r="H131" s="313">
        <v>30</v>
      </c>
      <c r="I131" s="313">
        <v>16</v>
      </c>
    </row>
    <row r="132" spans="4:9">
      <c r="D132" s="312" t="s">
        <v>18992</v>
      </c>
      <c r="E132" s="313">
        <v>1128</v>
      </c>
      <c r="F132" s="313">
        <v>715</v>
      </c>
      <c r="G132" s="313">
        <v>1110</v>
      </c>
      <c r="H132" s="313">
        <v>943</v>
      </c>
      <c r="I132" s="313">
        <v>462</v>
      </c>
    </row>
    <row r="133" spans="4:9">
      <c r="D133" s="312" t="s">
        <v>18993</v>
      </c>
      <c r="E133" s="313">
        <v>194</v>
      </c>
      <c r="F133" s="313">
        <v>151</v>
      </c>
      <c r="G133" s="313">
        <v>268</v>
      </c>
      <c r="H133" s="313">
        <v>168</v>
      </c>
      <c r="I133" s="313">
        <v>147</v>
      </c>
    </row>
    <row r="134" spans="4:9">
      <c r="D134" s="312" t="s">
        <v>18994</v>
      </c>
      <c r="E134" s="313">
        <v>13</v>
      </c>
      <c r="F134" s="313">
        <v>6</v>
      </c>
      <c r="G134" s="313">
        <v>15</v>
      </c>
      <c r="H134" s="313">
        <v>5</v>
      </c>
      <c r="I134" s="313">
        <v>6</v>
      </c>
    </row>
    <row r="135" spans="4:9">
      <c r="D135" s="312" t="s">
        <v>18995</v>
      </c>
      <c r="E135" s="313">
        <v>262</v>
      </c>
      <c r="F135" s="313">
        <v>240</v>
      </c>
      <c r="G135" s="313">
        <v>293</v>
      </c>
      <c r="H135" s="313">
        <v>263</v>
      </c>
      <c r="I135" s="313">
        <v>150</v>
      </c>
    </row>
    <row r="136" spans="4:9">
      <c r="D136" s="312" t="s">
        <v>18996</v>
      </c>
      <c r="E136" s="313">
        <v>779</v>
      </c>
      <c r="F136" s="313">
        <v>469</v>
      </c>
      <c r="G136" s="313">
        <v>888</v>
      </c>
      <c r="H136" s="313">
        <v>827</v>
      </c>
      <c r="I136" s="313">
        <v>229</v>
      </c>
    </row>
    <row r="137" spans="4:9">
      <c r="D137" s="312" t="s">
        <v>18997</v>
      </c>
      <c r="E137" s="313">
        <v>120</v>
      </c>
      <c r="F137" s="313">
        <v>125</v>
      </c>
      <c r="G137" s="313">
        <v>129</v>
      </c>
      <c r="H137" s="313">
        <v>123</v>
      </c>
      <c r="I137" s="313">
        <v>35</v>
      </c>
    </row>
    <row r="138" spans="4:9">
      <c r="D138" s="312" t="s">
        <v>18998</v>
      </c>
      <c r="E138" s="313">
        <v>190</v>
      </c>
      <c r="F138" s="313">
        <v>92</v>
      </c>
      <c r="G138" s="313">
        <v>156</v>
      </c>
      <c r="H138" s="313">
        <v>160</v>
      </c>
      <c r="I138" s="313">
        <v>51</v>
      </c>
    </row>
    <row r="139" spans="4:9">
      <c r="D139" s="312" t="s">
        <v>18999</v>
      </c>
      <c r="E139" s="313">
        <v>40</v>
      </c>
      <c r="F139" s="313">
        <v>58</v>
      </c>
      <c r="G139" s="313">
        <v>56</v>
      </c>
      <c r="H139" s="313">
        <v>71</v>
      </c>
      <c r="I139" s="313">
        <v>15</v>
      </c>
    </row>
    <row r="140" spans="4:9">
      <c r="D140" s="312" t="s">
        <v>19000</v>
      </c>
      <c r="E140" s="313">
        <v>245</v>
      </c>
      <c r="F140" s="313">
        <v>234</v>
      </c>
      <c r="G140" s="313">
        <v>126</v>
      </c>
      <c r="H140" s="313">
        <v>173</v>
      </c>
      <c r="I140" s="313">
        <v>120</v>
      </c>
    </row>
    <row r="141" spans="4:9">
      <c r="D141" s="312" t="s">
        <v>19001</v>
      </c>
      <c r="E141" s="313">
        <v>13</v>
      </c>
      <c r="F141" s="313">
        <v>16</v>
      </c>
      <c r="G141" s="313">
        <v>46</v>
      </c>
      <c r="H141" s="313">
        <v>15</v>
      </c>
      <c r="I141" s="313">
        <v>20</v>
      </c>
    </row>
    <row r="142" spans="4:9">
      <c r="D142" s="312" t="s">
        <v>19002</v>
      </c>
      <c r="E142" s="313">
        <v>49</v>
      </c>
      <c r="F142" s="313">
        <v>30</v>
      </c>
      <c r="G142" s="313">
        <v>36</v>
      </c>
      <c r="H142" s="313">
        <v>50</v>
      </c>
      <c r="I142" s="313">
        <v>25</v>
      </c>
    </row>
    <row r="143" spans="4:9">
      <c r="D143" s="312" t="s">
        <v>19003</v>
      </c>
      <c r="E143" s="313">
        <v>9</v>
      </c>
      <c r="F143" s="313">
        <v>0</v>
      </c>
      <c r="G143" s="313">
        <v>0</v>
      </c>
      <c r="H143" s="313">
        <v>1</v>
      </c>
      <c r="I143" s="313">
        <v>0</v>
      </c>
    </row>
    <row r="144" spans="4:9">
      <c r="D144" s="312" t="s">
        <v>19004</v>
      </c>
      <c r="E144" s="313">
        <v>322</v>
      </c>
      <c r="F144" s="313">
        <v>271</v>
      </c>
      <c r="G144" s="313">
        <v>551</v>
      </c>
      <c r="H144" s="313">
        <v>517</v>
      </c>
      <c r="I144" s="313">
        <v>229</v>
      </c>
    </row>
    <row r="145" spans="3:9">
      <c r="D145" s="312" t="s">
        <v>19005</v>
      </c>
      <c r="E145" s="313">
        <v>169</v>
      </c>
      <c r="F145" s="313">
        <v>148</v>
      </c>
      <c r="G145" s="313">
        <v>196</v>
      </c>
      <c r="H145" s="313">
        <v>229</v>
      </c>
      <c r="I145" s="313">
        <v>77</v>
      </c>
    </row>
    <row r="146" spans="3:9">
      <c r="D146" s="312" t="s">
        <v>19006</v>
      </c>
      <c r="E146" s="313">
        <v>269</v>
      </c>
      <c r="F146" s="313">
        <v>489</v>
      </c>
      <c r="G146" s="313">
        <v>543</v>
      </c>
      <c r="H146" s="313">
        <v>362</v>
      </c>
      <c r="I146" s="313">
        <v>217</v>
      </c>
    </row>
    <row r="147" spans="3:9">
      <c r="D147" s="312" t="s">
        <v>19007</v>
      </c>
      <c r="E147" s="313">
        <v>54</v>
      </c>
      <c r="F147" s="313">
        <v>30</v>
      </c>
      <c r="G147" s="313">
        <v>65</v>
      </c>
      <c r="H147" s="313">
        <v>47</v>
      </c>
      <c r="I147" s="313">
        <v>24</v>
      </c>
    </row>
    <row r="148" spans="3:9">
      <c r="D148" s="312" t="s">
        <v>19008</v>
      </c>
      <c r="E148" s="313">
        <v>0</v>
      </c>
      <c r="F148" s="313">
        <v>0</v>
      </c>
      <c r="G148" s="313">
        <v>0</v>
      </c>
      <c r="H148" s="313">
        <v>0</v>
      </c>
      <c r="I148" s="313">
        <v>0</v>
      </c>
    </row>
    <row r="149" spans="3:9">
      <c r="C149" s="312" t="s">
        <v>19013</v>
      </c>
      <c r="D149" s="312" t="s">
        <v>18979</v>
      </c>
      <c r="E149" s="313">
        <v>21</v>
      </c>
      <c r="F149" s="313">
        <v>47</v>
      </c>
      <c r="G149" s="313">
        <v>123</v>
      </c>
      <c r="H149" s="313">
        <v>125</v>
      </c>
      <c r="I149" s="313">
        <v>97</v>
      </c>
    </row>
    <row r="150" spans="3:9">
      <c r="D150" s="312" t="s">
        <v>18980</v>
      </c>
      <c r="E150" s="313">
        <v>394</v>
      </c>
      <c r="F150" s="313">
        <v>406</v>
      </c>
      <c r="G150" s="313">
        <v>655</v>
      </c>
      <c r="H150" s="313">
        <v>617</v>
      </c>
      <c r="I150" s="313">
        <v>345</v>
      </c>
    </row>
    <row r="151" spans="3:9">
      <c r="D151" s="312" t="s">
        <v>18982</v>
      </c>
      <c r="E151" s="313">
        <v>129</v>
      </c>
      <c r="F151" s="313">
        <v>69</v>
      </c>
      <c r="G151" s="313">
        <v>78</v>
      </c>
      <c r="H151" s="313">
        <v>112</v>
      </c>
      <c r="I151" s="313">
        <v>21</v>
      </c>
    </row>
    <row r="152" spans="3:9">
      <c r="D152" s="312" t="s">
        <v>18984</v>
      </c>
      <c r="E152" s="313">
        <v>240</v>
      </c>
      <c r="F152" s="313">
        <v>73</v>
      </c>
      <c r="G152" s="313">
        <v>91</v>
      </c>
      <c r="H152" s="313">
        <v>103</v>
      </c>
      <c r="I152" s="313">
        <v>31</v>
      </c>
    </row>
    <row r="153" spans="3:9">
      <c r="D153" s="312" t="s">
        <v>160</v>
      </c>
      <c r="E153" s="313">
        <v>4</v>
      </c>
      <c r="F153" s="313">
        <v>1</v>
      </c>
      <c r="G153" s="313">
        <v>3</v>
      </c>
      <c r="H153" s="313">
        <v>20</v>
      </c>
      <c r="I153" s="313">
        <v>2</v>
      </c>
    </row>
    <row r="154" spans="3:9">
      <c r="D154" s="312" t="s">
        <v>162</v>
      </c>
      <c r="E154" s="313">
        <v>30</v>
      </c>
      <c r="F154" s="313">
        <v>5</v>
      </c>
      <c r="G154" s="313">
        <v>17</v>
      </c>
      <c r="H154" s="313">
        <v>20</v>
      </c>
      <c r="I154" s="313">
        <v>3</v>
      </c>
    </row>
    <row r="155" spans="3:9">
      <c r="D155" s="312" t="s">
        <v>18986</v>
      </c>
      <c r="E155" s="313">
        <v>3</v>
      </c>
      <c r="F155" s="313">
        <v>7</v>
      </c>
      <c r="G155" s="313">
        <v>9</v>
      </c>
      <c r="H155" s="313">
        <v>12</v>
      </c>
      <c r="I155" s="313">
        <v>8</v>
      </c>
    </row>
    <row r="156" spans="3:9">
      <c r="D156" s="312" t="s">
        <v>18987</v>
      </c>
      <c r="E156" s="313">
        <v>929</v>
      </c>
      <c r="F156" s="313">
        <v>3040</v>
      </c>
      <c r="G156" s="313">
        <v>5719</v>
      </c>
      <c r="H156" s="313">
        <v>5475</v>
      </c>
      <c r="I156" s="313">
        <v>5184</v>
      </c>
    </row>
    <row r="157" spans="3:9">
      <c r="D157" s="312" t="s">
        <v>18988</v>
      </c>
      <c r="E157" s="313">
        <v>445</v>
      </c>
      <c r="F157" s="313">
        <v>734</v>
      </c>
      <c r="G157" s="313">
        <v>1334</v>
      </c>
      <c r="H157" s="313">
        <v>1109</v>
      </c>
      <c r="I157" s="313">
        <v>753</v>
      </c>
    </row>
    <row r="158" spans="3:9">
      <c r="D158" s="312" t="s">
        <v>18989</v>
      </c>
      <c r="E158" s="313">
        <v>109</v>
      </c>
      <c r="F158" s="313">
        <v>75</v>
      </c>
      <c r="G158" s="313">
        <v>132</v>
      </c>
      <c r="H158" s="313">
        <v>54</v>
      </c>
      <c r="I158" s="313">
        <v>56</v>
      </c>
    </row>
    <row r="159" spans="3:9">
      <c r="D159" s="312" t="s">
        <v>18990</v>
      </c>
      <c r="E159" s="313">
        <v>74</v>
      </c>
      <c r="F159" s="313">
        <v>177</v>
      </c>
      <c r="G159" s="313">
        <v>171</v>
      </c>
      <c r="H159" s="313">
        <v>143</v>
      </c>
      <c r="I159" s="313">
        <v>87</v>
      </c>
    </row>
    <row r="160" spans="3:9">
      <c r="D160" s="312" t="s">
        <v>18991</v>
      </c>
      <c r="E160" s="313">
        <v>78</v>
      </c>
      <c r="F160" s="313">
        <v>108</v>
      </c>
      <c r="G160" s="313">
        <v>180</v>
      </c>
      <c r="H160" s="313">
        <v>109</v>
      </c>
      <c r="I160" s="313">
        <v>83</v>
      </c>
    </row>
    <row r="161" spans="4:9">
      <c r="D161" s="312" t="s">
        <v>18992</v>
      </c>
      <c r="E161" s="313">
        <v>436</v>
      </c>
      <c r="F161" s="313">
        <v>538</v>
      </c>
      <c r="G161" s="313">
        <v>907</v>
      </c>
      <c r="H161" s="313">
        <v>817</v>
      </c>
      <c r="I161" s="313">
        <v>388</v>
      </c>
    </row>
    <row r="162" spans="4:9">
      <c r="D162" s="312" t="s">
        <v>18993</v>
      </c>
      <c r="E162" s="313">
        <v>58</v>
      </c>
      <c r="F162" s="313">
        <v>16</v>
      </c>
      <c r="G162" s="313">
        <v>45</v>
      </c>
      <c r="H162" s="313">
        <v>34</v>
      </c>
      <c r="I162" s="313">
        <v>19</v>
      </c>
    </row>
    <row r="163" spans="4:9">
      <c r="D163" s="312" t="s">
        <v>18994</v>
      </c>
      <c r="E163" s="313">
        <v>31</v>
      </c>
      <c r="F163" s="313">
        <v>42</v>
      </c>
      <c r="G163" s="313">
        <v>54</v>
      </c>
      <c r="H163" s="313">
        <v>56</v>
      </c>
      <c r="I163" s="313">
        <v>14</v>
      </c>
    </row>
    <row r="164" spans="4:9">
      <c r="D164" s="312" t="s">
        <v>18995</v>
      </c>
      <c r="E164" s="313">
        <v>68</v>
      </c>
      <c r="F164" s="313">
        <v>19</v>
      </c>
      <c r="G164" s="313">
        <v>44</v>
      </c>
      <c r="H164" s="313">
        <v>56</v>
      </c>
      <c r="I164" s="313">
        <v>35</v>
      </c>
    </row>
    <row r="165" spans="4:9">
      <c r="D165" s="312" t="s">
        <v>18996</v>
      </c>
      <c r="E165" s="313">
        <v>132</v>
      </c>
      <c r="F165" s="313">
        <v>142</v>
      </c>
      <c r="G165" s="313">
        <v>56</v>
      </c>
      <c r="H165" s="313">
        <v>80</v>
      </c>
      <c r="I165" s="313">
        <v>25</v>
      </c>
    </row>
    <row r="166" spans="4:9">
      <c r="D166" s="312" t="s">
        <v>18997</v>
      </c>
      <c r="E166" s="313">
        <v>8</v>
      </c>
      <c r="F166" s="313">
        <v>3</v>
      </c>
      <c r="G166" s="313">
        <v>3</v>
      </c>
      <c r="H166" s="313">
        <v>2</v>
      </c>
      <c r="I166" s="313">
        <v>5</v>
      </c>
    </row>
    <row r="167" spans="4:9">
      <c r="D167" s="312" t="s">
        <v>18998</v>
      </c>
      <c r="E167" s="313">
        <v>30</v>
      </c>
      <c r="F167" s="313">
        <v>14</v>
      </c>
      <c r="G167" s="313">
        <v>12</v>
      </c>
      <c r="H167" s="313">
        <v>12</v>
      </c>
      <c r="I167" s="313">
        <v>3</v>
      </c>
    </row>
    <row r="168" spans="4:9">
      <c r="D168" s="312" t="s">
        <v>18999</v>
      </c>
      <c r="E168" s="313">
        <v>11</v>
      </c>
      <c r="F168" s="313">
        <v>5</v>
      </c>
      <c r="G168" s="313">
        <v>12</v>
      </c>
      <c r="H168" s="313">
        <v>8</v>
      </c>
      <c r="I168" s="313">
        <v>7</v>
      </c>
    </row>
    <row r="169" spans="4:9">
      <c r="D169" s="312" t="s">
        <v>19000</v>
      </c>
      <c r="E169" s="313">
        <v>60</v>
      </c>
      <c r="F169" s="313">
        <v>146</v>
      </c>
      <c r="G169" s="313">
        <v>66</v>
      </c>
      <c r="H169" s="313">
        <v>97</v>
      </c>
      <c r="I169" s="313">
        <v>74</v>
      </c>
    </row>
    <row r="170" spans="4:9">
      <c r="D170" s="312" t="s">
        <v>19001</v>
      </c>
      <c r="E170" s="313">
        <v>3</v>
      </c>
      <c r="F170" s="313">
        <v>4</v>
      </c>
      <c r="G170" s="313">
        <v>6</v>
      </c>
      <c r="H170" s="313">
        <v>7</v>
      </c>
      <c r="I170" s="313">
        <v>4</v>
      </c>
    </row>
    <row r="171" spans="4:9">
      <c r="D171" s="312" t="s">
        <v>19002</v>
      </c>
      <c r="E171" s="313">
        <v>128</v>
      </c>
      <c r="F171" s="313">
        <v>97</v>
      </c>
      <c r="G171" s="313">
        <v>79</v>
      </c>
      <c r="H171" s="313">
        <v>103</v>
      </c>
      <c r="I171" s="313">
        <v>42</v>
      </c>
    </row>
    <row r="172" spans="4:9">
      <c r="D172" s="312" t="s">
        <v>19003</v>
      </c>
      <c r="E172" s="313">
        <v>8</v>
      </c>
      <c r="F172" s="313">
        <v>0</v>
      </c>
      <c r="G172" s="313">
        <v>2</v>
      </c>
      <c r="H172" s="313">
        <v>2</v>
      </c>
      <c r="I172" s="313">
        <v>1</v>
      </c>
    </row>
    <row r="173" spans="4:9">
      <c r="D173" s="312" t="s">
        <v>19004</v>
      </c>
      <c r="E173" s="313">
        <v>69</v>
      </c>
      <c r="F173" s="313">
        <v>203</v>
      </c>
      <c r="G173" s="313">
        <v>364</v>
      </c>
      <c r="H173" s="313">
        <v>347</v>
      </c>
      <c r="I173" s="313">
        <v>263</v>
      </c>
    </row>
    <row r="174" spans="4:9">
      <c r="D174" s="312" t="s">
        <v>19005</v>
      </c>
      <c r="E174" s="313">
        <v>230</v>
      </c>
      <c r="F174" s="313">
        <v>424</v>
      </c>
      <c r="G174" s="313">
        <v>632</v>
      </c>
      <c r="H174" s="313">
        <v>559</v>
      </c>
      <c r="I174" s="313">
        <v>296</v>
      </c>
    </row>
    <row r="175" spans="4:9">
      <c r="D175" s="312" t="s">
        <v>19006</v>
      </c>
      <c r="E175" s="313">
        <v>201</v>
      </c>
      <c r="F175" s="313">
        <v>779</v>
      </c>
      <c r="G175" s="313">
        <v>1127</v>
      </c>
      <c r="H175" s="313">
        <v>1112</v>
      </c>
      <c r="I175" s="313">
        <v>965</v>
      </c>
    </row>
    <row r="176" spans="4:9">
      <c r="D176" s="312" t="s">
        <v>19007</v>
      </c>
      <c r="E176" s="313">
        <v>19</v>
      </c>
      <c r="F176" s="313">
        <v>21</v>
      </c>
      <c r="G176" s="313">
        <v>35</v>
      </c>
      <c r="H176" s="313">
        <v>45</v>
      </c>
      <c r="I176" s="313">
        <v>23</v>
      </c>
    </row>
    <row r="177" spans="3:9">
      <c r="D177" s="312" t="s">
        <v>19008</v>
      </c>
      <c r="E177" s="313">
        <v>0</v>
      </c>
      <c r="F177" s="313">
        <v>0</v>
      </c>
      <c r="G177" s="313">
        <v>0</v>
      </c>
      <c r="H177" s="313">
        <v>0</v>
      </c>
      <c r="I177" s="313">
        <v>0</v>
      </c>
    </row>
    <row r="178" spans="3:9">
      <c r="C178" s="312" t="s">
        <v>19014</v>
      </c>
      <c r="D178" s="312" t="s">
        <v>18979</v>
      </c>
      <c r="E178" s="313">
        <v>129</v>
      </c>
      <c r="F178" s="313">
        <v>194</v>
      </c>
      <c r="G178" s="313">
        <v>295</v>
      </c>
      <c r="H178" s="313">
        <v>168</v>
      </c>
      <c r="I178" s="313">
        <v>52</v>
      </c>
    </row>
    <row r="179" spans="3:9">
      <c r="D179" s="312" t="s">
        <v>18980</v>
      </c>
      <c r="E179" s="313">
        <v>390</v>
      </c>
      <c r="F179" s="313">
        <v>707</v>
      </c>
      <c r="G179" s="313">
        <v>920</v>
      </c>
      <c r="H179" s="313">
        <v>388</v>
      </c>
      <c r="I179" s="313">
        <v>108</v>
      </c>
    </row>
    <row r="180" spans="3:9">
      <c r="D180" s="312" t="s">
        <v>18982</v>
      </c>
      <c r="E180" s="313">
        <v>30</v>
      </c>
      <c r="F180" s="313">
        <v>25</v>
      </c>
      <c r="G180" s="313">
        <v>57</v>
      </c>
      <c r="H180" s="313">
        <v>13</v>
      </c>
      <c r="I180" s="313">
        <v>2</v>
      </c>
    </row>
    <row r="181" spans="3:9">
      <c r="D181" s="312" t="s">
        <v>18984</v>
      </c>
      <c r="E181" s="313">
        <v>10</v>
      </c>
      <c r="F181" s="313">
        <v>5</v>
      </c>
      <c r="G181" s="313">
        <v>6</v>
      </c>
      <c r="H181" s="313">
        <v>3</v>
      </c>
      <c r="I181" s="313">
        <v>0</v>
      </c>
    </row>
    <row r="182" spans="3:9">
      <c r="D182" s="312" t="s">
        <v>160</v>
      </c>
      <c r="E182" s="313">
        <v>0</v>
      </c>
      <c r="F182" s="313">
        <v>0</v>
      </c>
      <c r="G182" s="313">
        <v>0</v>
      </c>
      <c r="H182" s="313">
        <v>0</v>
      </c>
      <c r="I182" s="313">
        <v>0</v>
      </c>
    </row>
    <row r="183" spans="3:9">
      <c r="D183" s="312" t="s">
        <v>162</v>
      </c>
      <c r="E183" s="313">
        <v>1</v>
      </c>
      <c r="F183" s="313">
        <v>1</v>
      </c>
      <c r="G183" s="313">
        <v>1</v>
      </c>
      <c r="H183" s="313">
        <v>1</v>
      </c>
      <c r="I183" s="313">
        <v>0</v>
      </c>
    </row>
    <row r="184" spans="3:9">
      <c r="D184" s="312" t="s">
        <v>18986</v>
      </c>
      <c r="E184" s="313">
        <v>6</v>
      </c>
      <c r="F184" s="313">
        <v>9</v>
      </c>
      <c r="G184" s="313">
        <v>9</v>
      </c>
      <c r="H184" s="313">
        <v>6</v>
      </c>
      <c r="I184" s="313">
        <v>3</v>
      </c>
    </row>
    <row r="185" spans="3:9">
      <c r="D185" s="312" t="s">
        <v>18987</v>
      </c>
      <c r="E185" s="313">
        <v>176</v>
      </c>
      <c r="F185" s="313">
        <v>189</v>
      </c>
      <c r="G185" s="313">
        <v>214</v>
      </c>
      <c r="H185" s="313">
        <v>126</v>
      </c>
      <c r="I185" s="313">
        <v>32</v>
      </c>
    </row>
    <row r="186" spans="3:9">
      <c r="D186" s="312" t="s">
        <v>18988</v>
      </c>
      <c r="E186" s="313">
        <v>6</v>
      </c>
      <c r="F186" s="313">
        <v>6</v>
      </c>
      <c r="G186" s="313">
        <v>8</v>
      </c>
      <c r="H186" s="313">
        <v>6</v>
      </c>
      <c r="I186" s="313">
        <v>1</v>
      </c>
    </row>
    <row r="187" spans="3:9">
      <c r="D187" s="312" t="s">
        <v>18989</v>
      </c>
      <c r="E187" s="313">
        <v>0</v>
      </c>
      <c r="F187" s="313">
        <v>0</v>
      </c>
      <c r="G187" s="313">
        <v>0</v>
      </c>
      <c r="H187" s="313">
        <v>0</v>
      </c>
      <c r="I187" s="313">
        <v>0</v>
      </c>
    </row>
    <row r="188" spans="3:9">
      <c r="D188" s="312" t="s">
        <v>18990</v>
      </c>
      <c r="E188" s="313">
        <v>4</v>
      </c>
      <c r="F188" s="313">
        <v>7</v>
      </c>
      <c r="G188" s="313">
        <v>9</v>
      </c>
      <c r="H188" s="313">
        <v>4</v>
      </c>
      <c r="I188" s="313">
        <v>1</v>
      </c>
    </row>
    <row r="189" spans="3:9">
      <c r="D189" s="312" t="s">
        <v>18991</v>
      </c>
      <c r="E189" s="313">
        <v>2</v>
      </c>
      <c r="F189" s="313">
        <v>1</v>
      </c>
      <c r="G189" s="313">
        <v>2</v>
      </c>
      <c r="H189" s="313">
        <v>1</v>
      </c>
      <c r="I189" s="313">
        <v>1</v>
      </c>
    </row>
    <row r="190" spans="3:9">
      <c r="D190" s="312" t="s">
        <v>18992</v>
      </c>
      <c r="E190" s="313">
        <v>21</v>
      </c>
      <c r="F190" s="313">
        <v>11</v>
      </c>
      <c r="G190" s="313">
        <v>21</v>
      </c>
      <c r="H190" s="313">
        <v>12</v>
      </c>
      <c r="I190" s="313">
        <v>3</v>
      </c>
    </row>
    <row r="191" spans="3:9">
      <c r="D191" s="312" t="s">
        <v>18993</v>
      </c>
      <c r="E191" s="313">
        <v>14</v>
      </c>
      <c r="F191" s="313">
        <v>17</v>
      </c>
      <c r="G191" s="313">
        <v>18</v>
      </c>
      <c r="H191" s="313">
        <v>8</v>
      </c>
      <c r="I191" s="313">
        <v>6</v>
      </c>
    </row>
    <row r="192" spans="3:9">
      <c r="D192" s="312" t="s">
        <v>18994</v>
      </c>
      <c r="E192" s="313">
        <v>1</v>
      </c>
      <c r="F192" s="313">
        <v>0</v>
      </c>
      <c r="G192" s="313">
        <v>1</v>
      </c>
      <c r="H192" s="313">
        <v>1</v>
      </c>
      <c r="I192" s="313">
        <v>0</v>
      </c>
    </row>
    <row r="193" spans="3:9">
      <c r="D193" s="312" t="s">
        <v>18995</v>
      </c>
      <c r="E193" s="313">
        <v>10</v>
      </c>
      <c r="F193" s="313">
        <v>9</v>
      </c>
      <c r="G193" s="313">
        <v>22</v>
      </c>
      <c r="H193" s="313">
        <v>17</v>
      </c>
      <c r="I193" s="313">
        <v>8</v>
      </c>
    </row>
    <row r="194" spans="3:9">
      <c r="D194" s="312" t="s">
        <v>18996</v>
      </c>
      <c r="E194" s="313">
        <v>9</v>
      </c>
      <c r="F194" s="313">
        <v>3</v>
      </c>
      <c r="G194" s="313">
        <v>8</v>
      </c>
      <c r="H194" s="313">
        <v>4</v>
      </c>
      <c r="I194" s="313">
        <v>2</v>
      </c>
    </row>
    <row r="195" spans="3:9">
      <c r="D195" s="312" t="s">
        <v>18997</v>
      </c>
      <c r="E195" s="313">
        <v>0</v>
      </c>
      <c r="F195" s="313">
        <v>0</v>
      </c>
      <c r="G195" s="313">
        <v>0</v>
      </c>
      <c r="H195" s="313">
        <v>0</v>
      </c>
      <c r="I195" s="313">
        <v>0</v>
      </c>
    </row>
    <row r="196" spans="3:9">
      <c r="D196" s="312" t="s">
        <v>18998</v>
      </c>
      <c r="E196" s="313">
        <v>3</v>
      </c>
      <c r="F196" s="313">
        <v>1</v>
      </c>
      <c r="G196" s="313">
        <v>1</v>
      </c>
      <c r="H196" s="313">
        <v>0</v>
      </c>
      <c r="I196" s="313">
        <v>0</v>
      </c>
    </row>
    <row r="197" spans="3:9">
      <c r="D197" s="312" t="s">
        <v>18999</v>
      </c>
      <c r="E197" s="313">
        <v>12</v>
      </c>
      <c r="F197" s="313">
        <v>1</v>
      </c>
      <c r="G197" s="313">
        <v>1</v>
      </c>
      <c r="H197" s="313">
        <v>0</v>
      </c>
      <c r="I197" s="313">
        <v>0</v>
      </c>
    </row>
    <row r="198" spans="3:9">
      <c r="D198" s="312" t="s">
        <v>19000</v>
      </c>
      <c r="E198" s="313">
        <v>87</v>
      </c>
      <c r="F198" s="313">
        <v>127</v>
      </c>
      <c r="G198" s="313">
        <v>258</v>
      </c>
      <c r="H198" s="313">
        <v>274</v>
      </c>
      <c r="I198" s="313">
        <v>68</v>
      </c>
    </row>
    <row r="199" spans="3:9">
      <c r="D199" s="312" t="s">
        <v>19001</v>
      </c>
      <c r="E199" s="313">
        <v>2</v>
      </c>
      <c r="F199" s="313">
        <v>3</v>
      </c>
      <c r="G199" s="313">
        <v>9</v>
      </c>
      <c r="H199" s="313">
        <v>4</v>
      </c>
      <c r="I199" s="313">
        <v>1</v>
      </c>
    </row>
    <row r="200" spans="3:9">
      <c r="D200" s="312" t="s">
        <v>19002</v>
      </c>
      <c r="E200" s="313">
        <v>5</v>
      </c>
      <c r="F200" s="313">
        <v>1</v>
      </c>
      <c r="G200" s="313">
        <v>3</v>
      </c>
      <c r="H200" s="313">
        <v>3</v>
      </c>
      <c r="I200" s="313">
        <v>0</v>
      </c>
    </row>
    <row r="201" spans="3:9">
      <c r="D201" s="312" t="s">
        <v>19003</v>
      </c>
      <c r="E201" s="313">
        <v>0</v>
      </c>
      <c r="F201" s="313">
        <v>0</v>
      </c>
      <c r="G201" s="313">
        <v>0</v>
      </c>
      <c r="H201" s="313">
        <v>0</v>
      </c>
      <c r="I201" s="313">
        <v>0</v>
      </c>
    </row>
    <row r="202" spans="3:9">
      <c r="D202" s="312" t="s">
        <v>19004</v>
      </c>
      <c r="E202" s="313">
        <v>14</v>
      </c>
      <c r="F202" s="313">
        <v>24</v>
      </c>
      <c r="G202" s="313">
        <v>42</v>
      </c>
      <c r="H202" s="313">
        <v>25</v>
      </c>
      <c r="I202" s="313">
        <v>9</v>
      </c>
    </row>
    <row r="203" spans="3:9">
      <c r="D203" s="312" t="s">
        <v>19005</v>
      </c>
      <c r="E203" s="313">
        <v>4</v>
      </c>
      <c r="F203" s="313">
        <v>6</v>
      </c>
      <c r="G203" s="313">
        <v>8</v>
      </c>
      <c r="H203" s="313">
        <v>4</v>
      </c>
      <c r="I203" s="313">
        <v>2</v>
      </c>
    </row>
    <row r="204" spans="3:9">
      <c r="D204" s="312" t="s">
        <v>19006</v>
      </c>
      <c r="E204" s="313">
        <v>61</v>
      </c>
      <c r="F204" s="313">
        <v>149</v>
      </c>
      <c r="G204" s="313">
        <v>183</v>
      </c>
      <c r="H204" s="313">
        <v>80</v>
      </c>
      <c r="I204" s="313">
        <v>16</v>
      </c>
    </row>
    <row r="205" spans="3:9">
      <c r="D205" s="312" t="s">
        <v>19007</v>
      </c>
      <c r="E205" s="313">
        <v>7</v>
      </c>
      <c r="F205" s="313">
        <v>5</v>
      </c>
      <c r="G205" s="313">
        <v>11</v>
      </c>
      <c r="H205" s="313">
        <v>6</v>
      </c>
      <c r="I205" s="313">
        <v>4</v>
      </c>
    </row>
    <row r="206" spans="3:9">
      <c r="D206" s="312" t="s">
        <v>19008</v>
      </c>
      <c r="E206" s="313">
        <v>0</v>
      </c>
      <c r="F206" s="313">
        <v>0</v>
      </c>
      <c r="G206" s="313">
        <v>0</v>
      </c>
      <c r="H206" s="313">
        <v>0</v>
      </c>
      <c r="I206" s="313">
        <v>0</v>
      </c>
    </row>
    <row r="207" spans="3:9">
      <c r="C207" s="312" t="s">
        <v>19015</v>
      </c>
      <c r="D207" s="312" t="s">
        <v>18979</v>
      </c>
      <c r="E207" s="313">
        <v>10</v>
      </c>
      <c r="F207" s="313">
        <v>30</v>
      </c>
      <c r="G207" s="313">
        <v>65</v>
      </c>
      <c r="H207" s="313">
        <v>57</v>
      </c>
      <c r="I207" s="313">
        <v>50</v>
      </c>
    </row>
    <row r="208" spans="3:9">
      <c r="D208" s="312" t="s">
        <v>18980</v>
      </c>
      <c r="E208" s="313">
        <v>221</v>
      </c>
      <c r="F208" s="313">
        <v>254</v>
      </c>
      <c r="G208" s="313">
        <v>367</v>
      </c>
      <c r="H208" s="313">
        <v>299</v>
      </c>
      <c r="I208" s="313">
        <v>201</v>
      </c>
    </row>
    <row r="209" spans="4:9">
      <c r="D209" s="312" t="s">
        <v>18982</v>
      </c>
      <c r="E209" s="313">
        <v>133</v>
      </c>
      <c r="F209" s="313">
        <v>43</v>
      </c>
      <c r="G209" s="313">
        <v>86</v>
      </c>
      <c r="H209" s="313">
        <v>87</v>
      </c>
      <c r="I209" s="313">
        <v>56</v>
      </c>
    </row>
    <row r="210" spans="4:9">
      <c r="D210" s="312" t="s">
        <v>18984</v>
      </c>
      <c r="E210" s="313">
        <v>129</v>
      </c>
      <c r="F210" s="313">
        <v>39</v>
      </c>
      <c r="G210" s="313">
        <v>57</v>
      </c>
      <c r="H210" s="313">
        <v>67</v>
      </c>
      <c r="I210" s="313">
        <v>43</v>
      </c>
    </row>
    <row r="211" spans="4:9">
      <c r="D211" s="312" t="s">
        <v>160</v>
      </c>
      <c r="E211" s="313">
        <v>1</v>
      </c>
      <c r="F211" s="313">
        <v>4</v>
      </c>
      <c r="G211" s="313">
        <v>9</v>
      </c>
      <c r="H211" s="313">
        <v>1</v>
      </c>
      <c r="I211" s="313">
        <v>10</v>
      </c>
    </row>
    <row r="212" spans="4:9">
      <c r="D212" s="312" t="s">
        <v>162</v>
      </c>
      <c r="E212" s="313">
        <v>2</v>
      </c>
      <c r="F212" s="313">
        <v>14</v>
      </c>
      <c r="G212" s="313">
        <v>20</v>
      </c>
      <c r="H212" s="313">
        <v>11</v>
      </c>
      <c r="I212" s="313">
        <v>11</v>
      </c>
    </row>
    <row r="213" spans="4:9">
      <c r="D213" s="312" t="s">
        <v>18986</v>
      </c>
      <c r="E213" s="313">
        <v>1</v>
      </c>
      <c r="F213" s="313">
        <v>4</v>
      </c>
      <c r="G213" s="313">
        <v>6</v>
      </c>
      <c r="H213" s="313">
        <v>4</v>
      </c>
      <c r="I213" s="313">
        <v>3</v>
      </c>
    </row>
    <row r="214" spans="4:9">
      <c r="D214" s="312" t="s">
        <v>18987</v>
      </c>
      <c r="E214" s="313">
        <v>548</v>
      </c>
      <c r="F214" s="313">
        <v>2088</v>
      </c>
      <c r="G214" s="313">
        <v>6933</v>
      </c>
      <c r="H214" s="313">
        <v>6209</v>
      </c>
      <c r="I214" s="313">
        <v>3794</v>
      </c>
    </row>
    <row r="215" spans="4:9">
      <c r="D215" s="312" t="s">
        <v>18988</v>
      </c>
      <c r="E215" s="313">
        <v>114</v>
      </c>
      <c r="F215" s="313">
        <v>246</v>
      </c>
      <c r="G215" s="313">
        <v>805</v>
      </c>
      <c r="H215" s="313">
        <v>1127</v>
      </c>
      <c r="I215" s="313">
        <v>413</v>
      </c>
    </row>
    <row r="216" spans="4:9">
      <c r="D216" s="312" t="s">
        <v>18989</v>
      </c>
      <c r="E216" s="313">
        <v>5</v>
      </c>
      <c r="F216" s="313">
        <v>12</v>
      </c>
      <c r="G216" s="313">
        <v>15</v>
      </c>
      <c r="H216" s="313">
        <v>14</v>
      </c>
      <c r="I216" s="313">
        <v>10</v>
      </c>
    </row>
    <row r="217" spans="4:9">
      <c r="D217" s="312" t="s">
        <v>18990</v>
      </c>
      <c r="E217" s="313">
        <v>29</v>
      </c>
      <c r="F217" s="313">
        <v>74</v>
      </c>
      <c r="G217" s="313">
        <v>117</v>
      </c>
      <c r="H217" s="313">
        <v>143</v>
      </c>
      <c r="I217" s="313">
        <v>152</v>
      </c>
    </row>
    <row r="218" spans="4:9">
      <c r="D218" s="312" t="s">
        <v>18991</v>
      </c>
      <c r="E218" s="313">
        <v>12</v>
      </c>
      <c r="F218" s="313">
        <v>42</v>
      </c>
      <c r="G218" s="313">
        <v>102</v>
      </c>
      <c r="H218" s="313">
        <v>72</v>
      </c>
      <c r="I218" s="313">
        <v>51</v>
      </c>
    </row>
    <row r="219" spans="4:9">
      <c r="D219" s="312" t="s">
        <v>18992</v>
      </c>
      <c r="E219" s="313">
        <v>118</v>
      </c>
      <c r="F219" s="313">
        <v>210</v>
      </c>
      <c r="G219" s="313">
        <v>763</v>
      </c>
      <c r="H219" s="313">
        <v>607</v>
      </c>
      <c r="I219" s="313">
        <v>184</v>
      </c>
    </row>
    <row r="220" spans="4:9">
      <c r="D220" s="312" t="s">
        <v>18993</v>
      </c>
      <c r="E220" s="313">
        <v>3</v>
      </c>
      <c r="F220" s="313">
        <v>14</v>
      </c>
      <c r="G220" s="313">
        <v>19</v>
      </c>
      <c r="H220" s="313">
        <v>10</v>
      </c>
      <c r="I220" s="313">
        <v>15</v>
      </c>
    </row>
    <row r="221" spans="4:9">
      <c r="D221" s="312" t="s">
        <v>18994</v>
      </c>
      <c r="E221" s="313">
        <v>7</v>
      </c>
      <c r="F221" s="313">
        <v>20</v>
      </c>
      <c r="G221" s="313">
        <v>26</v>
      </c>
      <c r="H221" s="313">
        <v>27</v>
      </c>
      <c r="I221" s="313">
        <v>12</v>
      </c>
    </row>
    <row r="222" spans="4:9">
      <c r="D222" s="312" t="s">
        <v>18995</v>
      </c>
      <c r="E222" s="313">
        <v>2</v>
      </c>
      <c r="F222" s="313">
        <v>8</v>
      </c>
      <c r="G222" s="313">
        <v>5</v>
      </c>
      <c r="H222" s="313">
        <v>9</v>
      </c>
      <c r="I222" s="313">
        <v>4</v>
      </c>
    </row>
    <row r="223" spans="4:9">
      <c r="D223" s="312" t="s">
        <v>18996</v>
      </c>
      <c r="E223" s="313">
        <v>24</v>
      </c>
      <c r="F223" s="313">
        <v>58</v>
      </c>
      <c r="G223" s="313">
        <v>94</v>
      </c>
      <c r="H223" s="313">
        <v>49</v>
      </c>
      <c r="I223" s="313">
        <v>38</v>
      </c>
    </row>
    <row r="224" spans="4:9">
      <c r="D224" s="312" t="s">
        <v>18997</v>
      </c>
      <c r="E224" s="313">
        <v>2</v>
      </c>
      <c r="F224" s="313">
        <v>4</v>
      </c>
      <c r="G224" s="313">
        <v>1</v>
      </c>
      <c r="H224" s="313">
        <v>2</v>
      </c>
      <c r="I224" s="313">
        <v>0</v>
      </c>
    </row>
    <row r="225" spans="3:9">
      <c r="D225" s="312" t="s">
        <v>18998</v>
      </c>
      <c r="E225" s="313">
        <v>14</v>
      </c>
      <c r="F225" s="313">
        <v>24</v>
      </c>
      <c r="G225" s="313">
        <v>36</v>
      </c>
      <c r="H225" s="313">
        <v>29</v>
      </c>
      <c r="I225" s="313">
        <v>22</v>
      </c>
    </row>
    <row r="226" spans="3:9">
      <c r="D226" s="312" t="s">
        <v>18999</v>
      </c>
      <c r="E226" s="313">
        <v>3</v>
      </c>
      <c r="F226" s="313">
        <v>4</v>
      </c>
      <c r="G226" s="313">
        <v>12</v>
      </c>
      <c r="H226" s="313">
        <v>3</v>
      </c>
      <c r="I226" s="313">
        <v>5</v>
      </c>
    </row>
    <row r="227" spans="3:9">
      <c r="D227" s="312" t="s">
        <v>19000</v>
      </c>
      <c r="E227" s="313">
        <v>87</v>
      </c>
      <c r="F227" s="313">
        <v>174</v>
      </c>
      <c r="G227" s="313">
        <v>95</v>
      </c>
      <c r="H227" s="313">
        <v>151</v>
      </c>
      <c r="I227" s="313">
        <v>115</v>
      </c>
    </row>
    <row r="228" spans="3:9">
      <c r="D228" s="312" t="s">
        <v>19001</v>
      </c>
      <c r="E228" s="313">
        <v>1</v>
      </c>
      <c r="F228" s="313">
        <v>4</v>
      </c>
      <c r="G228" s="313">
        <v>7</v>
      </c>
      <c r="H228" s="313">
        <v>5</v>
      </c>
      <c r="I228" s="313">
        <v>5</v>
      </c>
    </row>
    <row r="229" spans="3:9">
      <c r="D229" s="312" t="s">
        <v>19002</v>
      </c>
      <c r="E229" s="313">
        <v>41</v>
      </c>
      <c r="F229" s="313">
        <v>43</v>
      </c>
      <c r="G229" s="313">
        <v>116</v>
      </c>
      <c r="H229" s="313">
        <v>102</v>
      </c>
      <c r="I229" s="313">
        <v>63</v>
      </c>
    </row>
    <row r="230" spans="3:9">
      <c r="D230" s="312" t="s">
        <v>19003</v>
      </c>
      <c r="E230" s="313">
        <v>16</v>
      </c>
      <c r="F230" s="313">
        <v>0</v>
      </c>
      <c r="G230" s="313">
        <v>4</v>
      </c>
      <c r="H230" s="313">
        <v>1</v>
      </c>
      <c r="I230" s="313">
        <v>0</v>
      </c>
    </row>
    <row r="231" spans="3:9">
      <c r="D231" s="312" t="s">
        <v>19004</v>
      </c>
      <c r="E231" s="313">
        <v>33</v>
      </c>
      <c r="F231" s="313">
        <v>76</v>
      </c>
      <c r="G231" s="313">
        <v>163</v>
      </c>
      <c r="H231" s="313">
        <v>172</v>
      </c>
      <c r="I231" s="313">
        <v>126</v>
      </c>
    </row>
    <row r="232" spans="3:9">
      <c r="D232" s="312" t="s">
        <v>19005</v>
      </c>
      <c r="E232" s="313">
        <v>58</v>
      </c>
      <c r="F232" s="313">
        <v>88</v>
      </c>
      <c r="G232" s="313">
        <v>127</v>
      </c>
      <c r="H232" s="313">
        <v>124</v>
      </c>
      <c r="I232" s="313">
        <v>79</v>
      </c>
    </row>
    <row r="233" spans="3:9">
      <c r="D233" s="312" t="s">
        <v>19006</v>
      </c>
      <c r="E233" s="313">
        <v>44</v>
      </c>
      <c r="F233" s="313">
        <v>119</v>
      </c>
      <c r="G233" s="313">
        <v>246</v>
      </c>
      <c r="H233" s="313">
        <v>202</v>
      </c>
      <c r="I233" s="313">
        <v>131</v>
      </c>
    </row>
    <row r="234" spans="3:9">
      <c r="D234" s="312" t="s">
        <v>19007</v>
      </c>
      <c r="E234" s="313">
        <v>5</v>
      </c>
      <c r="F234" s="313">
        <v>12</v>
      </c>
      <c r="G234" s="313">
        <v>44</v>
      </c>
      <c r="H234" s="313">
        <v>38</v>
      </c>
      <c r="I234" s="313">
        <v>21</v>
      </c>
    </row>
    <row r="235" spans="3:9">
      <c r="D235" s="312" t="s">
        <v>19008</v>
      </c>
      <c r="E235" s="313">
        <v>0</v>
      </c>
      <c r="F235" s="313">
        <v>0</v>
      </c>
      <c r="G235" s="313">
        <v>0</v>
      </c>
      <c r="H235" s="313">
        <v>0</v>
      </c>
      <c r="I235" s="313">
        <v>0</v>
      </c>
    </row>
    <row r="236" spans="3:9">
      <c r="C236" s="312" t="s">
        <v>19016</v>
      </c>
      <c r="D236" s="312" t="s">
        <v>18979</v>
      </c>
      <c r="E236" s="313">
        <v>0</v>
      </c>
      <c r="F236" s="313">
        <v>0</v>
      </c>
      <c r="G236" s="313">
        <v>1</v>
      </c>
      <c r="H236" s="313">
        <v>1</v>
      </c>
      <c r="I236" s="313">
        <v>0</v>
      </c>
    </row>
    <row r="237" spans="3:9">
      <c r="D237" s="312" t="s">
        <v>18980</v>
      </c>
      <c r="E237" s="313">
        <v>12</v>
      </c>
      <c r="F237" s="313">
        <v>7</v>
      </c>
      <c r="G237" s="313">
        <v>14</v>
      </c>
      <c r="H237" s="313">
        <v>9</v>
      </c>
      <c r="I237" s="313">
        <v>2</v>
      </c>
    </row>
    <row r="238" spans="3:9">
      <c r="D238" s="312" t="s">
        <v>18982</v>
      </c>
      <c r="E238" s="313">
        <v>5</v>
      </c>
      <c r="F238" s="313">
        <v>5</v>
      </c>
      <c r="G238" s="313">
        <v>7</v>
      </c>
      <c r="H238" s="313">
        <v>2</v>
      </c>
      <c r="I238" s="313">
        <v>0</v>
      </c>
    </row>
    <row r="239" spans="3:9">
      <c r="D239" s="312" t="s">
        <v>18984</v>
      </c>
      <c r="E239" s="313">
        <v>0</v>
      </c>
      <c r="F239" s="313">
        <v>0</v>
      </c>
      <c r="G239" s="313">
        <v>2</v>
      </c>
      <c r="H239" s="313">
        <v>0</v>
      </c>
      <c r="I239" s="313">
        <v>0</v>
      </c>
    </row>
    <row r="240" spans="3:9">
      <c r="D240" s="312" t="s">
        <v>160</v>
      </c>
      <c r="E240" s="313">
        <v>0</v>
      </c>
      <c r="F240" s="313">
        <v>0</v>
      </c>
      <c r="G240" s="313">
        <v>0</v>
      </c>
      <c r="H240" s="313">
        <v>0</v>
      </c>
      <c r="I240" s="313">
        <v>0</v>
      </c>
    </row>
    <row r="241" spans="4:9">
      <c r="D241" s="312" t="s">
        <v>162</v>
      </c>
      <c r="E241" s="313">
        <v>0</v>
      </c>
      <c r="F241" s="313">
        <v>0</v>
      </c>
      <c r="G241" s="313">
        <v>0</v>
      </c>
      <c r="H241" s="313">
        <v>1</v>
      </c>
      <c r="I241" s="313">
        <v>0</v>
      </c>
    </row>
    <row r="242" spans="4:9">
      <c r="D242" s="312" t="s">
        <v>18986</v>
      </c>
      <c r="E242" s="313">
        <v>0</v>
      </c>
      <c r="F242" s="313">
        <v>1</v>
      </c>
      <c r="G242" s="313">
        <v>1</v>
      </c>
      <c r="H242" s="313">
        <v>0</v>
      </c>
      <c r="I242" s="313">
        <v>0</v>
      </c>
    </row>
    <row r="243" spans="4:9">
      <c r="D243" s="312" t="s">
        <v>18987</v>
      </c>
      <c r="E243" s="313">
        <v>15</v>
      </c>
      <c r="F243" s="313">
        <v>38</v>
      </c>
      <c r="G243" s="313">
        <v>82</v>
      </c>
      <c r="H243" s="313">
        <v>92</v>
      </c>
      <c r="I243" s="313">
        <v>33</v>
      </c>
    </row>
    <row r="244" spans="4:9">
      <c r="D244" s="312" t="s">
        <v>18988</v>
      </c>
      <c r="E244" s="313">
        <v>5</v>
      </c>
      <c r="F244" s="313">
        <v>18</v>
      </c>
      <c r="G244" s="313">
        <v>20</v>
      </c>
      <c r="H244" s="313">
        <v>11</v>
      </c>
      <c r="I244" s="313">
        <v>32</v>
      </c>
    </row>
    <row r="245" spans="4:9">
      <c r="D245" s="312" t="s">
        <v>18989</v>
      </c>
      <c r="E245" s="313">
        <v>2</v>
      </c>
      <c r="F245" s="313">
        <v>0</v>
      </c>
      <c r="G245" s="313">
        <v>0</v>
      </c>
      <c r="H245" s="313">
        <v>0</v>
      </c>
      <c r="I245" s="313">
        <v>1</v>
      </c>
    </row>
    <row r="246" spans="4:9">
      <c r="D246" s="312" t="s">
        <v>18990</v>
      </c>
      <c r="E246" s="313">
        <v>1</v>
      </c>
      <c r="F246" s="313">
        <v>13</v>
      </c>
      <c r="G246" s="313">
        <v>2</v>
      </c>
      <c r="H246" s="313">
        <v>3</v>
      </c>
      <c r="I246" s="313">
        <v>4</v>
      </c>
    </row>
    <row r="247" spans="4:9">
      <c r="D247" s="312" t="s">
        <v>18991</v>
      </c>
      <c r="E247" s="313">
        <v>8</v>
      </c>
      <c r="F247" s="313">
        <v>3</v>
      </c>
      <c r="G247" s="313">
        <v>3</v>
      </c>
      <c r="H247" s="313">
        <v>3</v>
      </c>
      <c r="I247" s="313">
        <v>1</v>
      </c>
    </row>
    <row r="248" spans="4:9">
      <c r="D248" s="312" t="s">
        <v>18992</v>
      </c>
      <c r="E248" s="313">
        <v>46</v>
      </c>
      <c r="F248" s="313">
        <v>15</v>
      </c>
      <c r="G248" s="313">
        <v>39</v>
      </c>
      <c r="H248" s="313">
        <v>43</v>
      </c>
      <c r="I248" s="313">
        <v>15</v>
      </c>
    </row>
    <row r="249" spans="4:9">
      <c r="D249" s="312" t="s">
        <v>18993</v>
      </c>
      <c r="E249" s="313">
        <v>0</v>
      </c>
      <c r="F249" s="313">
        <v>2</v>
      </c>
      <c r="G249" s="313">
        <v>2</v>
      </c>
      <c r="H249" s="313">
        <v>1</v>
      </c>
      <c r="I249" s="313">
        <v>1</v>
      </c>
    </row>
    <row r="250" spans="4:9">
      <c r="D250" s="312" t="s">
        <v>18994</v>
      </c>
      <c r="E250" s="313">
        <v>1</v>
      </c>
      <c r="F250" s="313">
        <v>3</v>
      </c>
      <c r="G250" s="313">
        <v>1</v>
      </c>
      <c r="H250" s="313">
        <v>1</v>
      </c>
      <c r="I250" s="313">
        <v>0</v>
      </c>
    </row>
    <row r="251" spans="4:9">
      <c r="D251" s="312" t="s">
        <v>18995</v>
      </c>
      <c r="E251" s="313">
        <v>0</v>
      </c>
      <c r="F251" s="313">
        <v>0</v>
      </c>
      <c r="G251" s="313">
        <v>1</v>
      </c>
      <c r="H251" s="313">
        <v>2</v>
      </c>
      <c r="I251" s="313">
        <v>1</v>
      </c>
    </row>
    <row r="252" spans="4:9">
      <c r="D252" s="312" t="s">
        <v>18996</v>
      </c>
      <c r="E252" s="313">
        <v>1</v>
      </c>
      <c r="F252" s="313">
        <v>1</v>
      </c>
      <c r="G252" s="313">
        <v>1</v>
      </c>
      <c r="H252" s="313">
        <v>1</v>
      </c>
      <c r="I252" s="313">
        <v>0</v>
      </c>
    </row>
    <row r="253" spans="4:9">
      <c r="D253" s="312" t="s">
        <v>18997</v>
      </c>
      <c r="E253" s="313">
        <v>0</v>
      </c>
      <c r="F253" s="313">
        <v>0</v>
      </c>
      <c r="G253" s="313">
        <v>0</v>
      </c>
      <c r="H253" s="313">
        <v>0</v>
      </c>
      <c r="I253" s="313">
        <v>0</v>
      </c>
    </row>
    <row r="254" spans="4:9">
      <c r="D254" s="312" t="s">
        <v>18998</v>
      </c>
      <c r="E254" s="313">
        <v>1</v>
      </c>
      <c r="F254" s="313">
        <v>0</v>
      </c>
      <c r="G254" s="313">
        <v>1</v>
      </c>
      <c r="H254" s="313">
        <v>0</v>
      </c>
      <c r="I254" s="313">
        <v>0</v>
      </c>
    </row>
    <row r="255" spans="4:9">
      <c r="D255" s="312" t="s">
        <v>18999</v>
      </c>
      <c r="E255" s="313">
        <v>0</v>
      </c>
      <c r="F255" s="313">
        <v>0</v>
      </c>
      <c r="G255" s="313">
        <v>0</v>
      </c>
      <c r="H255" s="313">
        <v>0</v>
      </c>
      <c r="I255" s="313">
        <v>0</v>
      </c>
    </row>
    <row r="256" spans="4:9">
      <c r="D256" s="312" t="s">
        <v>19000</v>
      </c>
      <c r="E256" s="313">
        <v>1</v>
      </c>
      <c r="F256" s="313">
        <v>4</v>
      </c>
      <c r="G256" s="313">
        <v>1</v>
      </c>
      <c r="H256" s="313">
        <v>1</v>
      </c>
      <c r="I256" s="313">
        <v>1</v>
      </c>
    </row>
    <row r="257" spans="3:9">
      <c r="D257" s="312" t="s">
        <v>19001</v>
      </c>
      <c r="E257" s="313">
        <v>0</v>
      </c>
      <c r="F257" s="313">
        <v>1</v>
      </c>
      <c r="G257" s="313">
        <v>0</v>
      </c>
      <c r="H257" s="313">
        <v>1</v>
      </c>
      <c r="I257" s="313">
        <v>0</v>
      </c>
    </row>
    <row r="258" spans="3:9">
      <c r="D258" s="312" t="s">
        <v>19002</v>
      </c>
      <c r="E258" s="313">
        <v>3</v>
      </c>
      <c r="F258" s="313">
        <v>1</v>
      </c>
      <c r="G258" s="313">
        <v>0</v>
      </c>
      <c r="H258" s="313">
        <v>1</v>
      </c>
      <c r="I258" s="313">
        <v>13</v>
      </c>
    </row>
    <row r="259" spans="3:9">
      <c r="D259" s="312" t="s">
        <v>19003</v>
      </c>
      <c r="E259" s="313">
        <v>1</v>
      </c>
      <c r="F259" s="313">
        <v>0</v>
      </c>
      <c r="G259" s="313">
        <v>0</v>
      </c>
      <c r="H259" s="313">
        <v>0</v>
      </c>
      <c r="I259" s="313">
        <v>0</v>
      </c>
    </row>
    <row r="260" spans="3:9">
      <c r="D260" s="312" t="s">
        <v>19004</v>
      </c>
      <c r="E260" s="313">
        <v>19</v>
      </c>
      <c r="F260" s="313">
        <v>26</v>
      </c>
      <c r="G260" s="313">
        <v>35</v>
      </c>
      <c r="H260" s="313">
        <v>25</v>
      </c>
      <c r="I260" s="313">
        <v>10</v>
      </c>
    </row>
    <row r="261" spans="3:9">
      <c r="D261" s="312" t="s">
        <v>19005</v>
      </c>
      <c r="E261" s="313">
        <v>412</v>
      </c>
      <c r="F261" s="313">
        <v>434</v>
      </c>
      <c r="G261" s="313">
        <v>446</v>
      </c>
      <c r="H261" s="313">
        <v>302</v>
      </c>
      <c r="I261" s="313">
        <v>157</v>
      </c>
    </row>
    <row r="262" spans="3:9">
      <c r="D262" s="312" t="s">
        <v>19006</v>
      </c>
      <c r="E262" s="313">
        <v>96</v>
      </c>
      <c r="F262" s="313">
        <v>107</v>
      </c>
      <c r="G262" s="313">
        <v>133</v>
      </c>
      <c r="H262" s="313">
        <v>78</v>
      </c>
      <c r="I262" s="313">
        <v>42</v>
      </c>
    </row>
    <row r="263" spans="3:9">
      <c r="D263" s="312" t="s">
        <v>19007</v>
      </c>
      <c r="E263" s="313">
        <v>1</v>
      </c>
      <c r="F263" s="313">
        <v>1</v>
      </c>
      <c r="G263" s="313">
        <v>2</v>
      </c>
      <c r="H263" s="313">
        <v>3</v>
      </c>
      <c r="I263" s="313">
        <v>0</v>
      </c>
    </row>
    <row r="264" spans="3:9">
      <c r="D264" s="312" t="s">
        <v>19008</v>
      </c>
      <c r="E264" s="313">
        <v>0</v>
      </c>
      <c r="F264" s="313">
        <v>0</v>
      </c>
      <c r="G264" s="313">
        <v>0</v>
      </c>
      <c r="H264" s="313">
        <v>0</v>
      </c>
      <c r="I264" s="313">
        <v>0</v>
      </c>
    </row>
    <row r="265" spans="3:9">
      <c r="C265" s="312" t="s">
        <v>19017</v>
      </c>
      <c r="D265" s="312" t="s">
        <v>18979</v>
      </c>
      <c r="E265" s="313">
        <v>0</v>
      </c>
      <c r="F265" s="313">
        <v>0</v>
      </c>
      <c r="G265" s="313">
        <v>0</v>
      </c>
      <c r="H265" s="313">
        <v>0</v>
      </c>
      <c r="I265" s="313">
        <v>0</v>
      </c>
    </row>
    <row r="266" spans="3:9">
      <c r="D266" s="312" t="s">
        <v>18980</v>
      </c>
      <c r="E266" s="313">
        <v>1</v>
      </c>
      <c r="F266" s="313">
        <v>1</v>
      </c>
      <c r="G266" s="313">
        <v>2</v>
      </c>
      <c r="H266" s="313">
        <v>1</v>
      </c>
      <c r="I266" s="313">
        <v>0</v>
      </c>
    </row>
    <row r="267" spans="3:9">
      <c r="D267" s="312" t="s">
        <v>18982</v>
      </c>
      <c r="E267" s="313">
        <v>0</v>
      </c>
      <c r="F267" s="313">
        <v>1</v>
      </c>
      <c r="G267" s="313">
        <v>1</v>
      </c>
      <c r="H267" s="313">
        <v>0</v>
      </c>
      <c r="I267" s="313">
        <v>0</v>
      </c>
    </row>
    <row r="268" spans="3:9">
      <c r="D268" s="312" t="s">
        <v>18984</v>
      </c>
      <c r="E268" s="313">
        <v>3</v>
      </c>
      <c r="F268" s="313">
        <v>0</v>
      </c>
      <c r="G268" s="313">
        <v>0</v>
      </c>
      <c r="H268" s="313">
        <v>0</v>
      </c>
      <c r="I268" s="313">
        <v>0</v>
      </c>
    </row>
    <row r="269" spans="3:9">
      <c r="D269" s="312" t="s">
        <v>160</v>
      </c>
      <c r="E269" s="313">
        <v>0</v>
      </c>
      <c r="F269" s="313">
        <v>0</v>
      </c>
      <c r="G269" s="313">
        <v>0</v>
      </c>
      <c r="H269" s="313">
        <v>0</v>
      </c>
      <c r="I269" s="313">
        <v>0</v>
      </c>
    </row>
    <row r="270" spans="3:9">
      <c r="D270" s="312" t="s">
        <v>162</v>
      </c>
      <c r="E270" s="313">
        <v>0</v>
      </c>
      <c r="F270" s="313">
        <v>0</v>
      </c>
      <c r="G270" s="313">
        <v>0</v>
      </c>
      <c r="H270" s="313">
        <v>0</v>
      </c>
      <c r="I270" s="313">
        <v>0</v>
      </c>
    </row>
    <row r="271" spans="3:9">
      <c r="D271" s="312" t="s">
        <v>18986</v>
      </c>
      <c r="E271" s="313">
        <v>0</v>
      </c>
      <c r="F271" s="313">
        <v>0</v>
      </c>
      <c r="G271" s="313">
        <v>0</v>
      </c>
      <c r="H271" s="313">
        <v>0</v>
      </c>
      <c r="I271" s="313">
        <v>0</v>
      </c>
    </row>
    <row r="272" spans="3:9">
      <c r="D272" s="312" t="s">
        <v>18987</v>
      </c>
      <c r="E272" s="313">
        <v>116</v>
      </c>
      <c r="F272" s="313">
        <v>298</v>
      </c>
      <c r="G272" s="313">
        <v>1813</v>
      </c>
      <c r="H272" s="313">
        <v>300</v>
      </c>
      <c r="I272" s="313">
        <v>25</v>
      </c>
    </row>
    <row r="273" spans="4:9">
      <c r="D273" s="312" t="s">
        <v>18988</v>
      </c>
      <c r="E273" s="313">
        <v>2</v>
      </c>
      <c r="F273" s="313">
        <v>1</v>
      </c>
      <c r="G273" s="313">
        <v>13</v>
      </c>
      <c r="H273" s="313">
        <v>4</v>
      </c>
      <c r="I273" s="313">
        <v>7</v>
      </c>
    </row>
    <row r="274" spans="4:9">
      <c r="D274" s="312" t="s">
        <v>18989</v>
      </c>
      <c r="E274" s="313">
        <v>0</v>
      </c>
      <c r="F274" s="313">
        <v>0</v>
      </c>
      <c r="G274" s="313">
        <v>0</v>
      </c>
      <c r="H274" s="313">
        <v>1</v>
      </c>
      <c r="I274" s="313">
        <v>1</v>
      </c>
    </row>
    <row r="275" spans="4:9">
      <c r="D275" s="312" t="s">
        <v>18990</v>
      </c>
      <c r="E275" s="313">
        <v>2</v>
      </c>
      <c r="F275" s="313">
        <v>2</v>
      </c>
      <c r="G275" s="313">
        <v>15</v>
      </c>
      <c r="H275" s="313">
        <v>1</v>
      </c>
      <c r="I275" s="313">
        <v>3</v>
      </c>
    </row>
    <row r="276" spans="4:9">
      <c r="D276" s="312" t="s">
        <v>18991</v>
      </c>
      <c r="E276" s="313">
        <v>0</v>
      </c>
      <c r="F276" s="313">
        <v>0</v>
      </c>
      <c r="G276" s="313">
        <v>0</v>
      </c>
      <c r="H276" s="313">
        <v>0</v>
      </c>
      <c r="I276" s="313">
        <v>0</v>
      </c>
    </row>
    <row r="277" spans="4:9">
      <c r="D277" s="312" t="s">
        <v>18992</v>
      </c>
      <c r="E277" s="313">
        <v>21</v>
      </c>
      <c r="F277" s="313">
        <v>3</v>
      </c>
      <c r="G277" s="313">
        <v>16</v>
      </c>
      <c r="H277" s="313">
        <v>3</v>
      </c>
      <c r="I277" s="313">
        <v>9</v>
      </c>
    </row>
    <row r="278" spans="4:9">
      <c r="D278" s="312" t="s">
        <v>18993</v>
      </c>
      <c r="E278" s="313">
        <v>0</v>
      </c>
      <c r="F278" s="313">
        <v>3</v>
      </c>
      <c r="G278" s="313">
        <v>0</v>
      </c>
      <c r="H278" s="313">
        <v>0</v>
      </c>
      <c r="I278" s="313">
        <v>1</v>
      </c>
    </row>
    <row r="279" spans="4:9">
      <c r="D279" s="312" t="s">
        <v>18994</v>
      </c>
      <c r="E279" s="313">
        <v>0</v>
      </c>
      <c r="F279" s="313">
        <v>0</v>
      </c>
      <c r="G279" s="313">
        <v>2</v>
      </c>
      <c r="H279" s="313">
        <v>0</v>
      </c>
      <c r="I279" s="313">
        <v>1</v>
      </c>
    </row>
    <row r="280" spans="4:9">
      <c r="D280" s="312" t="s">
        <v>18995</v>
      </c>
      <c r="E280" s="313">
        <v>6</v>
      </c>
      <c r="F280" s="313">
        <v>0</v>
      </c>
      <c r="G280" s="313">
        <v>1</v>
      </c>
      <c r="H280" s="313">
        <v>0</v>
      </c>
      <c r="I280" s="313">
        <v>0</v>
      </c>
    </row>
    <row r="281" spans="4:9">
      <c r="D281" s="312" t="s">
        <v>18996</v>
      </c>
      <c r="E281" s="313">
        <v>9</v>
      </c>
      <c r="F281" s="313">
        <v>3</v>
      </c>
      <c r="G281" s="313">
        <v>5</v>
      </c>
      <c r="H281" s="313">
        <v>0</v>
      </c>
      <c r="I281" s="313">
        <v>5</v>
      </c>
    </row>
    <row r="282" spans="4:9">
      <c r="D282" s="312" t="s">
        <v>18997</v>
      </c>
      <c r="E282" s="313">
        <v>0</v>
      </c>
      <c r="F282" s="313">
        <v>0</v>
      </c>
      <c r="G282" s="313">
        <v>0</v>
      </c>
      <c r="H282" s="313">
        <v>0</v>
      </c>
      <c r="I282" s="313">
        <v>0</v>
      </c>
    </row>
    <row r="283" spans="4:9">
      <c r="D283" s="312" t="s">
        <v>18998</v>
      </c>
      <c r="E283" s="313">
        <v>0</v>
      </c>
      <c r="F283" s="313">
        <v>0</v>
      </c>
      <c r="G283" s="313">
        <v>0</v>
      </c>
      <c r="H283" s="313">
        <v>0</v>
      </c>
      <c r="I283" s="313">
        <v>0</v>
      </c>
    </row>
    <row r="284" spans="4:9">
      <c r="D284" s="312" t="s">
        <v>18999</v>
      </c>
      <c r="E284" s="313">
        <v>0</v>
      </c>
      <c r="F284" s="313">
        <v>1</v>
      </c>
      <c r="G284" s="313">
        <v>0</v>
      </c>
      <c r="H284" s="313">
        <v>0</v>
      </c>
      <c r="I284" s="313">
        <v>0</v>
      </c>
    </row>
    <row r="285" spans="4:9">
      <c r="D285" s="312" t="s">
        <v>19000</v>
      </c>
      <c r="E285" s="313">
        <v>0</v>
      </c>
      <c r="F285" s="313">
        <v>0</v>
      </c>
      <c r="G285" s="313">
        <v>0</v>
      </c>
      <c r="H285" s="313">
        <v>0</v>
      </c>
      <c r="I285" s="313">
        <v>0</v>
      </c>
    </row>
    <row r="286" spans="4:9">
      <c r="D286" s="312" t="s">
        <v>19001</v>
      </c>
      <c r="E286" s="313">
        <v>0</v>
      </c>
      <c r="F286" s="313">
        <v>0</v>
      </c>
      <c r="G286" s="313">
        <v>0</v>
      </c>
      <c r="H286" s="313">
        <v>0</v>
      </c>
      <c r="I286" s="313">
        <v>0</v>
      </c>
    </row>
    <row r="287" spans="4:9">
      <c r="D287" s="312" t="s">
        <v>19002</v>
      </c>
      <c r="E287" s="313">
        <v>0</v>
      </c>
      <c r="F287" s="313">
        <v>0</v>
      </c>
      <c r="G287" s="313">
        <v>0</v>
      </c>
      <c r="H287" s="313">
        <v>0</v>
      </c>
      <c r="I287" s="313">
        <v>0</v>
      </c>
    </row>
    <row r="288" spans="4:9">
      <c r="D288" s="312" t="s">
        <v>19003</v>
      </c>
      <c r="E288" s="313">
        <v>0</v>
      </c>
      <c r="F288" s="313">
        <v>0</v>
      </c>
      <c r="G288" s="313">
        <v>0</v>
      </c>
      <c r="H288" s="313">
        <v>0</v>
      </c>
      <c r="I288" s="313">
        <v>0</v>
      </c>
    </row>
    <row r="289" spans="3:9">
      <c r="D289" s="312" t="s">
        <v>19004</v>
      </c>
      <c r="E289" s="313">
        <v>0</v>
      </c>
      <c r="F289" s="313">
        <v>0</v>
      </c>
      <c r="G289" s="313">
        <v>0</v>
      </c>
      <c r="H289" s="313">
        <v>0</v>
      </c>
      <c r="I289" s="313">
        <v>0</v>
      </c>
    </row>
    <row r="290" spans="3:9">
      <c r="D290" s="312" t="s">
        <v>19005</v>
      </c>
      <c r="E290" s="313">
        <v>3</v>
      </c>
      <c r="F290" s="313">
        <v>3</v>
      </c>
      <c r="G290" s="313">
        <v>2</v>
      </c>
      <c r="H290" s="313">
        <v>1</v>
      </c>
      <c r="I290" s="313">
        <v>1</v>
      </c>
    </row>
    <row r="291" spans="3:9">
      <c r="D291" s="312" t="s">
        <v>19006</v>
      </c>
      <c r="E291" s="313">
        <v>19</v>
      </c>
      <c r="F291" s="313">
        <v>25</v>
      </c>
      <c r="G291" s="313">
        <v>57</v>
      </c>
      <c r="H291" s="313">
        <v>32</v>
      </c>
      <c r="I291" s="313">
        <v>18</v>
      </c>
    </row>
    <row r="292" spans="3:9">
      <c r="D292" s="312" t="s">
        <v>19007</v>
      </c>
      <c r="E292" s="313">
        <v>1</v>
      </c>
      <c r="F292" s="313">
        <v>1</v>
      </c>
      <c r="G292" s="313">
        <v>2</v>
      </c>
      <c r="H292" s="313">
        <v>1</v>
      </c>
      <c r="I292" s="313">
        <v>0</v>
      </c>
    </row>
    <row r="293" spans="3:9">
      <c r="D293" s="312" t="s">
        <v>19008</v>
      </c>
      <c r="E293" s="313">
        <v>0</v>
      </c>
      <c r="F293" s="313">
        <v>0</v>
      </c>
      <c r="G293" s="313">
        <v>0</v>
      </c>
      <c r="H293" s="313">
        <v>0</v>
      </c>
      <c r="I293" s="313">
        <v>0</v>
      </c>
    </row>
    <row r="294" spans="3:9">
      <c r="C294" s="312" t="s">
        <v>19018</v>
      </c>
      <c r="D294" s="312" t="s">
        <v>18979</v>
      </c>
      <c r="E294" s="313">
        <v>0</v>
      </c>
      <c r="F294" s="313">
        <v>0</v>
      </c>
      <c r="G294" s="313">
        <v>0</v>
      </c>
      <c r="H294" s="313">
        <v>0</v>
      </c>
      <c r="I294" s="313">
        <v>0</v>
      </c>
    </row>
    <row r="295" spans="3:9">
      <c r="D295" s="312" t="s">
        <v>18980</v>
      </c>
      <c r="E295" s="313">
        <v>0</v>
      </c>
      <c r="F295" s="313">
        <v>0</v>
      </c>
      <c r="G295" s="313">
        <v>0</v>
      </c>
      <c r="H295" s="313">
        <v>0</v>
      </c>
      <c r="I295" s="313">
        <v>0</v>
      </c>
    </row>
    <row r="296" spans="3:9">
      <c r="D296" s="312" t="s">
        <v>18982</v>
      </c>
      <c r="E296" s="313">
        <v>0</v>
      </c>
      <c r="F296" s="313">
        <v>0</v>
      </c>
      <c r="G296" s="313">
        <v>0</v>
      </c>
      <c r="H296" s="313">
        <v>0</v>
      </c>
      <c r="I296" s="313">
        <v>0</v>
      </c>
    </row>
    <row r="297" spans="3:9">
      <c r="D297" s="312" t="s">
        <v>18984</v>
      </c>
      <c r="E297" s="313">
        <v>0</v>
      </c>
      <c r="F297" s="313">
        <v>0</v>
      </c>
      <c r="G297" s="313">
        <v>0</v>
      </c>
      <c r="H297" s="313">
        <v>0</v>
      </c>
      <c r="I297" s="313">
        <v>0</v>
      </c>
    </row>
    <row r="298" spans="3:9">
      <c r="D298" s="312" t="s">
        <v>160</v>
      </c>
      <c r="E298" s="313">
        <v>0</v>
      </c>
      <c r="F298" s="313">
        <v>0</v>
      </c>
      <c r="G298" s="313">
        <v>0</v>
      </c>
      <c r="H298" s="313">
        <v>0</v>
      </c>
      <c r="I298" s="313">
        <v>0</v>
      </c>
    </row>
    <row r="299" spans="3:9">
      <c r="D299" s="312" t="s">
        <v>162</v>
      </c>
      <c r="E299" s="313">
        <v>0</v>
      </c>
      <c r="F299" s="313">
        <v>0</v>
      </c>
      <c r="G299" s="313">
        <v>0</v>
      </c>
      <c r="H299" s="313">
        <v>0</v>
      </c>
      <c r="I299" s="313">
        <v>0</v>
      </c>
    </row>
    <row r="300" spans="3:9">
      <c r="D300" s="312" t="s">
        <v>18986</v>
      </c>
      <c r="E300" s="313">
        <v>0</v>
      </c>
      <c r="F300" s="313">
        <v>0</v>
      </c>
      <c r="G300" s="313">
        <v>0</v>
      </c>
      <c r="H300" s="313">
        <v>0</v>
      </c>
      <c r="I300" s="313">
        <v>0</v>
      </c>
    </row>
    <row r="301" spans="3:9">
      <c r="D301" s="312" t="s">
        <v>18987</v>
      </c>
      <c r="E301" s="313">
        <v>0</v>
      </c>
      <c r="F301" s="313">
        <v>0</v>
      </c>
      <c r="G301" s="313">
        <v>0</v>
      </c>
      <c r="H301" s="313">
        <v>0</v>
      </c>
      <c r="I301" s="313">
        <v>0</v>
      </c>
    </row>
    <row r="302" spans="3:9">
      <c r="D302" s="312" t="s">
        <v>18988</v>
      </c>
      <c r="E302" s="313">
        <v>0</v>
      </c>
      <c r="F302" s="313">
        <v>0</v>
      </c>
      <c r="G302" s="313">
        <v>0</v>
      </c>
      <c r="H302" s="313">
        <v>0</v>
      </c>
      <c r="I302" s="313">
        <v>0</v>
      </c>
    </row>
    <row r="303" spans="3:9">
      <c r="D303" s="312" t="s">
        <v>18989</v>
      </c>
      <c r="E303" s="313">
        <v>0</v>
      </c>
      <c r="F303" s="313">
        <v>0</v>
      </c>
      <c r="G303" s="313">
        <v>0</v>
      </c>
      <c r="H303" s="313">
        <v>0</v>
      </c>
      <c r="I303" s="313">
        <v>0</v>
      </c>
    </row>
    <row r="304" spans="3:9">
      <c r="D304" s="312" t="s">
        <v>18990</v>
      </c>
      <c r="E304" s="313">
        <v>0</v>
      </c>
      <c r="F304" s="313">
        <v>0</v>
      </c>
      <c r="G304" s="313">
        <v>0</v>
      </c>
      <c r="H304" s="313">
        <v>0</v>
      </c>
      <c r="I304" s="313">
        <v>0</v>
      </c>
    </row>
    <row r="305" spans="4:9">
      <c r="D305" s="312" t="s">
        <v>18991</v>
      </c>
      <c r="E305" s="313">
        <v>0</v>
      </c>
      <c r="F305" s="313">
        <v>0</v>
      </c>
      <c r="G305" s="313">
        <v>0</v>
      </c>
      <c r="H305" s="313">
        <v>0</v>
      </c>
      <c r="I305" s="313">
        <v>0</v>
      </c>
    </row>
    <row r="306" spans="4:9">
      <c r="D306" s="312" t="s">
        <v>18992</v>
      </c>
      <c r="E306" s="313">
        <v>0</v>
      </c>
      <c r="F306" s="313">
        <v>0</v>
      </c>
      <c r="G306" s="313">
        <v>0</v>
      </c>
      <c r="H306" s="313">
        <v>0</v>
      </c>
      <c r="I306" s="313">
        <v>0</v>
      </c>
    </row>
    <row r="307" spans="4:9">
      <c r="D307" s="312" t="s">
        <v>18993</v>
      </c>
      <c r="E307" s="313">
        <v>0</v>
      </c>
      <c r="F307" s="313">
        <v>0</v>
      </c>
      <c r="G307" s="313">
        <v>0</v>
      </c>
      <c r="H307" s="313">
        <v>0</v>
      </c>
      <c r="I307" s="313">
        <v>0</v>
      </c>
    </row>
    <row r="308" spans="4:9">
      <c r="D308" s="312" t="s">
        <v>18994</v>
      </c>
      <c r="E308" s="313">
        <v>0</v>
      </c>
      <c r="F308" s="313">
        <v>0</v>
      </c>
      <c r="G308" s="313">
        <v>0</v>
      </c>
      <c r="H308" s="313">
        <v>0</v>
      </c>
      <c r="I308" s="313">
        <v>0</v>
      </c>
    </row>
    <row r="309" spans="4:9">
      <c r="D309" s="312" t="s">
        <v>18995</v>
      </c>
      <c r="E309" s="313">
        <v>0</v>
      </c>
      <c r="F309" s="313">
        <v>0</v>
      </c>
      <c r="G309" s="313">
        <v>0</v>
      </c>
      <c r="H309" s="313">
        <v>0</v>
      </c>
      <c r="I309" s="313">
        <v>0</v>
      </c>
    </row>
    <row r="310" spans="4:9">
      <c r="D310" s="312" t="s">
        <v>18996</v>
      </c>
      <c r="E310" s="313">
        <v>0</v>
      </c>
      <c r="F310" s="313">
        <v>0</v>
      </c>
      <c r="G310" s="313">
        <v>0</v>
      </c>
      <c r="H310" s="313">
        <v>0</v>
      </c>
      <c r="I310" s="313">
        <v>0</v>
      </c>
    </row>
    <row r="311" spans="4:9">
      <c r="D311" s="312" t="s">
        <v>18997</v>
      </c>
      <c r="E311" s="313">
        <v>0</v>
      </c>
      <c r="F311" s="313">
        <v>0</v>
      </c>
      <c r="G311" s="313">
        <v>0</v>
      </c>
      <c r="H311" s="313">
        <v>0</v>
      </c>
      <c r="I311" s="313">
        <v>0</v>
      </c>
    </row>
    <row r="312" spans="4:9">
      <c r="D312" s="312" t="s">
        <v>18998</v>
      </c>
      <c r="E312" s="313">
        <v>0</v>
      </c>
      <c r="F312" s="313">
        <v>0</v>
      </c>
      <c r="G312" s="313">
        <v>0</v>
      </c>
      <c r="H312" s="313">
        <v>0</v>
      </c>
      <c r="I312" s="313">
        <v>0</v>
      </c>
    </row>
    <row r="313" spans="4:9">
      <c r="D313" s="312" t="s">
        <v>18999</v>
      </c>
      <c r="E313" s="313">
        <v>0</v>
      </c>
      <c r="F313" s="313">
        <v>0</v>
      </c>
      <c r="G313" s="313">
        <v>0</v>
      </c>
      <c r="H313" s="313">
        <v>0</v>
      </c>
      <c r="I313" s="313">
        <v>0</v>
      </c>
    </row>
    <row r="314" spans="4:9">
      <c r="D314" s="312" t="s">
        <v>19000</v>
      </c>
      <c r="E314" s="313">
        <v>0</v>
      </c>
      <c r="F314" s="313">
        <v>0</v>
      </c>
      <c r="G314" s="313">
        <v>0</v>
      </c>
      <c r="H314" s="313">
        <v>0</v>
      </c>
      <c r="I314" s="313">
        <v>0</v>
      </c>
    </row>
    <row r="315" spans="4:9">
      <c r="D315" s="312" t="s">
        <v>19001</v>
      </c>
      <c r="E315" s="313">
        <v>0</v>
      </c>
      <c r="F315" s="313">
        <v>0</v>
      </c>
      <c r="G315" s="313">
        <v>0</v>
      </c>
      <c r="H315" s="313">
        <v>0</v>
      </c>
      <c r="I315" s="313">
        <v>0</v>
      </c>
    </row>
    <row r="316" spans="4:9">
      <c r="D316" s="312" t="s">
        <v>19002</v>
      </c>
      <c r="E316" s="313">
        <v>0</v>
      </c>
      <c r="F316" s="313">
        <v>0</v>
      </c>
      <c r="G316" s="313">
        <v>0</v>
      </c>
      <c r="H316" s="313">
        <v>0</v>
      </c>
      <c r="I316" s="313">
        <v>0</v>
      </c>
    </row>
    <row r="317" spans="4:9">
      <c r="D317" s="312" t="s">
        <v>19003</v>
      </c>
      <c r="E317" s="313">
        <v>0</v>
      </c>
      <c r="F317" s="313">
        <v>0</v>
      </c>
      <c r="G317" s="313">
        <v>0</v>
      </c>
      <c r="H317" s="313">
        <v>0</v>
      </c>
      <c r="I317" s="313">
        <v>0</v>
      </c>
    </row>
    <row r="318" spans="4:9">
      <c r="D318" s="312" t="s">
        <v>19004</v>
      </c>
      <c r="E318" s="313">
        <v>0</v>
      </c>
      <c r="F318" s="313">
        <v>0</v>
      </c>
      <c r="G318" s="313">
        <v>0</v>
      </c>
      <c r="H318" s="313">
        <v>0</v>
      </c>
      <c r="I318" s="313">
        <v>0</v>
      </c>
    </row>
    <row r="319" spans="4:9">
      <c r="D319" s="312" t="s">
        <v>19005</v>
      </c>
      <c r="E319" s="313">
        <v>0</v>
      </c>
      <c r="F319" s="313">
        <v>0</v>
      </c>
      <c r="G319" s="313">
        <v>0</v>
      </c>
      <c r="H319" s="313">
        <v>0</v>
      </c>
      <c r="I319" s="313">
        <v>0</v>
      </c>
    </row>
    <row r="320" spans="4:9">
      <c r="D320" s="312" t="s">
        <v>19006</v>
      </c>
      <c r="E320" s="313">
        <v>0</v>
      </c>
      <c r="F320" s="313">
        <v>0</v>
      </c>
      <c r="G320" s="313">
        <v>0</v>
      </c>
      <c r="H320" s="313">
        <v>0</v>
      </c>
      <c r="I320" s="313">
        <v>0</v>
      </c>
    </row>
    <row r="321" spans="3:9">
      <c r="D321" s="312" t="s">
        <v>19007</v>
      </c>
      <c r="E321" s="313">
        <v>0</v>
      </c>
      <c r="F321" s="313">
        <v>0</v>
      </c>
      <c r="G321" s="313">
        <v>0</v>
      </c>
      <c r="H321" s="313">
        <v>0</v>
      </c>
      <c r="I321" s="313">
        <v>0</v>
      </c>
    </row>
    <row r="322" spans="3:9">
      <c r="D322" s="312" t="s">
        <v>19008</v>
      </c>
      <c r="E322" s="313">
        <v>0</v>
      </c>
      <c r="F322" s="313">
        <v>0</v>
      </c>
      <c r="G322" s="313">
        <v>0</v>
      </c>
      <c r="H322" s="313">
        <v>0</v>
      </c>
      <c r="I322" s="313">
        <v>0</v>
      </c>
    </row>
    <row r="323" spans="3:9">
      <c r="C323" s="312" t="s">
        <v>19019</v>
      </c>
      <c r="D323" s="312" t="s">
        <v>18979</v>
      </c>
      <c r="E323" s="313">
        <v>0</v>
      </c>
      <c r="F323" s="313">
        <v>0</v>
      </c>
      <c r="G323" s="313">
        <v>0</v>
      </c>
      <c r="H323" s="313">
        <v>0</v>
      </c>
      <c r="I323" s="313">
        <v>0</v>
      </c>
    </row>
    <row r="324" spans="3:9">
      <c r="D324" s="312" t="s">
        <v>18980</v>
      </c>
      <c r="E324" s="313">
        <v>0</v>
      </c>
      <c r="F324" s="313">
        <v>0</v>
      </c>
      <c r="G324" s="313">
        <v>0</v>
      </c>
      <c r="H324" s="313">
        <v>0</v>
      </c>
      <c r="I324" s="313">
        <v>0</v>
      </c>
    </row>
    <row r="325" spans="3:9">
      <c r="D325" s="312" t="s">
        <v>18982</v>
      </c>
      <c r="E325" s="313">
        <v>0</v>
      </c>
      <c r="F325" s="313">
        <v>0</v>
      </c>
      <c r="G325" s="313">
        <v>0</v>
      </c>
      <c r="H325" s="313">
        <v>0</v>
      </c>
      <c r="I325" s="313">
        <v>0</v>
      </c>
    </row>
    <row r="326" spans="3:9">
      <c r="D326" s="312" t="s">
        <v>18984</v>
      </c>
      <c r="E326" s="313">
        <v>0</v>
      </c>
      <c r="F326" s="313">
        <v>0</v>
      </c>
      <c r="G326" s="313">
        <v>0</v>
      </c>
      <c r="H326" s="313">
        <v>0</v>
      </c>
      <c r="I326" s="313">
        <v>0</v>
      </c>
    </row>
    <row r="327" spans="3:9">
      <c r="D327" s="312" t="s">
        <v>160</v>
      </c>
      <c r="E327" s="313">
        <v>0</v>
      </c>
      <c r="F327" s="313">
        <v>0</v>
      </c>
      <c r="G327" s="313">
        <v>0</v>
      </c>
      <c r="H327" s="313">
        <v>0</v>
      </c>
      <c r="I327" s="313">
        <v>0</v>
      </c>
    </row>
    <row r="328" spans="3:9">
      <c r="D328" s="312" t="s">
        <v>162</v>
      </c>
      <c r="E328" s="313">
        <v>0</v>
      </c>
      <c r="F328" s="313">
        <v>0</v>
      </c>
      <c r="G328" s="313">
        <v>0</v>
      </c>
      <c r="H328" s="313">
        <v>0</v>
      </c>
      <c r="I328" s="313">
        <v>0</v>
      </c>
    </row>
    <row r="329" spans="3:9">
      <c r="D329" s="312" t="s">
        <v>18986</v>
      </c>
      <c r="E329" s="313">
        <v>0</v>
      </c>
      <c r="F329" s="313">
        <v>0</v>
      </c>
      <c r="G329" s="313">
        <v>0</v>
      </c>
      <c r="H329" s="313">
        <v>0</v>
      </c>
      <c r="I329" s="313">
        <v>0</v>
      </c>
    </row>
    <row r="330" spans="3:9">
      <c r="D330" s="312" t="s">
        <v>18987</v>
      </c>
      <c r="E330" s="313">
        <v>0</v>
      </c>
      <c r="F330" s="313">
        <v>2</v>
      </c>
      <c r="G330" s="313">
        <v>5</v>
      </c>
      <c r="H330" s="313">
        <v>2</v>
      </c>
      <c r="I330" s="313">
        <v>4</v>
      </c>
    </row>
    <row r="331" spans="3:9">
      <c r="D331" s="312" t="s">
        <v>18988</v>
      </c>
      <c r="E331" s="313">
        <v>0</v>
      </c>
      <c r="F331" s="313">
        <v>0</v>
      </c>
      <c r="G331" s="313">
        <v>0</v>
      </c>
      <c r="H331" s="313">
        <v>1</v>
      </c>
      <c r="I331" s="313">
        <v>0</v>
      </c>
    </row>
    <row r="332" spans="3:9">
      <c r="D332" s="312" t="s">
        <v>18989</v>
      </c>
      <c r="E332" s="313">
        <v>0</v>
      </c>
      <c r="F332" s="313">
        <v>3</v>
      </c>
      <c r="G332" s="313">
        <v>6</v>
      </c>
      <c r="H332" s="313">
        <v>0</v>
      </c>
      <c r="I332" s="313">
        <v>0</v>
      </c>
    </row>
    <row r="333" spans="3:9">
      <c r="D333" s="312" t="s">
        <v>18990</v>
      </c>
      <c r="E333" s="313">
        <v>0</v>
      </c>
      <c r="F333" s="313">
        <v>1</v>
      </c>
      <c r="G333" s="313">
        <v>0</v>
      </c>
      <c r="H333" s="313">
        <v>3</v>
      </c>
      <c r="I333" s="313">
        <v>0</v>
      </c>
    </row>
    <row r="334" spans="3:9">
      <c r="D334" s="312" t="s">
        <v>18991</v>
      </c>
      <c r="E334" s="313">
        <v>0</v>
      </c>
      <c r="F334" s="313">
        <v>0</v>
      </c>
      <c r="G334" s="313">
        <v>0</v>
      </c>
      <c r="H334" s="313">
        <v>0</v>
      </c>
      <c r="I334" s="313">
        <v>0</v>
      </c>
    </row>
    <row r="335" spans="3:9">
      <c r="D335" s="312" t="s">
        <v>18992</v>
      </c>
      <c r="E335" s="313">
        <v>0</v>
      </c>
      <c r="F335" s="313">
        <v>0</v>
      </c>
      <c r="G335" s="313">
        <v>0</v>
      </c>
      <c r="H335" s="313">
        <v>0</v>
      </c>
      <c r="I335" s="313">
        <v>0</v>
      </c>
    </row>
    <row r="336" spans="3:9">
      <c r="D336" s="312" t="s">
        <v>18993</v>
      </c>
      <c r="E336" s="313">
        <v>0</v>
      </c>
      <c r="F336" s="313">
        <v>0</v>
      </c>
      <c r="G336" s="313">
        <v>0</v>
      </c>
      <c r="H336" s="313">
        <v>0</v>
      </c>
      <c r="I336" s="313">
        <v>0</v>
      </c>
    </row>
    <row r="337" spans="3:9">
      <c r="D337" s="312" t="s">
        <v>18994</v>
      </c>
      <c r="E337" s="313">
        <v>0</v>
      </c>
      <c r="F337" s="313">
        <v>0</v>
      </c>
      <c r="G337" s="313">
        <v>0</v>
      </c>
      <c r="H337" s="313">
        <v>0</v>
      </c>
      <c r="I337" s="313">
        <v>0</v>
      </c>
    </row>
    <row r="338" spans="3:9">
      <c r="D338" s="312" t="s">
        <v>18995</v>
      </c>
      <c r="E338" s="313">
        <v>0</v>
      </c>
      <c r="F338" s="313">
        <v>0</v>
      </c>
      <c r="G338" s="313">
        <v>0</v>
      </c>
      <c r="H338" s="313">
        <v>0</v>
      </c>
      <c r="I338" s="313">
        <v>0</v>
      </c>
    </row>
    <row r="339" spans="3:9">
      <c r="D339" s="312" t="s">
        <v>18996</v>
      </c>
      <c r="E339" s="313">
        <v>0</v>
      </c>
      <c r="F339" s="313">
        <v>0</v>
      </c>
      <c r="G339" s="313">
        <v>0</v>
      </c>
      <c r="H339" s="313">
        <v>0</v>
      </c>
      <c r="I339" s="313">
        <v>0</v>
      </c>
    </row>
    <row r="340" spans="3:9">
      <c r="D340" s="312" t="s">
        <v>18997</v>
      </c>
      <c r="E340" s="313">
        <v>0</v>
      </c>
      <c r="F340" s="313">
        <v>0</v>
      </c>
      <c r="G340" s="313">
        <v>0</v>
      </c>
      <c r="H340" s="313">
        <v>0</v>
      </c>
      <c r="I340" s="313">
        <v>0</v>
      </c>
    </row>
    <row r="341" spans="3:9">
      <c r="D341" s="312" t="s">
        <v>18998</v>
      </c>
      <c r="E341" s="313">
        <v>0</v>
      </c>
      <c r="F341" s="313">
        <v>0</v>
      </c>
      <c r="G341" s="313">
        <v>0</v>
      </c>
      <c r="H341" s="313">
        <v>0</v>
      </c>
      <c r="I341" s="313">
        <v>0</v>
      </c>
    </row>
    <row r="342" spans="3:9">
      <c r="D342" s="312" t="s">
        <v>18999</v>
      </c>
      <c r="E342" s="313">
        <v>0</v>
      </c>
      <c r="F342" s="313">
        <v>0</v>
      </c>
      <c r="G342" s="313">
        <v>0</v>
      </c>
      <c r="H342" s="313">
        <v>0</v>
      </c>
      <c r="I342" s="313">
        <v>0</v>
      </c>
    </row>
    <row r="343" spans="3:9">
      <c r="D343" s="312" t="s">
        <v>19000</v>
      </c>
      <c r="E343" s="313">
        <v>0</v>
      </c>
      <c r="F343" s="313">
        <v>0</v>
      </c>
      <c r="G343" s="313">
        <v>0</v>
      </c>
      <c r="H343" s="313">
        <v>0</v>
      </c>
      <c r="I343" s="313">
        <v>0</v>
      </c>
    </row>
    <row r="344" spans="3:9">
      <c r="D344" s="312" t="s">
        <v>19001</v>
      </c>
      <c r="E344" s="313">
        <v>0</v>
      </c>
      <c r="F344" s="313">
        <v>0</v>
      </c>
      <c r="G344" s="313">
        <v>0</v>
      </c>
      <c r="H344" s="313">
        <v>0</v>
      </c>
      <c r="I344" s="313">
        <v>0</v>
      </c>
    </row>
    <row r="345" spans="3:9">
      <c r="D345" s="312" t="s">
        <v>19002</v>
      </c>
      <c r="E345" s="313">
        <v>0</v>
      </c>
      <c r="F345" s="313">
        <v>0</v>
      </c>
      <c r="G345" s="313">
        <v>0</v>
      </c>
      <c r="H345" s="313">
        <v>0</v>
      </c>
      <c r="I345" s="313">
        <v>0</v>
      </c>
    </row>
    <row r="346" spans="3:9">
      <c r="D346" s="312" t="s">
        <v>19003</v>
      </c>
      <c r="E346" s="313">
        <v>0</v>
      </c>
      <c r="F346" s="313">
        <v>0</v>
      </c>
      <c r="G346" s="313">
        <v>0</v>
      </c>
      <c r="H346" s="313">
        <v>0</v>
      </c>
      <c r="I346" s="313">
        <v>0</v>
      </c>
    </row>
    <row r="347" spans="3:9">
      <c r="D347" s="312" t="s">
        <v>19004</v>
      </c>
      <c r="E347" s="313">
        <v>0</v>
      </c>
      <c r="F347" s="313">
        <v>0</v>
      </c>
      <c r="G347" s="313">
        <v>0</v>
      </c>
      <c r="H347" s="313">
        <v>0</v>
      </c>
      <c r="I347" s="313">
        <v>0</v>
      </c>
    </row>
    <row r="348" spans="3:9">
      <c r="D348" s="312" t="s">
        <v>19005</v>
      </c>
      <c r="E348" s="313">
        <v>0</v>
      </c>
      <c r="F348" s="313">
        <v>0</v>
      </c>
      <c r="G348" s="313">
        <v>0</v>
      </c>
      <c r="H348" s="313">
        <v>0</v>
      </c>
      <c r="I348" s="313">
        <v>0</v>
      </c>
    </row>
    <row r="349" spans="3:9">
      <c r="D349" s="312" t="s">
        <v>19006</v>
      </c>
      <c r="E349" s="313">
        <v>0</v>
      </c>
      <c r="F349" s="313">
        <v>0</v>
      </c>
      <c r="G349" s="313">
        <v>0</v>
      </c>
      <c r="H349" s="313">
        <v>0</v>
      </c>
      <c r="I349" s="313">
        <v>0</v>
      </c>
    </row>
    <row r="350" spans="3:9">
      <c r="D350" s="312" t="s">
        <v>19007</v>
      </c>
      <c r="E350" s="313">
        <v>0</v>
      </c>
      <c r="F350" s="313">
        <v>0</v>
      </c>
      <c r="G350" s="313">
        <v>0</v>
      </c>
      <c r="H350" s="313">
        <v>1</v>
      </c>
      <c r="I350" s="313">
        <v>0</v>
      </c>
    </row>
    <row r="351" spans="3:9">
      <c r="D351" s="312" t="s">
        <v>19008</v>
      </c>
      <c r="E351" s="313">
        <v>0</v>
      </c>
      <c r="F351" s="313">
        <v>0</v>
      </c>
      <c r="G351" s="313">
        <v>0</v>
      </c>
      <c r="H351" s="313">
        <v>0</v>
      </c>
      <c r="I351" s="313">
        <v>0</v>
      </c>
    </row>
    <row r="352" spans="3:9">
      <c r="C352" s="312" t="s">
        <v>19020</v>
      </c>
      <c r="D352" s="312" t="s">
        <v>18979</v>
      </c>
      <c r="E352" s="313">
        <v>9</v>
      </c>
      <c r="F352" s="313">
        <v>20</v>
      </c>
      <c r="G352" s="313">
        <v>36</v>
      </c>
      <c r="H352" s="313">
        <v>26</v>
      </c>
      <c r="I352" s="313">
        <v>17</v>
      </c>
    </row>
    <row r="353" spans="4:9">
      <c r="D353" s="312" t="s">
        <v>18980</v>
      </c>
      <c r="E353" s="313">
        <v>241</v>
      </c>
      <c r="F353" s="313">
        <v>128</v>
      </c>
      <c r="G353" s="313">
        <v>192</v>
      </c>
      <c r="H353" s="313">
        <v>175</v>
      </c>
      <c r="I353" s="313">
        <v>78</v>
      </c>
    </row>
    <row r="354" spans="4:9">
      <c r="D354" s="312" t="s">
        <v>18982</v>
      </c>
      <c r="E354" s="313">
        <v>46</v>
      </c>
      <c r="F354" s="313">
        <v>17</v>
      </c>
      <c r="G354" s="313">
        <v>24</v>
      </c>
      <c r="H354" s="313">
        <v>26</v>
      </c>
      <c r="I354" s="313">
        <v>4</v>
      </c>
    </row>
    <row r="355" spans="4:9">
      <c r="D355" s="312" t="s">
        <v>18984</v>
      </c>
      <c r="E355" s="313">
        <v>230</v>
      </c>
      <c r="F355" s="313">
        <v>29</v>
      </c>
      <c r="G355" s="313">
        <v>42</v>
      </c>
      <c r="H355" s="313">
        <v>22</v>
      </c>
      <c r="I355" s="313">
        <v>11</v>
      </c>
    </row>
    <row r="356" spans="4:9">
      <c r="D356" s="312" t="s">
        <v>160</v>
      </c>
      <c r="E356" s="313">
        <v>3</v>
      </c>
      <c r="F356" s="313">
        <v>0</v>
      </c>
      <c r="G356" s="313">
        <v>0</v>
      </c>
      <c r="H356" s="313">
        <v>2</v>
      </c>
      <c r="I356" s="313">
        <v>0</v>
      </c>
    </row>
    <row r="357" spans="4:9">
      <c r="D357" s="312" t="s">
        <v>162</v>
      </c>
      <c r="E357" s="313">
        <v>9</v>
      </c>
      <c r="F357" s="313">
        <v>2</v>
      </c>
      <c r="G357" s="313">
        <v>6</v>
      </c>
      <c r="H357" s="313">
        <v>2</v>
      </c>
      <c r="I357" s="313">
        <v>0</v>
      </c>
    </row>
    <row r="358" spans="4:9">
      <c r="D358" s="312" t="s">
        <v>18986</v>
      </c>
      <c r="E358" s="313">
        <v>2</v>
      </c>
      <c r="F358" s="313">
        <v>1</v>
      </c>
      <c r="G358" s="313">
        <v>1</v>
      </c>
      <c r="H358" s="313">
        <v>1</v>
      </c>
      <c r="I358" s="313">
        <v>1</v>
      </c>
    </row>
    <row r="359" spans="4:9">
      <c r="D359" s="312" t="s">
        <v>18987</v>
      </c>
      <c r="E359" s="313">
        <v>514</v>
      </c>
      <c r="F359" s="313">
        <v>1088</v>
      </c>
      <c r="G359" s="313">
        <v>2822</v>
      </c>
      <c r="H359" s="313">
        <v>1711</v>
      </c>
      <c r="I359" s="313">
        <v>1002</v>
      </c>
    </row>
    <row r="360" spans="4:9">
      <c r="D360" s="312" t="s">
        <v>18988</v>
      </c>
      <c r="E360" s="313">
        <v>239</v>
      </c>
      <c r="F360" s="313">
        <v>226</v>
      </c>
      <c r="G360" s="313">
        <v>393</v>
      </c>
      <c r="H360" s="313">
        <v>356</v>
      </c>
      <c r="I360" s="313">
        <v>186</v>
      </c>
    </row>
    <row r="361" spans="4:9">
      <c r="D361" s="312" t="s">
        <v>18989</v>
      </c>
      <c r="E361" s="313">
        <v>212</v>
      </c>
      <c r="F361" s="313">
        <v>92</v>
      </c>
      <c r="G361" s="313">
        <v>92</v>
      </c>
      <c r="H361" s="313">
        <v>77</v>
      </c>
      <c r="I361" s="313">
        <v>77</v>
      </c>
    </row>
    <row r="362" spans="4:9">
      <c r="D362" s="312" t="s">
        <v>18990</v>
      </c>
      <c r="E362" s="313">
        <v>59</v>
      </c>
      <c r="F362" s="313">
        <v>54</v>
      </c>
      <c r="G362" s="313">
        <v>57</v>
      </c>
      <c r="H362" s="313">
        <v>65</v>
      </c>
      <c r="I362" s="313">
        <v>46</v>
      </c>
    </row>
    <row r="363" spans="4:9">
      <c r="D363" s="312" t="s">
        <v>18991</v>
      </c>
      <c r="E363" s="313">
        <v>166</v>
      </c>
      <c r="F363" s="313">
        <v>45</v>
      </c>
      <c r="G363" s="313">
        <v>64</v>
      </c>
      <c r="H363" s="313">
        <v>104</v>
      </c>
      <c r="I363" s="313">
        <v>42</v>
      </c>
    </row>
    <row r="364" spans="4:9">
      <c r="D364" s="312" t="s">
        <v>18992</v>
      </c>
      <c r="E364" s="313">
        <v>584</v>
      </c>
      <c r="F364" s="313">
        <v>152</v>
      </c>
      <c r="G364" s="313">
        <v>258</v>
      </c>
      <c r="H364" s="313">
        <v>210</v>
      </c>
      <c r="I364" s="313">
        <v>77</v>
      </c>
    </row>
    <row r="365" spans="4:9">
      <c r="D365" s="312" t="s">
        <v>18993</v>
      </c>
      <c r="E365" s="313">
        <v>62</v>
      </c>
      <c r="F365" s="313">
        <v>14</v>
      </c>
      <c r="G365" s="313">
        <v>21</v>
      </c>
      <c r="H365" s="313">
        <v>17</v>
      </c>
      <c r="I365" s="313">
        <v>15</v>
      </c>
    </row>
    <row r="366" spans="4:9">
      <c r="D366" s="312" t="s">
        <v>18994</v>
      </c>
      <c r="E366" s="313">
        <v>39</v>
      </c>
      <c r="F366" s="313">
        <v>11</v>
      </c>
      <c r="G366" s="313">
        <v>9</v>
      </c>
      <c r="H366" s="313">
        <v>14</v>
      </c>
      <c r="I366" s="313">
        <v>7</v>
      </c>
    </row>
    <row r="367" spans="4:9">
      <c r="D367" s="312" t="s">
        <v>18995</v>
      </c>
      <c r="E367" s="313">
        <v>61</v>
      </c>
      <c r="F367" s="313">
        <v>17</v>
      </c>
      <c r="G367" s="313">
        <v>44</v>
      </c>
      <c r="H367" s="313">
        <v>74</v>
      </c>
      <c r="I367" s="313">
        <v>35</v>
      </c>
    </row>
    <row r="368" spans="4:9">
      <c r="D368" s="312" t="s">
        <v>18996</v>
      </c>
      <c r="E368" s="313">
        <v>79</v>
      </c>
      <c r="F368" s="313">
        <v>22</v>
      </c>
      <c r="G368" s="313">
        <v>60</v>
      </c>
      <c r="H368" s="313">
        <v>46</v>
      </c>
      <c r="I368" s="313">
        <v>13</v>
      </c>
    </row>
    <row r="369" spans="3:9">
      <c r="D369" s="312" t="s">
        <v>18997</v>
      </c>
      <c r="E369" s="313">
        <v>7</v>
      </c>
      <c r="F369" s="313">
        <v>5</v>
      </c>
      <c r="G369" s="313">
        <v>2</v>
      </c>
      <c r="H369" s="313">
        <v>7</v>
      </c>
      <c r="I369" s="313">
        <v>2</v>
      </c>
    </row>
    <row r="370" spans="3:9">
      <c r="D370" s="312" t="s">
        <v>18998</v>
      </c>
      <c r="E370" s="313">
        <v>31</v>
      </c>
      <c r="F370" s="313">
        <v>4</v>
      </c>
      <c r="G370" s="313">
        <v>4</v>
      </c>
      <c r="H370" s="313">
        <v>4</v>
      </c>
      <c r="I370" s="313">
        <v>2</v>
      </c>
    </row>
    <row r="371" spans="3:9">
      <c r="D371" s="312" t="s">
        <v>18999</v>
      </c>
      <c r="E371" s="313">
        <v>37</v>
      </c>
      <c r="F371" s="313">
        <v>3</v>
      </c>
      <c r="G371" s="313">
        <v>36</v>
      </c>
      <c r="H371" s="313">
        <v>16</v>
      </c>
      <c r="I371" s="313">
        <v>12</v>
      </c>
    </row>
    <row r="372" spans="3:9">
      <c r="D372" s="312" t="s">
        <v>19000</v>
      </c>
      <c r="E372" s="313">
        <v>92</v>
      </c>
      <c r="F372" s="313">
        <v>85</v>
      </c>
      <c r="G372" s="313">
        <v>59</v>
      </c>
      <c r="H372" s="313">
        <v>53</v>
      </c>
      <c r="I372" s="313">
        <v>200</v>
      </c>
    </row>
    <row r="373" spans="3:9">
      <c r="D373" s="312" t="s">
        <v>19001</v>
      </c>
      <c r="E373" s="313">
        <v>1</v>
      </c>
      <c r="F373" s="313">
        <v>4</v>
      </c>
      <c r="G373" s="313">
        <v>3</v>
      </c>
      <c r="H373" s="313">
        <v>2</v>
      </c>
      <c r="I373" s="313">
        <v>2</v>
      </c>
    </row>
    <row r="374" spans="3:9">
      <c r="D374" s="312" t="s">
        <v>19002</v>
      </c>
      <c r="E374" s="313">
        <v>90</v>
      </c>
      <c r="F374" s="313">
        <v>26</v>
      </c>
      <c r="G374" s="313">
        <v>21</v>
      </c>
      <c r="H374" s="313">
        <v>14</v>
      </c>
      <c r="I374" s="313">
        <v>8</v>
      </c>
    </row>
    <row r="375" spans="3:9">
      <c r="D375" s="312" t="s">
        <v>19003</v>
      </c>
      <c r="E375" s="313">
        <v>21</v>
      </c>
      <c r="F375" s="313">
        <v>0</v>
      </c>
      <c r="G375" s="313">
        <v>0</v>
      </c>
      <c r="H375" s="313">
        <v>1</v>
      </c>
      <c r="I375" s="313">
        <v>0</v>
      </c>
    </row>
    <row r="376" spans="3:9">
      <c r="D376" s="312" t="s">
        <v>19004</v>
      </c>
      <c r="E376" s="313">
        <v>86</v>
      </c>
      <c r="F376" s="313">
        <v>81</v>
      </c>
      <c r="G376" s="313">
        <v>121</v>
      </c>
      <c r="H376" s="313">
        <v>84</v>
      </c>
      <c r="I376" s="313">
        <v>51</v>
      </c>
    </row>
    <row r="377" spans="3:9">
      <c r="D377" s="312" t="s">
        <v>19005</v>
      </c>
      <c r="E377" s="313">
        <v>807</v>
      </c>
      <c r="F377" s="313">
        <v>573</v>
      </c>
      <c r="G377" s="313">
        <v>625</v>
      </c>
      <c r="H377" s="313">
        <v>354</v>
      </c>
      <c r="I377" s="313">
        <v>165</v>
      </c>
    </row>
    <row r="378" spans="3:9">
      <c r="D378" s="312" t="s">
        <v>19006</v>
      </c>
      <c r="E378" s="313">
        <v>236</v>
      </c>
      <c r="F378" s="313">
        <v>200</v>
      </c>
      <c r="G378" s="313">
        <v>224</v>
      </c>
      <c r="H378" s="313">
        <v>172</v>
      </c>
      <c r="I378" s="313">
        <v>85</v>
      </c>
    </row>
    <row r="379" spans="3:9">
      <c r="D379" s="312" t="s">
        <v>19007</v>
      </c>
      <c r="E379" s="313">
        <v>20</v>
      </c>
      <c r="F379" s="313">
        <v>9</v>
      </c>
      <c r="G379" s="313">
        <v>18</v>
      </c>
      <c r="H379" s="313">
        <v>22</v>
      </c>
      <c r="I379" s="313">
        <v>18</v>
      </c>
    </row>
    <row r="380" spans="3:9">
      <c r="D380" s="312" t="s">
        <v>19008</v>
      </c>
      <c r="E380" s="313">
        <v>0</v>
      </c>
      <c r="F380" s="313">
        <v>0</v>
      </c>
      <c r="G380" s="313">
        <v>0</v>
      </c>
      <c r="H380" s="313">
        <v>0</v>
      </c>
      <c r="I380" s="313">
        <v>0</v>
      </c>
    </row>
    <row r="381" spans="3:9">
      <c r="C381" s="312" t="s">
        <v>19021</v>
      </c>
      <c r="D381" s="312" t="s">
        <v>18979</v>
      </c>
      <c r="E381" s="313">
        <v>0</v>
      </c>
      <c r="F381" s="313">
        <v>0</v>
      </c>
      <c r="G381" s="313">
        <v>0</v>
      </c>
      <c r="H381" s="313">
        <v>0</v>
      </c>
      <c r="I381" s="313">
        <v>0</v>
      </c>
    </row>
    <row r="382" spans="3:9">
      <c r="D382" s="312" t="s">
        <v>18980</v>
      </c>
      <c r="E382" s="313">
        <v>0</v>
      </c>
      <c r="F382" s="313">
        <v>0</v>
      </c>
      <c r="G382" s="313">
        <v>0</v>
      </c>
      <c r="H382" s="313">
        <v>0</v>
      </c>
      <c r="I382" s="313">
        <v>0</v>
      </c>
    </row>
    <row r="383" spans="3:9">
      <c r="D383" s="312" t="s">
        <v>18982</v>
      </c>
      <c r="E383" s="313">
        <v>0</v>
      </c>
      <c r="F383" s="313">
        <v>0</v>
      </c>
      <c r="G383" s="313">
        <v>0</v>
      </c>
      <c r="H383" s="313">
        <v>0</v>
      </c>
      <c r="I383" s="313">
        <v>0</v>
      </c>
    </row>
    <row r="384" spans="3:9">
      <c r="D384" s="312" t="s">
        <v>18984</v>
      </c>
      <c r="E384" s="313">
        <v>0</v>
      </c>
      <c r="F384" s="313">
        <v>0</v>
      </c>
      <c r="G384" s="313">
        <v>0</v>
      </c>
      <c r="H384" s="313">
        <v>0</v>
      </c>
      <c r="I384" s="313">
        <v>0</v>
      </c>
    </row>
    <row r="385" spans="4:9">
      <c r="D385" s="312" t="s">
        <v>160</v>
      </c>
      <c r="E385" s="313">
        <v>0</v>
      </c>
      <c r="F385" s="313">
        <v>0</v>
      </c>
      <c r="G385" s="313">
        <v>0</v>
      </c>
      <c r="H385" s="313">
        <v>0</v>
      </c>
      <c r="I385" s="313">
        <v>0</v>
      </c>
    </row>
    <row r="386" spans="4:9">
      <c r="D386" s="312" t="s">
        <v>162</v>
      </c>
      <c r="E386" s="313">
        <v>0</v>
      </c>
      <c r="F386" s="313">
        <v>0</v>
      </c>
      <c r="G386" s="313">
        <v>0</v>
      </c>
      <c r="H386" s="313">
        <v>0</v>
      </c>
      <c r="I386" s="313">
        <v>0</v>
      </c>
    </row>
    <row r="387" spans="4:9">
      <c r="D387" s="312" t="s">
        <v>18986</v>
      </c>
      <c r="E387" s="313">
        <v>0</v>
      </c>
      <c r="F387" s="313">
        <v>0</v>
      </c>
      <c r="G387" s="313">
        <v>0</v>
      </c>
      <c r="H387" s="313">
        <v>0</v>
      </c>
      <c r="I387" s="313">
        <v>0</v>
      </c>
    </row>
    <row r="388" spans="4:9">
      <c r="D388" s="312" t="s">
        <v>18987</v>
      </c>
      <c r="E388" s="313">
        <v>0</v>
      </c>
      <c r="F388" s="313">
        <v>0</v>
      </c>
      <c r="G388" s="313">
        <v>3</v>
      </c>
      <c r="H388" s="313">
        <v>3</v>
      </c>
      <c r="I388" s="313">
        <v>0</v>
      </c>
    </row>
    <row r="389" spans="4:9">
      <c r="D389" s="312" t="s">
        <v>18988</v>
      </c>
      <c r="E389" s="313">
        <v>0</v>
      </c>
      <c r="F389" s="313">
        <v>0</v>
      </c>
      <c r="G389" s="313">
        <v>1</v>
      </c>
      <c r="H389" s="313">
        <v>0</v>
      </c>
      <c r="I389" s="313">
        <v>0</v>
      </c>
    </row>
    <row r="390" spans="4:9">
      <c r="D390" s="312" t="s">
        <v>18989</v>
      </c>
      <c r="E390" s="313">
        <v>0</v>
      </c>
      <c r="F390" s="313">
        <v>0</v>
      </c>
      <c r="G390" s="313">
        <v>0</v>
      </c>
      <c r="H390" s="313">
        <v>0</v>
      </c>
      <c r="I390" s="313">
        <v>0</v>
      </c>
    </row>
    <row r="391" spans="4:9">
      <c r="D391" s="312" t="s">
        <v>18990</v>
      </c>
      <c r="E391" s="313">
        <v>0</v>
      </c>
      <c r="F391" s="313">
        <v>0</v>
      </c>
      <c r="G391" s="313">
        <v>0</v>
      </c>
      <c r="H391" s="313">
        <v>0</v>
      </c>
      <c r="I391" s="313">
        <v>0</v>
      </c>
    </row>
    <row r="392" spans="4:9">
      <c r="D392" s="312" t="s">
        <v>18991</v>
      </c>
      <c r="E392" s="313">
        <v>0</v>
      </c>
      <c r="F392" s="313">
        <v>0</v>
      </c>
      <c r="G392" s="313">
        <v>0</v>
      </c>
      <c r="H392" s="313">
        <v>0</v>
      </c>
      <c r="I392" s="313">
        <v>0</v>
      </c>
    </row>
    <row r="393" spans="4:9">
      <c r="D393" s="312" t="s">
        <v>18992</v>
      </c>
      <c r="E393" s="313">
        <v>0</v>
      </c>
      <c r="F393" s="313">
        <v>0</v>
      </c>
      <c r="G393" s="313">
        <v>0</v>
      </c>
      <c r="H393" s="313">
        <v>0</v>
      </c>
      <c r="I393" s="313">
        <v>0</v>
      </c>
    </row>
    <row r="394" spans="4:9">
      <c r="D394" s="312" t="s">
        <v>18993</v>
      </c>
      <c r="E394" s="313">
        <v>0</v>
      </c>
      <c r="F394" s="313">
        <v>0</v>
      </c>
      <c r="G394" s="313">
        <v>0</v>
      </c>
      <c r="H394" s="313">
        <v>0</v>
      </c>
      <c r="I394" s="313">
        <v>0</v>
      </c>
    </row>
    <row r="395" spans="4:9">
      <c r="D395" s="312" t="s">
        <v>18994</v>
      </c>
      <c r="E395" s="313">
        <v>0</v>
      </c>
      <c r="F395" s="313">
        <v>0</v>
      </c>
      <c r="G395" s="313">
        <v>0</v>
      </c>
      <c r="H395" s="313">
        <v>0</v>
      </c>
      <c r="I395" s="313">
        <v>0</v>
      </c>
    </row>
    <row r="396" spans="4:9">
      <c r="D396" s="312" t="s">
        <v>18995</v>
      </c>
      <c r="E396" s="313">
        <v>0</v>
      </c>
      <c r="F396" s="313">
        <v>0</v>
      </c>
      <c r="G396" s="313">
        <v>0</v>
      </c>
      <c r="H396" s="313">
        <v>0</v>
      </c>
      <c r="I396" s="313">
        <v>0</v>
      </c>
    </row>
    <row r="397" spans="4:9">
      <c r="D397" s="312" t="s">
        <v>18996</v>
      </c>
      <c r="E397" s="313">
        <v>0</v>
      </c>
      <c r="F397" s="313">
        <v>0</v>
      </c>
      <c r="G397" s="313">
        <v>0</v>
      </c>
      <c r="H397" s="313">
        <v>1</v>
      </c>
      <c r="I397" s="313">
        <v>0</v>
      </c>
    </row>
    <row r="398" spans="4:9">
      <c r="D398" s="312" t="s">
        <v>18997</v>
      </c>
      <c r="E398" s="313">
        <v>0</v>
      </c>
      <c r="F398" s="313">
        <v>0</v>
      </c>
      <c r="G398" s="313">
        <v>0</v>
      </c>
      <c r="H398" s="313">
        <v>0</v>
      </c>
      <c r="I398" s="313">
        <v>0</v>
      </c>
    </row>
    <row r="399" spans="4:9">
      <c r="D399" s="312" t="s">
        <v>18998</v>
      </c>
      <c r="E399" s="313">
        <v>0</v>
      </c>
      <c r="F399" s="313">
        <v>0</v>
      </c>
      <c r="G399" s="313">
        <v>0</v>
      </c>
      <c r="H399" s="313">
        <v>0</v>
      </c>
      <c r="I399" s="313">
        <v>0</v>
      </c>
    </row>
    <row r="400" spans="4:9">
      <c r="D400" s="312" t="s">
        <v>18999</v>
      </c>
      <c r="E400" s="313">
        <v>0</v>
      </c>
      <c r="F400" s="313">
        <v>0</v>
      </c>
      <c r="G400" s="313">
        <v>0</v>
      </c>
      <c r="H400" s="313">
        <v>0</v>
      </c>
      <c r="I400" s="313">
        <v>0</v>
      </c>
    </row>
    <row r="401" spans="1:9">
      <c r="D401" s="312" t="s">
        <v>19000</v>
      </c>
      <c r="E401" s="313">
        <v>0</v>
      </c>
      <c r="F401" s="313">
        <v>0</v>
      </c>
      <c r="G401" s="313">
        <v>0</v>
      </c>
      <c r="H401" s="313">
        <v>0</v>
      </c>
      <c r="I401" s="313">
        <v>0</v>
      </c>
    </row>
    <row r="402" spans="1:9">
      <c r="D402" s="312" t="s">
        <v>19001</v>
      </c>
      <c r="E402" s="313">
        <v>0</v>
      </c>
      <c r="F402" s="313">
        <v>0</v>
      </c>
      <c r="G402" s="313">
        <v>0</v>
      </c>
      <c r="H402" s="313">
        <v>0</v>
      </c>
      <c r="I402" s="313">
        <v>0</v>
      </c>
    </row>
    <row r="403" spans="1:9">
      <c r="D403" s="312" t="s">
        <v>19002</v>
      </c>
      <c r="E403" s="313">
        <v>0</v>
      </c>
      <c r="F403" s="313">
        <v>0</v>
      </c>
      <c r="G403" s="313">
        <v>0</v>
      </c>
      <c r="H403" s="313">
        <v>0</v>
      </c>
      <c r="I403" s="313">
        <v>0</v>
      </c>
    </row>
    <row r="404" spans="1:9">
      <c r="D404" s="312" t="s">
        <v>19003</v>
      </c>
      <c r="E404" s="313">
        <v>0</v>
      </c>
      <c r="F404" s="313">
        <v>0</v>
      </c>
      <c r="G404" s="313">
        <v>0</v>
      </c>
      <c r="H404" s="313">
        <v>0</v>
      </c>
      <c r="I404" s="313">
        <v>0</v>
      </c>
    </row>
    <row r="405" spans="1:9">
      <c r="D405" s="312" t="s">
        <v>19004</v>
      </c>
      <c r="E405" s="313">
        <v>273</v>
      </c>
      <c r="F405" s="313">
        <v>267</v>
      </c>
      <c r="G405" s="313">
        <v>327</v>
      </c>
      <c r="H405" s="313">
        <v>343</v>
      </c>
      <c r="I405" s="313">
        <v>211</v>
      </c>
    </row>
    <row r="406" spans="1:9">
      <c r="D406" s="312" t="s">
        <v>19005</v>
      </c>
      <c r="E406" s="313">
        <v>476</v>
      </c>
      <c r="F406" s="313">
        <v>359</v>
      </c>
      <c r="G406" s="313">
        <v>543</v>
      </c>
      <c r="H406" s="313">
        <v>604</v>
      </c>
      <c r="I406" s="313">
        <v>214</v>
      </c>
    </row>
    <row r="407" spans="1:9">
      <c r="D407" s="312" t="s">
        <v>19006</v>
      </c>
      <c r="E407" s="313">
        <v>399</v>
      </c>
      <c r="F407" s="313">
        <v>494</v>
      </c>
      <c r="G407" s="313">
        <v>394</v>
      </c>
      <c r="H407" s="313">
        <v>421</v>
      </c>
      <c r="I407" s="313">
        <v>289</v>
      </c>
    </row>
    <row r="408" spans="1:9">
      <c r="D408" s="312" t="s">
        <v>19007</v>
      </c>
      <c r="E408" s="313">
        <v>0</v>
      </c>
      <c r="F408" s="313">
        <v>0</v>
      </c>
      <c r="G408" s="313">
        <v>0</v>
      </c>
      <c r="H408" s="313">
        <v>0</v>
      </c>
      <c r="I408" s="313">
        <v>0</v>
      </c>
    </row>
    <row r="409" spans="1:9">
      <c r="D409" s="312" t="s">
        <v>19008</v>
      </c>
      <c r="E409" s="313">
        <v>0</v>
      </c>
      <c r="F409" s="313">
        <v>0</v>
      </c>
      <c r="G409" s="313">
        <v>0</v>
      </c>
      <c r="H409" s="313">
        <v>0</v>
      </c>
      <c r="I409" s="313">
        <v>0</v>
      </c>
    </row>
    <row r="411" spans="1:9" ht="409.6">
      <c r="A411" s="314" t="s">
        <v>19022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RowHeight="14.4"/>
  <cols>
    <col min="1" max="2" width="8.6640625"/>
    <col min="3" max="3" width="9.5546875" bestFit="1" customWidth="1"/>
    <col min="4" max="4" width="14.44140625" customWidth="1"/>
    <col min="5" max="5" width="19.5546875"/>
    <col min="6" max="6" width="15.44140625"/>
    <col min="7" max="7" width="11.88671875"/>
    <col min="8" max="1025" width="8.66406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RowHeight="14.4"/>
  <cols>
    <col min="1" max="1" width="25.6640625"/>
    <col min="2" max="2" width="6.109375"/>
    <col min="3" max="3" width="8"/>
    <col min="4" max="4" width="6.109375"/>
    <col min="5" max="10" width="8.6640625"/>
    <col min="11" max="15" width="0" hidden="1"/>
    <col min="16" max="16" width="13.6640625"/>
    <col min="17" max="17" width="47.109375"/>
    <col min="18" max="1025" width="8.66406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109375" defaultRowHeight="13.2"/>
  <cols>
    <col min="1" max="1" width="19.33203125" style="16" bestFit="1" customWidth="1"/>
    <col min="2" max="9" width="13.88671875" style="16" customWidth="1"/>
    <col min="10" max="10" width="45.109375" style="16" customWidth="1"/>
    <col min="11" max="16" width="13.88671875" style="16" customWidth="1"/>
    <col min="17" max="17" width="13.88671875" style="17" customWidth="1"/>
    <col min="18" max="51" width="13.88671875" style="16" customWidth="1"/>
    <col min="52" max="52" width="16.6640625" style="16" customWidth="1"/>
    <col min="53" max="16384" width="9.109375" style="16"/>
  </cols>
  <sheetData>
    <row r="1" spans="1:55" ht="24.6">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3.8">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6">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109375" defaultRowHeight="13.2"/>
  <cols>
    <col min="1" max="1" width="19.44140625" style="16" customWidth="1"/>
    <col min="2" max="5" width="9.109375" style="16"/>
    <col min="6" max="6" width="12.109375" style="16" bestFit="1" customWidth="1"/>
    <col min="7" max="7" width="11.33203125" style="16" bestFit="1" customWidth="1"/>
    <col min="8" max="16384" width="9.109375" style="16"/>
  </cols>
  <sheetData>
    <row r="1" spans="1:8">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LOG</vt:lpstr>
      <vt:lpstr>Waste_Potential</vt:lpstr>
      <vt:lpstr>BIO_PotACT</vt:lpstr>
      <vt:lpstr>ELC-RNW_PotCAP</vt:lpstr>
      <vt:lpstr>Energy statistics</vt:lpstr>
      <vt:lpstr>Havested Wood</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cp:lastModifiedBy>
  <cp:revision>0</cp:revision>
  <dcterms:created xsi:type="dcterms:W3CDTF">2013-08-26T12:42:33Z</dcterms:created>
  <dcterms:modified xsi:type="dcterms:W3CDTF">2021-02-24T12:31:45Z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227315247058868</vt:r8>
  </property>
</Properties>
</file>