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IMES models\TIMES-DK\SuppXLS\"/>
    </mc:Choice>
  </mc:AlternateContent>
  <xr:revisionPtr revIDLastSave="0" documentId="13_ncr:1_{C9AC9065-A421-46B1-BB52-C4B07999FA78}" xr6:coauthVersionLast="45" xr6:coauthVersionMax="45" xr10:uidLastSave="{00000000-0000-0000-0000-000000000000}"/>
  <bookViews>
    <workbookView xWindow="1920" yWindow="1704" windowWidth="35520" windowHeight="15576" xr2:uid="{00000000-000D-0000-FFFF-FFFF00000000}"/>
  </bookViews>
  <sheets>
    <sheet name="CB" sheetId="1" r:id="rId1"/>
    <sheet name="CBmax" sheetId="3" r:id="rId2"/>
    <sheet name="Sheet1" sheetId="4" r:id="rId3"/>
    <sheet name="Sheet2" sheetId="2" r:id="rId4"/>
  </sheets>
  <definedNames>
    <definedName name="as" hidden="1">{"'Ark1'!$A$8:$M$33"}</definedName>
    <definedName name="HTML_CodePage" hidden="1">1252</definedName>
    <definedName name="HTML_Control" localSheetId="1" hidden="1">{"'Ark1'!$A$8:$M$33"}</definedName>
    <definedName name="HTML_Control" hidden="1">{"'Ark1'!$A$8:$M$33"}</definedName>
    <definedName name="HTML_Control_2" localSheetId="1" hidden="1">{"'Ark1'!$A$8:$M$33"}</definedName>
    <definedName name="HTML_Control_2" hidden="1">{"'Ark1'!$A$8:$M$33"}</definedName>
    <definedName name="HTML_Control_2_1" localSheetId="1" hidden="1">{"'Ark1'!$A$8:$M$33"}</definedName>
    <definedName name="HTML_Control_2_1" hidden="1">{"'Ark1'!$A$8:$M$33"}</definedName>
    <definedName name="HTML_Control_3" localSheetId="1" hidden="1">{"'Ark1'!$A$8:$M$33"}</definedName>
    <definedName name="HTML_Control_3" hidden="1">{"'Ark1'!$A$8:$M$33"}</definedName>
    <definedName name="HTML_Control_3_1" localSheetId="1" hidden="1">{"'Ark1'!$A$8:$M$33"}</definedName>
    <definedName name="HTML_Control_3_1" hidden="1">{"'Ark1'!$A$8:$M$33"}</definedName>
    <definedName name="HTML_Control_4" localSheetId="1" hidden="1">{"'Ark1'!$A$8:$M$33"}</definedName>
    <definedName name="HTML_Control_4" hidden="1">{"'Ark1'!$A$8:$M$33"}</definedName>
    <definedName name="HTML_Description" hidden="1">""</definedName>
    <definedName name="HTML_Email" hidden="1">""</definedName>
    <definedName name="HTML_Header" hidden="1">"Ark1"</definedName>
    <definedName name="HTML_LastUpdate" hidden="1">"21-06-02"</definedName>
    <definedName name="HTML_LineAfter" hidden="1">FALSE</definedName>
    <definedName name="HTML_LineBefore" hidden="1">FALSE</definedName>
    <definedName name="HTML_Name" hidden="1">"Bjarne Ruby"</definedName>
    <definedName name="HTML_OBDlg2" hidden="1">TRUE</definedName>
    <definedName name="HTML_OBDlg4" hidden="1">TRUE</definedName>
    <definedName name="HTML_OS" hidden="1">0</definedName>
    <definedName name="HTML_PathFile" hidden="1">"L:\Nmr\Indicators\MinHTML.htm"</definedName>
    <definedName name="HTML_Title" hidden="1">"Data"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AY21" i="1" l="1"/>
  <c r="W21" i="1" s="1"/>
  <c r="AX21" i="1" l="1"/>
  <c r="V21" i="1"/>
  <c r="AQ21" i="1"/>
  <c r="AP21" i="1"/>
  <c r="AH21" i="1"/>
  <c r="Z21" i="1"/>
  <c r="AS21" i="1"/>
  <c r="AK21" i="1"/>
  <c r="AG21" i="1"/>
  <c r="AC21" i="1"/>
  <c r="Y21" i="1"/>
  <c r="U21" i="1"/>
  <c r="AU21" i="1"/>
  <c r="AT21" i="1"/>
  <c r="AL21" i="1"/>
  <c r="AD21" i="1"/>
  <c r="AW21" i="1"/>
  <c r="AO21" i="1"/>
  <c r="AV21" i="1"/>
  <c r="AR21" i="1"/>
  <c r="AN21" i="1"/>
  <c r="AJ21" i="1"/>
  <c r="AF21" i="1"/>
  <c r="AB21" i="1"/>
  <c r="X21" i="1"/>
  <c r="T21" i="1"/>
  <c r="AM21" i="1"/>
  <c r="AI21" i="1"/>
  <c r="AE21" i="1"/>
  <c r="AA21" i="1"/>
  <c r="X18" i="1" l="1"/>
  <c r="F13" i="2"/>
  <c r="F14" i="2" s="1"/>
  <c r="K38" i="2"/>
  <c r="K39" i="2"/>
  <c r="K40" i="2"/>
  <c r="I39" i="2"/>
  <c r="H39" i="2"/>
  <c r="L39" i="2" s="1"/>
  <c r="C29" i="2"/>
  <c r="C30" i="2" s="1"/>
  <c r="D13" i="2"/>
  <c r="D14" i="2" s="1"/>
  <c r="E13" i="2"/>
  <c r="E14" i="2" s="1"/>
  <c r="G13" i="2"/>
  <c r="G14" i="2" s="1"/>
  <c r="H13" i="2"/>
  <c r="H14" i="2" s="1"/>
  <c r="I13" i="2"/>
  <c r="I14" i="2" s="1"/>
  <c r="J13" i="2"/>
  <c r="J14" i="2" s="1"/>
  <c r="K13" i="2"/>
  <c r="K14" i="2"/>
  <c r="C13" i="2"/>
  <c r="C14" i="2" s="1"/>
  <c r="D29" i="2"/>
  <c r="D30" i="2"/>
  <c r="E29" i="2"/>
  <c r="E30" i="2"/>
  <c r="F29" i="2"/>
  <c r="F30" i="2" s="1"/>
  <c r="G29" i="2"/>
  <c r="G30" i="2" s="1"/>
  <c r="H29" i="2"/>
  <c r="H30" i="2"/>
  <c r="I29" i="2"/>
  <c r="I30" i="2"/>
  <c r="J29" i="2"/>
  <c r="J30" i="2"/>
  <c r="K29" i="2"/>
  <c r="K30" i="2"/>
  <c r="D15" i="2" l="1"/>
  <c r="D16" i="2" s="1"/>
  <c r="C31" i="2"/>
  <c r="C32" i="2" s="1"/>
  <c r="G31" i="2"/>
  <c r="G32" i="2" s="1"/>
  <c r="E31" i="2"/>
  <c r="E32" i="2" s="1"/>
  <c r="H31" i="2"/>
  <c r="H32" i="2" s="1"/>
  <c r="I31" i="2"/>
  <c r="I32" i="2" s="1"/>
  <c r="F31" i="2"/>
  <c r="F32" i="2" s="1"/>
  <c r="C15" i="2"/>
  <c r="C16" i="2" s="1"/>
  <c r="K15" i="2"/>
  <c r="K16" i="2" s="1"/>
  <c r="I15" i="2"/>
  <c r="I16" i="2" s="1"/>
  <c r="H15" i="2"/>
  <c r="H16" i="2" s="1"/>
  <c r="G15" i="2"/>
  <c r="G16" i="2" s="1"/>
  <c r="K31" i="2"/>
  <c r="K32" i="2" s="1"/>
  <c r="D31" i="2"/>
  <c r="D32" i="2" s="1"/>
  <c r="J15" i="2"/>
  <c r="J16" i="2" s="1"/>
  <c r="F15" i="2"/>
  <c r="F16" i="2" s="1"/>
  <c r="J31" i="2"/>
  <c r="J32" i="2" s="1"/>
  <c r="E15" i="2"/>
  <c r="E16" i="2" s="1"/>
  <c r="P16" i="1"/>
  <c r="P20" i="1"/>
  <c r="P15" i="1"/>
  <c r="P21" i="1"/>
  <c r="P18" i="1"/>
  <c r="P22" i="1"/>
  <c r="P19" i="1"/>
  <c r="P23" i="1"/>
  <c r="P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Mikkel Bosack Simonsen</author>
  </authors>
  <commentList>
    <comment ref="H3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From Danmarks temporary energi statistics 2017 (DEA 27/6-2018)</t>
        </r>
      </text>
    </comment>
    <comment ref="I3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From Danmarks temporary energi statistics 2017 (DEA 27/6-2018)</t>
        </r>
      </text>
    </comment>
  </commentList>
</comments>
</file>

<file path=xl/sharedStrings.xml><?xml version="1.0" encoding="utf-8"?>
<sst xmlns="http://schemas.openxmlformats.org/spreadsheetml/2006/main" count="205" uniqueCount="84">
  <si>
    <t>UC_N</t>
  </si>
  <si>
    <t>LimType</t>
  </si>
  <si>
    <t>~UC_Sets: R_S: AllRegions</t>
  </si>
  <si>
    <t>~UC_T</t>
  </si>
  <si>
    <t>UP</t>
  </si>
  <si>
    <t>TRACO2</t>
  </si>
  <si>
    <t>TRACO2N</t>
  </si>
  <si>
    <t>TRACO2A</t>
  </si>
  <si>
    <t>INDCO2</t>
  </si>
  <si>
    <t>ELCCO2</t>
  </si>
  <si>
    <t>SUPCO2</t>
  </si>
  <si>
    <t>RESCO2</t>
  </si>
  <si>
    <t>Cset_CN</t>
  </si>
  <si>
    <t>&lt; 1.5°</t>
  </si>
  <si>
    <t>&lt; 2°</t>
  </si>
  <si>
    <t>&lt; 3°</t>
  </si>
  <si>
    <t>Denmark - budget (2011 - )</t>
  </si>
  <si>
    <t>Norway - budget (2011 - )</t>
  </si>
  <si>
    <t>Sweden - budget (2011 - )</t>
  </si>
  <si>
    <t>Denmark - emitted (2011 - 2015)</t>
  </si>
  <si>
    <t>Norway - emitted (2011 - 2015)</t>
  </si>
  <si>
    <t>Sweden - emitted (2011 - 2015)</t>
  </si>
  <si>
    <t>DK 2015</t>
  </si>
  <si>
    <t>Based on Population and historical emission</t>
  </si>
  <si>
    <t>Based on GDP and historical emission</t>
  </si>
  <si>
    <t>average from 2016 to 2050</t>
  </si>
  <si>
    <t>UC_RHS</t>
  </si>
  <si>
    <t>UC - All Regions/Periods</t>
  </si>
  <si>
    <t>Pset_PN</t>
  </si>
  <si>
    <t>Pset_CO</t>
  </si>
  <si>
    <t>UC_FLO</t>
  </si>
  <si>
    <t>UC_Desc</t>
  </si>
  <si>
    <t>Cumulative_Emissions_Cap</t>
  </si>
  <si>
    <t>Cap on cumulative emissions</t>
  </si>
  <si>
    <t>TRACH4</t>
  </si>
  <si>
    <t>TRAN2O</t>
  </si>
  <si>
    <t>TRACH4NN</t>
  </si>
  <si>
    <t>TRAN2ONN</t>
  </si>
  <si>
    <t>ELCCH4</t>
  </si>
  <si>
    <t>ELCN2O</t>
  </si>
  <si>
    <t>ROW</t>
  </si>
  <si>
    <t>Norway</t>
  </si>
  <si>
    <t>Denmark</t>
  </si>
  <si>
    <t>Sweden</t>
  </si>
  <si>
    <t>CO2 emissions (EFF + ELUC) - CDIAC (GtCO2)</t>
  </si>
  <si>
    <t>Historical CO2 emissions</t>
  </si>
  <si>
    <t>Total emission untill 2015</t>
  </si>
  <si>
    <t>Total emission untill 2017</t>
  </si>
  <si>
    <t>DK 2017</t>
  </si>
  <si>
    <t>average from 2018 to 2050</t>
  </si>
  <si>
    <t>SUPCO2W</t>
  </si>
  <si>
    <t>ELCCO2W</t>
  </si>
  <si>
    <t>From carbon budget calculation workbook</t>
  </si>
  <si>
    <t>66%-&lt;1,5°</t>
  </si>
  <si>
    <t>50%-&lt;1,5°</t>
  </si>
  <si>
    <t>33%-&lt;1,5°</t>
  </si>
  <si>
    <t>66%-&lt;2°</t>
  </si>
  <si>
    <t>50%-&lt;2°</t>
  </si>
  <si>
    <t>33%-&lt;2°</t>
  </si>
  <si>
    <t>66%-&lt;3°</t>
  </si>
  <si>
    <t>50%-&lt;3°</t>
  </si>
  <si>
    <t>33%-&lt;3°</t>
  </si>
  <si>
    <t>https://ens.dk/ansvarsomraader/energi-klimapolitik/fakta-om-drivhusgasser</t>
  </si>
  <si>
    <t>Danish CO2e emissions in 1990</t>
  </si>
  <si>
    <t>MT CO2e</t>
  </si>
  <si>
    <t>Bound on CO2 emissions in 2050</t>
  </si>
  <si>
    <t xml:space="preserve">~UC_Sets: T_E: </t>
  </si>
  <si>
    <t>Year</t>
  </si>
  <si>
    <t>UC_RHSTS</t>
  </si>
  <si>
    <t>UC_RHSTS~0</t>
  </si>
  <si>
    <t>Bound on CCS Fossil fuel consumption in ELC sector</t>
  </si>
  <si>
    <t>~UC_Sets: T_S: 2020, 2025, 2030, 2035, 2040, 2045, 2050, 2055, 2060</t>
  </si>
  <si>
    <t>Other GHG emissions must decrease by 30 % in 2050 according to IPCC, otherwise these should be included into the carbon budget calculation.</t>
  </si>
  <si>
    <r>
      <t xml:space="preserve">From Denmarks statistics other GHG emissions in 2018 were </t>
    </r>
    <r>
      <rPr>
        <sz val="11"/>
        <color rgb="FFFF0000"/>
        <rFont val="Calibri"/>
        <family val="2"/>
        <scheme val="minor"/>
      </rPr>
      <t>XX</t>
    </r>
  </si>
  <si>
    <t>The budget can therefore be calculated as:</t>
  </si>
  <si>
    <t>GHG budget</t>
  </si>
  <si>
    <t>Carbon budget</t>
  </si>
  <si>
    <t>UC_CO2_maximum</t>
  </si>
  <si>
    <t>MINCO2</t>
  </si>
  <si>
    <t>CO2SINK</t>
  </si>
  <si>
    <t>SUPBGA*</t>
  </si>
  <si>
    <t>UC_NegCO2_maximum</t>
  </si>
  <si>
    <t>Maximum Negative flow of CO2</t>
  </si>
  <si>
    <t>CO2STO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</si>
</sst>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63"/>
      <name val="Calibri"/>
      <family val="2"/>
    </font>
    <font>
      <sz val="11"/>
      <color indexed="8"/>
      <name val="Calibri"/>
      <family val="2"/>
      <charset val="1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1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9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6" fillId="0" borderId="0" xfId="0" applyFont="1"/>
    <xf numFmtId="9" fontId="0" fillId="0" borderId="4" xfId="0" applyNumberFormat="1" applyBorder="1"/>
    <xf numFmtId="9" fontId="0" fillId="0" borderId="0" xfId="0" applyNumberFormat="1" applyBorder="1"/>
    <xf numFmtId="9" fontId="0" fillId="0" borderId="5" xfId="0" applyNumberFormat="1" applyBorder="1"/>
    <xf numFmtId="9" fontId="0" fillId="0" borderId="6" xfId="0" applyNumberFormat="1" applyBorder="1"/>
    <xf numFmtId="9" fontId="0" fillId="0" borderId="7" xfId="0" applyNumberFormat="1" applyBorder="1"/>
    <xf numFmtId="9" fontId="0" fillId="0" borderId="8" xfId="0" applyNumberFormat="1" applyBorder="1"/>
    <xf numFmtId="164" fontId="0" fillId="5" borderId="1" xfId="0" applyNumberFormat="1" applyFill="1" applyBorder="1"/>
    <xf numFmtId="164" fontId="0" fillId="0" borderId="0" xfId="0" applyNumberFormat="1"/>
    <xf numFmtId="0" fontId="0" fillId="0" borderId="0" xfId="0" applyFill="1"/>
    <xf numFmtId="0" fontId="6" fillId="0" borderId="0" xfId="0" applyFont="1" applyFill="1" applyBorder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65" fontId="1" fillId="2" borderId="9" xfId="0" applyNumberFormat="1" applyFont="1" applyFill="1" applyBorder="1" applyAlignment="1" applyProtection="1"/>
    <xf numFmtId="165" fontId="1" fillId="2" borderId="10" xfId="0" applyNumberFormat="1" applyFont="1" applyFill="1" applyBorder="1" applyAlignment="1" applyProtection="1"/>
    <xf numFmtId="165" fontId="1" fillId="2" borderId="11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165" fontId="0" fillId="0" borderId="0" xfId="0" applyNumberFormat="1"/>
    <xf numFmtId="165" fontId="1" fillId="2" borderId="12" xfId="0" applyNumberFormat="1" applyFont="1" applyFill="1" applyBorder="1" applyAlignment="1" applyProtection="1"/>
    <xf numFmtId="165" fontId="1" fillId="2" borderId="0" xfId="0" applyNumberFormat="1" applyFont="1" applyFill="1" applyBorder="1" applyAlignment="1" applyProtection="1"/>
    <xf numFmtId="165" fontId="1" fillId="2" borderId="13" xfId="0" applyNumberFormat="1" applyFont="1" applyFill="1" applyBorder="1" applyAlignment="1" applyProtection="1"/>
    <xf numFmtId="165" fontId="4" fillId="6" borderId="0" xfId="0" applyNumberFormat="1" applyFont="1" applyFill="1" applyBorder="1" applyAlignment="1" applyProtection="1"/>
    <xf numFmtId="165" fontId="1" fillId="2" borderId="14" xfId="0" applyNumberFormat="1" applyFont="1" applyFill="1" applyBorder="1" applyAlignment="1" applyProtection="1"/>
    <xf numFmtId="165" fontId="1" fillId="2" borderId="15" xfId="0" applyNumberFormat="1" applyFont="1" applyFill="1" applyBorder="1" applyAlignment="1" applyProtection="1"/>
    <xf numFmtId="165" fontId="1" fillId="2" borderId="16" xfId="0" applyNumberFormat="1" applyFont="1" applyFill="1" applyBorder="1" applyAlignment="1" applyProtection="1"/>
    <xf numFmtId="0" fontId="0" fillId="0" borderId="0" xfId="0"/>
    <xf numFmtId="9" fontId="9" fillId="7" borderId="17" xfId="0" applyNumberFormat="1" applyFont="1" applyFill="1" applyBorder="1" applyAlignment="1" applyProtection="1">
      <alignment horizontal="center" vertical="center"/>
    </xf>
    <xf numFmtId="9" fontId="9" fillId="6" borderId="17" xfId="0" applyNumberFormat="1" applyFont="1" applyFill="1" applyBorder="1" applyAlignment="1" applyProtection="1">
      <alignment horizontal="center" vertical="center"/>
    </xf>
    <xf numFmtId="9" fontId="9" fillId="8" borderId="17" xfId="0" applyNumberFormat="1" applyFont="1" applyFill="1" applyBorder="1" applyAlignment="1" applyProtection="1">
      <alignment horizontal="center" vertical="center"/>
    </xf>
    <xf numFmtId="9" fontId="0" fillId="0" borderId="0" xfId="0" applyNumberFormat="1"/>
    <xf numFmtId="10" fontId="0" fillId="0" borderId="0" xfId="0" applyNumberFormat="1"/>
    <xf numFmtId="164" fontId="1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2" fontId="12" fillId="0" borderId="0" xfId="0" applyNumberFormat="1" applyFont="1" applyFill="1" applyBorder="1" applyAlignment="1" applyProtection="1"/>
    <xf numFmtId="1" fontId="11" fillId="0" borderId="0" xfId="0" applyNumberFormat="1" applyFont="1" applyFill="1" applyBorder="1" applyAlignment="1" applyProtection="1"/>
    <xf numFmtId="0" fontId="0" fillId="0" borderId="13" xfId="0" applyBorder="1"/>
    <xf numFmtId="0" fontId="1" fillId="0" borderId="15" xfId="0" applyNumberFormat="1" applyFont="1" applyFill="1" applyBorder="1" applyAlignment="1" applyProtection="1"/>
    <xf numFmtId="0" fontId="0" fillId="0" borderId="16" xfId="0" applyBorder="1"/>
    <xf numFmtId="9" fontId="9" fillId="7" borderId="18" xfId="0" applyNumberFormat="1" applyFont="1" applyFill="1" applyBorder="1" applyAlignment="1" applyProtection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e_Scen_UC_IND-StrucCons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Y54"/>
  <sheetViews>
    <sheetView tabSelected="1" topLeftCell="A7" workbookViewId="0">
      <selection activeCell="B18" sqref="B18:K18"/>
    </sheetView>
  </sheetViews>
  <sheetFormatPr defaultRowHeight="14.4" x14ac:dyDescent="0.3"/>
  <cols>
    <col min="2" max="2" width="19.6640625" customWidth="1"/>
    <col min="3" max="4" width="9.44140625" bestFit="1" customWidth="1"/>
    <col min="5" max="5" width="15.6640625" bestFit="1" customWidth="1"/>
    <col min="6" max="7" width="12.44140625" bestFit="1" customWidth="1"/>
    <col min="8" max="8" width="12.88671875" bestFit="1" customWidth="1"/>
    <col min="10" max="10" width="10.88671875" bestFit="1" customWidth="1"/>
    <col min="11" max="11" width="16.6640625" bestFit="1" customWidth="1"/>
    <col min="12" max="12" width="11.88671875" bestFit="1" customWidth="1"/>
    <col min="15" max="15" width="13.6640625" customWidth="1"/>
    <col min="16" max="16" width="12" bestFit="1" customWidth="1"/>
  </cols>
  <sheetData>
    <row r="4" spans="2:19" ht="15.6" x14ac:dyDescent="0.3">
      <c r="B4" s="2"/>
      <c r="C4" s="3"/>
      <c r="D4" s="1"/>
      <c r="E4" s="1"/>
      <c r="H4" s="1"/>
    </row>
    <row r="6" spans="2:19" x14ac:dyDescent="0.3">
      <c r="O6" s="33" t="s">
        <v>62</v>
      </c>
      <c r="P6" s="33"/>
      <c r="Q6" s="33"/>
      <c r="R6" s="33"/>
      <c r="S6" s="33"/>
    </row>
    <row r="7" spans="2:19" x14ac:dyDescent="0.3">
      <c r="B7" s="1" t="s">
        <v>27</v>
      </c>
      <c r="C7" s="1"/>
      <c r="D7" s="1"/>
      <c r="E7" s="1"/>
      <c r="F7" s="1"/>
      <c r="G7" s="1"/>
      <c r="H7" s="1"/>
      <c r="I7" s="1"/>
      <c r="J7" s="1"/>
      <c r="O7" s="33" t="s">
        <v>63</v>
      </c>
      <c r="P7" s="33"/>
      <c r="Q7" s="33"/>
      <c r="R7" s="33">
        <v>55.5</v>
      </c>
      <c r="S7" s="33" t="s">
        <v>64</v>
      </c>
    </row>
    <row r="8" spans="2:19" x14ac:dyDescent="0.3">
      <c r="B8" s="1"/>
      <c r="C8" s="4" t="s">
        <v>2</v>
      </c>
      <c r="D8" s="1"/>
      <c r="E8" s="1"/>
      <c r="F8" s="1"/>
      <c r="G8" s="1"/>
      <c r="H8" s="1"/>
      <c r="I8" s="1"/>
      <c r="J8" s="1"/>
    </row>
    <row r="9" spans="2:19" x14ac:dyDescent="0.3">
      <c r="B9" s="1"/>
      <c r="C9" s="4" t="s">
        <v>71</v>
      </c>
      <c r="D9" s="1"/>
      <c r="E9" s="1"/>
      <c r="F9" s="1"/>
      <c r="G9" s="1"/>
      <c r="H9" s="1"/>
      <c r="I9" s="1"/>
      <c r="J9" s="1"/>
    </row>
    <row r="10" spans="2:19" x14ac:dyDescent="0.3">
      <c r="B10" s="1"/>
      <c r="C10" s="1"/>
      <c r="D10" s="1"/>
      <c r="E10" s="1"/>
      <c r="F10" s="1"/>
      <c r="G10" s="1" t="s">
        <v>3</v>
      </c>
      <c r="H10" s="1"/>
      <c r="I10" s="1"/>
      <c r="J10" s="1"/>
    </row>
    <row r="11" spans="2:19" x14ac:dyDescent="0.3">
      <c r="B11" s="1"/>
      <c r="C11" s="5" t="s">
        <v>0</v>
      </c>
      <c r="D11" s="6" t="s">
        <v>28</v>
      </c>
      <c r="E11" s="6" t="s">
        <v>29</v>
      </c>
      <c r="F11" s="7" t="s">
        <v>12</v>
      </c>
      <c r="G11" s="7" t="s">
        <v>1</v>
      </c>
      <c r="H11" s="19" t="s">
        <v>30</v>
      </c>
      <c r="I11" s="20" t="s">
        <v>26</v>
      </c>
      <c r="J11" s="5" t="s">
        <v>31</v>
      </c>
    </row>
    <row r="12" spans="2:19" x14ac:dyDescent="0.3">
      <c r="B12" s="1"/>
      <c r="C12" s="1" t="s">
        <v>32</v>
      </c>
      <c r="D12" s="1"/>
      <c r="E12" s="1" t="s">
        <v>5</v>
      </c>
      <c r="F12" s="1" t="s">
        <v>5</v>
      </c>
      <c r="G12" s="1" t="s">
        <v>4</v>
      </c>
      <c r="H12" s="1">
        <v>1</v>
      </c>
      <c r="I12" s="39">
        <f>300000</f>
        <v>300000</v>
      </c>
      <c r="J12" s="1" t="s">
        <v>33</v>
      </c>
    </row>
    <row r="13" spans="2:19" x14ac:dyDescent="0.3">
      <c r="B13" s="1"/>
      <c r="C13" s="1"/>
      <c r="D13" s="1"/>
      <c r="E13" s="1" t="s">
        <v>6</v>
      </c>
      <c r="F13" s="1" t="s">
        <v>6</v>
      </c>
      <c r="G13" s="1"/>
      <c r="H13" s="1">
        <v>1</v>
      </c>
      <c r="I13" s="1"/>
      <c r="J13" s="1"/>
      <c r="N13" s="33" t="s">
        <v>52</v>
      </c>
      <c r="O13" s="33"/>
    </row>
    <row r="14" spans="2:19" x14ac:dyDescent="0.3">
      <c r="B14" s="1"/>
      <c r="C14" s="1"/>
      <c r="D14" s="1"/>
      <c r="E14" s="1" t="s">
        <v>7</v>
      </c>
      <c r="F14" s="1" t="s">
        <v>7</v>
      </c>
      <c r="G14" s="1"/>
      <c r="H14" s="1">
        <v>1</v>
      </c>
      <c r="I14" s="1"/>
      <c r="J14" s="1"/>
      <c r="N14" s="51"/>
      <c r="O14" s="49" t="s">
        <v>76</v>
      </c>
      <c r="P14" s="50" t="s">
        <v>75</v>
      </c>
      <c r="S14" t="s">
        <v>72</v>
      </c>
    </row>
    <row r="15" spans="2:19" x14ac:dyDescent="0.3">
      <c r="B15" s="1"/>
      <c r="C15" s="1"/>
      <c r="D15" s="1"/>
      <c r="E15" s="1" t="s">
        <v>11</v>
      </c>
      <c r="F15" s="1" t="s">
        <v>11</v>
      </c>
      <c r="G15" s="1"/>
      <c r="H15" s="1">
        <v>1</v>
      </c>
      <c r="I15" s="1"/>
      <c r="J15" s="1"/>
      <c r="N15" s="48" t="s">
        <v>53</v>
      </c>
      <c r="O15" s="1">
        <v>501.24417959396857</v>
      </c>
      <c r="P15" s="45">
        <f>O15+$X$18</f>
        <v>753.69417959396856</v>
      </c>
    </row>
    <row r="16" spans="2:19" x14ac:dyDescent="0.3">
      <c r="B16" s="1"/>
      <c r="C16" s="1"/>
      <c r="D16" s="1"/>
      <c r="E16" s="1" t="s">
        <v>51</v>
      </c>
      <c r="F16" s="1" t="s">
        <v>51</v>
      </c>
      <c r="G16" s="1"/>
      <c r="H16" s="1">
        <v>1</v>
      </c>
      <c r="I16" s="1"/>
      <c r="J16" s="1"/>
      <c r="N16" s="34" t="s">
        <v>54</v>
      </c>
      <c r="O16" s="1">
        <v>677.11933032869445</v>
      </c>
      <c r="P16" s="45">
        <f t="shared" ref="P16:P23" si="0">O16+$X$18</f>
        <v>929.56933032869438</v>
      </c>
      <c r="S16" t="s">
        <v>73</v>
      </c>
    </row>
    <row r="17" spans="2:51" x14ac:dyDescent="0.3">
      <c r="B17" s="1"/>
      <c r="C17" s="1"/>
      <c r="D17" s="1"/>
      <c r="E17" s="1" t="s">
        <v>9</v>
      </c>
      <c r="F17" s="1" t="s">
        <v>9</v>
      </c>
      <c r="G17" s="1"/>
      <c r="H17" s="1">
        <v>1</v>
      </c>
      <c r="I17" s="1"/>
      <c r="J17" s="1"/>
      <c r="N17" s="34" t="s">
        <v>55</v>
      </c>
      <c r="O17" s="1">
        <v>949.72581396751946</v>
      </c>
      <c r="P17" s="45">
        <f t="shared" si="0"/>
        <v>1202.1758139675194</v>
      </c>
    </row>
    <row r="18" spans="2:51" x14ac:dyDescent="0.3">
      <c r="B18" s="1"/>
      <c r="C18" s="1"/>
      <c r="D18" s="1"/>
      <c r="E18" s="1" t="s">
        <v>8</v>
      </c>
      <c r="F18" s="1" t="s">
        <v>8</v>
      </c>
      <c r="G18" s="1"/>
      <c r="H18" s="1">
        <v>1</v>
      </c>
      <c r="I18" s="1"/>
      <c r="J18" s="1"/>
      <c r="N18" s="35" t="s">
        <v>56</v>
      </c>
      <c r="O18" s="1">
        <v>1160.7759948491905</v>
      </c>
      <c r="P18" s="45">
        <f t="shared" si="0"/>
        <v>1413.2259948491906</v>
      </c>
      <c r="R18" s="33"/>
      <c r="S18" s="33" t="s">
        <v>74</v>
      </c>
      <c r="X18" s="1">
        <f>SUM(S21:AY21)/1000</f>
        <v>252.45</v>
      </c>
      <c r="Y18" t="s">
        <v>64</v>
      </c>
    </row>
    <row r="19" spans="2:51" x14ac:dyDescent="0.3">
      <c r="B19" s="1"/>
      <c r="C19" s="1"/>
      <c r="D19" s="1"/>
      <c r="E19" s="1" t="s">
        <v>50</v>
      </c>
      <c r="F19" s="1" t="s">
        <v>50</v>
      </c>
      <c r="G19" s="1"/>
      <c r="H19" s="1">
        <v>1</v>
      </c>
      <c r="I19" s="1"/>
      <c r="J19" s="1"/>
      <c r="N19" s="35" t="s">
        <v>57</v>
      </c>
      <c r="O19" s="1">
        <v>1486.1450237084332</v>
      </c>
      <c r="P19" s="45">
        <f t="shared" si="0"/>
        <v>1738.5950237084332</v>
      </c>
      <c r="R19" s="33"/>
      <c r="S19" s="33"/>
    </row>
    <row r="20" spans="2:51" x14ac:dyDescent="0.3">
      <c r="B20" s="1"/>
      <c r="C20" s="1"/>
      <c r="D20" s="1"/>
      <c r="E20" t="s">
        <v>10</v>
      </c>
      <c r="F20" t="s">
        <v>10</v>
      </c>
      <c r="G20" s="1"/>
      <c r="H20" s="1">
        <v>1</v>
      </c>
      <c r="I20" s="1"/>
      <c r="J20" s="1"/>
      <c r="N20" s="35" t="s">
        <v>58</v>
      </c>
      <c r="O20" s="1">
        <v>1996.1829608391381</v>
      </c>
      <c r="P20" s="45">
        <f t="shared" si="0"/>
        <v>2248.6329608391379</v>
      </c>
      <c r="R20" s="33"/>
      <c r="S20" s="1">
        <v>2018</v>
      </c>
      <c r="T20" s="1">
        <v>2019</v>
      </c>
      <c r="U20" s="1">
        <v>2020</v>
      </c>
      <c r="V20" s="1">
        <v>2021</v>
      </c>
      <c r="W20" s="1">
        <v>2022</v>
      </c>
      <c r="X20" s="1">
        <v>2023</v>
      </c>
      <c r="Y20" s="1">
        <v>2024</v>
      </c>
      <c r="Z20" s="1">
        <v>2025</v>
      </c>
      <c r="AA20" s="1">
        <v>2026</v>
      </c>
      <c r="AB20" s="1">
        <v>2027</v>
      </c>
      <c r="AC20" s="1">
        <v>2028</v>
      </c>
      <c r="AD20" s="1">
        <v>2029</v>
      </c>
      <c r="AE20" s="1">
        <v>2030</v>
      </c>
      <c r="AF20" s="1">
        <v>2031</v>
      </c>
      <c r="AG20" s="1">
        <v>2032</v>
      </c>
      <c r="AH20" s="1">
        <v>2033</v>
      </c>
      <c r="AI20" s="1">
        <v>2034</v>
      </c>
      <c r="AJ20" s="1">
        <v>2035</v>
      </c>
      <c r="AK20" s="1">
        <v>2036</v>
      </c>
      <c r="AL20" s="1">
        <v>2037</v>
      </c>
      <c r="AM20" s="1">
        <v>2038</v>
      </c>
      <c r="AN20" s="1">
        <v>2039</v>
      </c>
      <c r="AO20" s="1">
        <v>2040</v>
      </c>
      <c r="AP20" s="1">
        <v>2041</v>
      </c>
      <c r="AQ20" s="1">
        <v>2042</v>
      </c>
      <c r="AR20" s="1">
        <v>2043</v>
      </c>
      <c r="AS20" s="1">
        <v>2044</v>
      </c>
      <c r="AT20" s="1">
        <v>2045</v>
      </c>
      <c r="AU20" s="1">
        <v>2046</v>
      </c>
      <c r="AV20" s="1">
        <v>2047</v>
      </c>
      <c r="AW20" s="1">
        <v>2048</v>
      </c>
      <c r="AX20" s="1">
        <v>2049</v>
      </c>
      <c r="AY20" s="1">
        <v>2050</v>
      </c>
    </row>
    <row r="21" spans="2:51" x14ac:dyDescent="0.3">
      <c r="B21" s="1"/>
      <c r="C21" s="1"/>
      <c r="D21" s="1"/>
      <c r="E21" s="1" t="s">
        <v>83</v>
      </c>
      <c r="F21" s="1" t="s">
        <v>83</v>
      </c>
      <c r="G21" s="1"/>
      <c r="H21" s="1">
        <v>-1</v>
      </c>
      <c r="I21" s="1"/>
      <c r="J21" s="1"/>
      <c r="N21" s="36" t="s">
        <v>59</v>
      </c>
      <c r="O21" s="1">
        <v>2110.5018088167099</v>
      </c>
      <c r="P21" s="45">
        <f t="shared" si="0"/>
        <v>2362.9518088167097</v>
      </c>
      <c r="R21" s="33"/>
      <c r="S21" s="1">
        <v>9000</v>
      </c>
      <c r="T21" s="1">
        <f t="shared" ref="T21:AX21" si="1">$S$21+($S$21-$AY$21)/($S$20-$AY$20)*(T20-$S$20)</f>
        <v>8915.625</v>
      </c>
      <c r="U21" s="1">
        <f t="shared" si="1"/>
        <v>8831.25</v>
      </c>
      <c r="V21" s="1">
        <f t="shared" si="1"/>
        <v>8746.875</v>
      </c>
      <c r="W21" s="1">
        <f t="shared" si="1"/>
        <v>8662.5</v>
      </c>
      <c r="X21" s="1">
        <f t="shared" si="1"/>
        <v>8578.125</v>
      </c>
      <c r="Y21" s="1">
        <f t="shared" si="1"/>
        <v>8493.75</v>
      </c>
      <c r="Z21" s="1">
        <f t="shared" si="1"/>
        <v>8409.375</v>
      </c>
      <c r="AA21" s="1">
        <f t="shared" si="1"/>
        <v>8325</v>
      </c>
      <c r="AB21" s="1">
        <f t="shared" si="1"/>
        <v>8240.625</v>
      </c>
      <c r="AC21" s="1">
        <f t="shared" si="1"/>
        <v>8156.25</v>
      </c>
      <c r="AD21" s="1">
        <f t="shared" si="1"/>
        <v>8071.875</v>
      </c>
      <c r="AE21" s="1">
        <f t="shared" si="1"/>
        <v>7987.5</v>
      </c>
      <c r="AF21" s="1">
        <f t="shared" si="1"/>
        <v>7903.125</v>
      </c>
      <c r="AG21" s="1">
        <f t="shared" si="1"/>
        <v>7818.75</v>
      </c>
      <c r="AH21" s="1">
        <f t="shared" si="1"/>
        <v>7734.375</v>
      </c>
      <c r="AI21" s="1">
        <f t="shared" si="1"/>
        <v>7650</v>
      </c>
      <c r="AJ21" s="1">
        <f t="shared" si="1"/>
        <v>7565.625</v>
      </c>
      <c r="AK21" s="1">
        <f t="shared" si="1"/>
        <v>7481.25</v>
      </c>
      <c r="AL21" s="1">
        <f t="shared" si="1"/>
        <v>7396.875</v>
      </c>
      <c r="AM21" s="1">
        <f t="shared" si="1"/>
        <v>7312.5</v>
      </c>
      <c r="AN21" s="1">
        <f t="shared" si="1"/>
        <v>7228.125</v>
      </c>
      <c r="AO21" s="1">
        <f t="shared" si="1"/>
        <v>7143.75</v>
      </c>
      <c r="AP21" s="1">
        <f t="shared" si="1"/>
        <v>7059.375</v>
      </c>
      <c r="AQ21" s="1">
        <f t="shared" si="1"/>
        <v>6975</v>
      </c>
      <c r="AR21" s="1">
        <f t="shared" si="1"/>
        <v>6890.625</v>
      </c>
      <c r="AS21" s="1">
        <f t="shared" si="1"/>
        <v>6806.25</v>
      </c>
      <c r="AT21" s="1">
        <f t="shared" si="1"/>
        <v>6721.875</v>
      </c>
      <c r="AU21" s="1">
        <f t="shared" si="1"/>
        <v>6637.5</v>
      </c>
      <c r="AV21" s="1">
        <f t="shared" si="1"/>
        <v>6553.125</v>
      </c>
      <c r="AW21" s="1">
        <f t="shared" si="1"/>
        <v>6468.75</v>
      </c>
      <c r="AX21" s="1">
        <f t="shared" si="1"/>
        <v>6384.375</v>
      </c>
      <c r="AY21" s="1">
        <f>S21*0.7</f>
        <v>6300</v>
      </c>
    </row>
    <row r="22" spans="2:51" x14ac:dyDescent="0.3">
      <c r="D22" s="1" t="s">
        <v>80</v>
      </c>
      <c r="E22" s="33"/>
      <c r="F22" s="1" t="s">
        <v>79</v>
      </c>
      <c r="G22" s="41"/>
      <c r="H22" s="1">
        <v>-1</v>
      </c>
      <c r="J22" s="1"/>
      <c r="N22" s="36" t="s">
        <v>60</v>
      </c>
      <c r="O22" s="1">
        <v>2462.2521102861615</v>
      </c>
      <c r="P22" s="45">
        <f t="shared" si="0"/>
        <v>2714.7021102861613</v>
      </c>
      <c r="R22" s="33"/>
      <c r="S22" s="33"/>
      <c r="T22" s="33"/>
      <c r="U22" s="33"/>
      <c r="V22" s="33"/>
      <c r="W22" s="33"/>
      <c r="X22" s="33"/>
    </row>
    <row r="23" spans="2:51" x14ac:dyDescent="0.3">
      <c r="D23" s="1"/>
      <c r="E23" s="1" t="s">
        <v>78</v>
      </c>
      <c r="F23" s="1" t="s">
        <v>78</v>
      </c>
      <c r="G23" s="41"/>
      <c r="H23" s="1">
        <v>1</v>
      </c>
      <c r="I23" s="1"/>
      <c r="N23" s="36" t="s">
        <v>61</v>
      </c>
      <c r="O23" s="46">
        <v>2857.9711994392947</v>
      </c>
      <c r="P23" s="47">
        <f t="shared" si="0"/>
        <v>3110.4211994392945</v>
      </c>
      <c r="R23" s="33"/>
      <c r="S23" s="33"/>
      <c r="T23" s="33"/>
      <c r="U23" s="33"/>
      <c r="V23" s="33"/>
      <c r="W23" s="33"/>
      <c r="X23" s="33"/>
    </row>
    <row r="24" spans="2:51" x14ac:dyDescent="0.3">
      <c r="D24" s="1"/>
      <c r="E24" s="1"/>
      <c r="F24" s="1"/>
      <c r="H24" s="1"/>
      <c r="R24" s="33"/>
      <c r="S24" s="37"/>
      <c r="T24" s="33"/>
      <c r="U24" s="33"/>
      <c r="V24" s="33"/>
      <c r="W24" s="33"/>
      <c r="X24" s="33"/>
    </row>
    <row r="25" spans="2:51" x14ac:dyDescent="0.3">
      <c r="D25" s="1"/>
      <c r="E25" s="1"/>
      <c r="F25" s="1"/>
      <c r="H25" s="1"/>
      <c r="R25" s="33"/>
      <c r="S25" s="38"/>
      <c r="T25" s="33"/>
      <c r="U25" s="33"/>
      <c r="V25" s="33"/>
      <c r="W25" s="33"/>
      <c r="X25" s="33"/>
    </row>
    <row r="26" spans="2:51" x14ac:dyDescent="0.3">
      <c r="D26" s="1"/>
      <c r="E26" s="1"/>
      <c r="F26" s="1"/>
      <c r="H26" s="1"/>
      <c r="R26" s="33"/>
      <c r="S26" s="38"/>
      <c r="T26" s="33"/>
      <c r="U26" s="33"/>
      <c r="V26" s="33"/>
      <c r="W26" s="33"/>
      <c r="X26" s="33"/>
    </row>
    <row r="27" spans="2:51" x14ac:dyDescent="0.3">
      <c r="D27" s="1"/>
      <c r="Q27" s="33"/>
      <c r="R27" s="38"/>
      <c r="S27" s="33"/>
      <c r="T27" s="33"/>
      <c r="U27" s="33"/>
      <c r="V27" s="33"/>
      <c r="W27" s="33"/>
    </row>
    <row r="28" spans="2:51" x14ac:dyDescent="0.3">
      <c r="D28" s="1"/>
      <c r="E28" s="1"/>
      <c r="F28" s="1"/>
      <c r="H28" s="1"/>
      <c r="R28" s="33"/>
      <c r="S28" s="38"/>
      <c r="T28" s="33"/>
      <c r="U28" s="33"/>
      <c r="V28" s="33"/>
      <c r="W28" s="33"/>
      <c r="X28" s="33"/>
    </row>
    <row r="29" spans="2:51" x14ac:dyDescent="0.3">
      <c r="D29" s="1"/>
      <c r="R29" s="33"/>
      <c r="S29" s="38"/>
      <c r="T29" s="33"/>
      <c r="U29" s="33"/>
      <c r="V29" s="33"/>
      <c r="W29" s="33"/>
      <c r="X29" s="33"/>
    </row>
    <row r="30" spans="2:51" x14ac:dyDescent="0.3">
      <c r="R30" s="33"/>
      <c r="S30" s="38"/>
      <c r="T30" s="33"/>
      <c r="U30" s="33"/>
      <c r="V30" s="33"/>
      <c r="W30" s="33"/>
      <c r="X30" s="33"/>
    </row>
    <row r="31" spans="2:51" x14ac:dyDescent="0.3">
      <c r="E31" s="1" t="s">
        <v>34</v>
      </c>
      <c r="F31" s="1" t="s">
        <v>34</v>
      </c>
      <c r="G31" s="1"/>
      <c r="H31" s="1">
        <v>25</v>
      </c>
      <c r="R31" s="33"/>
      <c r="S31" s="38"/>
      <c r="T31" s="33"/>
      <c r="U31" s="33"/>
      <c r="V31" s="33"/>
      <c r="W31" s="33"/>
      <c r="X31" s="33"/>
    </row>
    <row r="32" spans="2:51" x14ac:dyDescent="0.3">
      <c r="E32" s="1" t="s">
        <v>35</v>
      </c>
      <c r="F32" s="1" t="s">
        <v>35</v>
      </c>
      <c r="G32" s="1"/>
      <c r="H32" s="1">
        <v>298</v>
      </c>
      <c r="R32" s="33"/>
      <c r="S32" s="38"/>
      <c r="T32" s="33"/>
      <c r="U32" s="33"/>
      <c r="V32" s="33"/>
      <c r="W32" s="33"/>
      <c r="X32" s="33"/>
    </row>
    <row r="33" spans="5:24" x14ac:dyDescent="0.3">
      <c r="E33" s="1" t="s">
        <v>36</v>
      </c>
      <c r="F33" s="1" t="s">
        <v>36</v>
      </c>
      <c r="G33" s="1"/>
      <c r="H33" s="1">
        <v>25</v>
      </c>
      <c r="R33" s="33"/>
      <c r="S33" s="38"/>
      <c r="T33" s="33"/>
      <c r="U33" s="33"/>
      <c r="V33" s="33"/>
      <c r="W33" s="33"/>
      <c r="X33" s="33"/>
    </row>
    <row r="34" spans="5:24" x14ac:dyDescent="0.3">
      <c r="E34" s="1" t="s">
        <v>37</v>
      </c>
      <c r="F34" s="1" t="s">
        <v>37</v>
      </c>
      <c r="G34" s="1"/>
      <c r="H34" s="1">
        <v>298</v>
      </c>
      <c r="R34" s="33"/>
      <c r="S34" s="38"/>
      <c r="T34" s="33"/>
      <c r="U34" s="33"/>
      <c r="V34" s="33"/>
      <c r="W34" s="33"/>
      <c r="X34" s="33"/>
    </row>
    <row r="35" spans="5:24" x14ac:dyDescent="0.3">
      <c r="E35" s="1" t="s">
        <v>38</v>
      </c>
      <c r="F35" s="1" t="s">
        <v>38</v>
      </c>
      <c r="G35" s="1"/>
      <c r="H35" s="1">
        <v>25</v>
      </c>
      <c r="R35" s="33"/>
      <c r="S35" s="38"/>
      <c r="T35" s="33"/>
      <c r="U35" s="33"/>
      <c r="V35" s="33"/>
      <c r="W35" s="33"/>
      <c r="X35" s="33"/>
    </row>
    <row r="36" spans="5:24" x14ac:dyDescent="0.3">
      <c r="E36" s="1" t="s">
        <v>39</v>
      </c>
      <c r="F36" s="1" t="s">
        <v>39</v>
      </c>
      <c r="G36" s="1"/>
      <c r="H36" s="1">
        <v>298</v>
      </c>
      <c r="R36" s="33"/>
      <c r="S36" s="38"/>
      <c r="T36" s="33"/>
      <c r="U36" s="33"/>
      <c r="V36" s="33"/>
      <c r="W36" s="33"/>
      <c r="X36" s="33"/>
    </row>
    <row r="37" spans="5:24" x14ac:dyDescent="0.3">
      <c r="R37" s="33"/>
      <c r="S37" s="38"/>
      <c r="T37" s="33"/>
      <c r="U37" s="33"/>
      <c r="V37" s="33"/>
      <c r="W37" s="33"/>
      <c r="X37" s="33"/>
    </row>
    <row r="38" spans="5:24" x14ac:dyDescent="0.3">
      <c r="R38" s="33"/>
      <c r="S38" s="38"/>
      <c r="T38" s="33"/>
      <c r="U38" s="33"/>
      <c r="V38" s="33"/>
      <c r="W38" s="33"/>
      <c r="X38" s="33"/>
    </row>
    <row r="39" spans="5:24" x14ac:dyDescent="0.3">
      <c r="R39" s="33"/>
      <c r="S39" s="38"/>
      <c r="T39" s="33"/>
      <c r="U39" s="33"/>
      <c r="V39" s="33"/>
      <c r="W39" s="33"/>
      <c r="X39" s="33"/>
    </row>
    <row r="40" spans="5:24" x14ac:dyDescent="0.3">
      <c r="R40" s="33"/>
      <c r="S40" s="38"/>
      <c r="T40" s="33"/>
      <c r="U40" s="33"/>
      <c r="V40" s="33"/>
      <c r="W40" s="33"/>
      <c r="X40" s="33"/>
    </row>
    <row r="41" spans="5:24" x14ac:dyDescent="0.3">
      <c r="R41" s="33"/>
      <c r="S41" s="38"/>
      <c r="T41" s="33"/>
      <c r="U41" s="33"/>
      <c r="V41" s="33"/>
      <c r="W41" s="33"/>
      <c r="X41" s="33"/>
    </row>
    <row r="42" spans="5:24" x14ac:dyDescent="0.3">
      <c r="I42" s="1"/>
      <c r="J42" s="1"/>
      <c r="K42" s="1"/>
      <c r="R42" s="33"/>
      <c r="S42" s="38"/>
      <c r="T42" s="33"/>
      <c r="U42" s="33"/>
      <c r="V42" s="33"/>
      <c r="W42" s="33"/>
      <c r="X42" s="33"/>
    </row>
    <row r="43" spans="5:24" x14ac:dyDescent="0.3">
      <c r="H43" s="1"/>
      <c r="L43" s="1"/>
      <c r="M43" s="1"/>
      <c r="N43" s="1"/>
      <c r="O43" s="1"/>
      <c r="P43" s="1"/>
      <c r="R43" s="33"/>
      <c r="S43" s="38"/>
      <c r="T43" s="33"/>
      <c r="U43" s="33"/>
      <c r="V43" s="33"/>
      <c r="W43" s="33"/>
      <c r="X43" s="33"/>
    </row>
    <row r="44" spans="5:24" x14ac:dyDescent="0.3">
      <c r="R44" s="33"/>
      <c r="S44" s="37"/>
      <c r="T44" s="33"/>
      <c r="U44" s="33"/>
      <c r="V44" s="33"/>
      <c r="W44" s="33"/>
      <c r="X44" s="33"/>
    </row>
    <row r="45" spans="5:24" x14ac:dyDescent="0.3">
      <c r="U45" s="33"/>
      <c r="V45" s="33"/>
      <c r="W45" s="33"/>
      <c r="X45" s="33"/>
    </row>
    <row r="46" spans="5:24" x14ac:dyDescent="0.3">
      <c r="U46" s="33"/>
      <c r="V46" s="33"/>
      <c r="W46" s="33"/>
      <c r="X46" s="33"/>
    </row>
    <row r="47" spans="5:24" x14ac:dyDescent="0.3">
      <c r="U47" s="33"/>
      <c r="V47" s="33"/>
      <c r="W47" s="33"/>
      <c r="X47" s="33"/>
    </row>
    <row r="48" spans="5:24" x14ac:dyDescent="0.3">
      <c r="U48" s="33"/>
      <c r="V48" s="33"/>
      <c r="W48" s="33"/>
      <c r="X48" s="33"/>
    </row>
    <row r="49" spans="21:24" x14ac:dyDescent="0.3">
      <c r="U49" s="33"/>
      <c r="V49" s="33"/>
      <c r="W49" s="33"/>
      <c r="X49" s="33"/>
    </row>
    <row r="50" spans="21:24" x14ac:dyDescent="0.3">
      <c r="U50" s="33"/>
      <c r="V50" s="33"/>
      <c r="W50" s="33"/>
      <c r="X50" s="33"/>
    </row>
    <row r="51" spans="21:24" x14ac:dyDescent="0.3">
      <c r="U51" s="33"/>
      <c r="V51" s="33"/>
      <c r="W51" s="33"/>
      <c r="X51" s="33"/>
    </row>
    <row r="52" spans="21:24" x14ac:dyDescent="0.3">
      <c r="U52" s="33"/>
      <c r="V52" s="33"/>
      <c r="W52" s="33"/>
      <c r="X52" s="33"/>
    </row>
    <row r="53" spans="21:24" x14ac:dyDescent="0.3">
      <c r="U53" s="33"/>
      <c r="V53" s="33"/>
      <c r="W53" s="33"/>
      <c r="X53" s="33"/>
    </row>
    <row r="54" spans="21:24" x14ac:dyDescent="0.3">
      <c r="U54" s="33"/>
      <c r="V54" s="33"/>
      <c r="W54" s="33"/>
      <c r="X54" s="33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41"/>
  <sheetViews>
    <sheetView topLeftCell="A19" workbookViewId="0">
      <selection activeCell="D41" sqref="D41"/>
    </sheetView>
  </sheetViews>
  <sheetFormatPr defaultColWidth="9.109375" defaultRowHeight="14.4" x14ac:dyDescent="0.3"/>
  <cols>
    <col min="1" max="8" width="9.109375" style="33"/>
    <col min="9" max="9" width="10.88671875" style="33" bestFit="1" customWidth="1"/>
    <col min="10" max="16384" width="9.109375" style="33"/>
  </cols>
  <sheetData>
    <row r="3" spans="2:11" x14ac:dyDescent="0.3">
      <c r="B3" s="33" t="s">
        <v>65</v>
      </c>
    </row>
    <row r="5" spans="2:11" x14ac:dyDescent="0.3">
      <c r="B5" s="40" t="s">
        <v>2</v>
      </c>
      <c r="C5" s="41"/>
      <c r="D5" s="41"/>
      <c r="E5" s="41"/>
      <c r="F5" s="41"/>
      <c r="G5" s="41"/>
      <c r="H5" s="41"/>
      <c r="I5" s="41"/>
      <c r="J5" s="41"/>
      <c r="K5" s="41"/>
    </row>
    <row r="6" spans="2:11" x14ac:dyDescent="0.3">
      <c r="B6" s="40" t="s">
        <v>66</v>
      </c>
      <c r="C6" s="41"/>
      <c r="D6" s="41"/>
      <c r="E6" s="41"/>
      <c r="F6" s="41"/>
      <c r="G6" s="41"/>
      <c r="H6" s="41"/>
      <c r="I6" s="41"/>
      <c r="J6" s="41"/>
      <c r="K6" s="41"/>
    </row>
    <row r="7" spans="2:11" x14ac:dyDescent="0.3">
      <c r="B7" s="41"/>
      <c r="C7" s="41"/>
      <c r="D7" s="41"/>
      <c r="E7" s="41"/>
      <c r="F7" s="41"/>
      <c r="G7" s="41" t="s">
        <v>3</v>
      </c>
      <c r="H7" s="41"/>
      <c r="I7" s="41"/>
      <c r="J7" s="41"/>
      <c r="K7" s="41"/>
    </row>
    <row r="8" spans="2:11" x14ac:dyDescent="0.3">
      <c r="B8" s="5" t="s">
        <v>0</v>
      </c>
      <c r="C8" s="6" t="s">
        <v>28</v>
      </c>
      <c r="D8" s="6" t="s">
        <v>29</v>
      </c>
      <c r="E8" s="7" t="s">
        <v>12</v>
      </c>
      <c r="F8" s="7" t="s">
        <v>67</v>
      </c>
      <c r="G8" s="7" t="s">
        <v>1</v>
      </c>
      <c r="H8" s="19" t="s">
        <v>30</v>
      </c>
      <c r="I8" s="19" t="s">
        <v>68</v>
      </c>
      <c r="J8" s="19" t="s">
        <v>69</v>
      </c>
      <c r="K8" s="5" t="s">
        <v>31</v>
      </c>
    </row>
    <row r="9" spans="2:11" x14ac:dyDescent="0.3">
      <c r="B9" s="42" t="s">
        <v>77</v>
      </c>
      <c r="C9" s="1"/>
      <c r="D9" s="1" t="s">
        <v>5</v>
      </c>
      <c r="E9" s="1" t="s">
        <v>5</v>
      </c>
      <c r="F9" s="41">
        <v>2045</v>
      </c>
      <c r="G9" s="41" t="s">
        <v>4</v>
      </c>
      <c r="H9" s="1">
        <v>1</v>
      </c>
      <c r="I9" s="43">
        <v>3000</v>
      </c>
      <c r="J9" s="44">
        <v>15</v>
      </c>
      <c r="K9" s="41" t="s">
        <v>70</v>
      </c>
    </row>
    <row r="10" spans="2:11" x14ac:dyDescent="0.3">
      <c r="C10" s="1"/>
      <c r="D10" s="1" t="s">
        <v>7</v>
      </c>
      <c r="E10" s="1" t="s">
        <v>7</v>
      </c>
      <c r="F10" s="41">
        <v>2045</v>
      </c>
      <c r="G10" s="41" t="s">
        <v>4</v>
      </c>
      <c r="H10" s="1">
        <v>1</v>
      </c>
    </row>
    <row r="11" spans="2:11" x14ac:dyDescent="0.3">
      <c r="C11" s="1"/>
      <c r="D11" s="1" t="s">
        <v>6</v>
      </c>
      <c r="E11" s="1" t="s">
        <v>6</v>
      </c>
      <c r="F11" s="41">
        <v>2045</v>
      </c>
      <c r="G11" s="41" t="s">
        <v>4</v>
      </c>
      <c r="H11" s="1">
        <v>1</v>
      </c>
    </row>
    <row r="12" spans="2:11" x14ac:dyDescent="0.3">
      <c r="C12" s="1"/>
      <c r="D12" s="1" t="s">
        <v>11</v>
      </c>
      <c r="E12" s="1" t="s">
        <v>11</v>
      </c>
      <c r="F12" s="41">
        <v>2045</v>
      </c>
      <c r="G12" s="41" t="s">
        <v>4</v>
      </c>
      <c r="H12" s="1">
        <v>1</v>
      </c>
    </row>
    <row r="13" spans="2:11" x14ac:dyDescent="0.3">
      <c r="C13" s="1"/>
      <c r="D13" s="1" t="s">
        <v>9</v>
      </c>
      <c r="E13" s="1" t="s">
        <v>9</v>
      </c>
      <c r="F13" s="41">
        <v>2045</v>
      </c>
      <c r="G13" s="41" t="s">
        <v>4</v>
      </c>
      <c r="H13" s="1">
        <v>1</v>
      </c>
    </row>
    <row r="14" spans="2:11" x14ac:dyDescent="0.3">
      <c r="C14" s="1"/>
      <c r="D14" s="1" t="s">
        <v>8</v>
      </c>
      <c r="E14" s="1" t="s">
        <v>8</v>
      </c>
      <c r="F14" s="41">
        <v>2045</v>
      </c>
      <c r="G14" s="41" t="s">
        <v>4</v>
      </c>
      <c r="H14" s="1">
        <v>1</v>
      </c>
    </row>
    <row r="15" spans="2:11" x14ac:dyDescent="0.3">
      <c r="C15" s="1"/>
      <c r="D15" s="33" t="s">
        <v>10</v>
      </c>
      <c r="E15" s="33" t="s">
        <v>10</v>
      </c>
      <c r="F15" s="41">
        <v>2045</v>
      </c>
      <c r="G15" s="41" t="s">
        <v>4</v>
      </c>
      <c r="H15" s="1">
        <v>1</v>
      </c>
    </row>
    <row r="16" spans="2:11" x14ac:dyDescent="0.3">
      <c r="C16" s="1"/>
      <c r="D16" s="1" t="s">
        <v>83</v>
      </c>
      <c r="E16" s="1" t="s">
        <v>83</v>
      </c>
      <c r="F16" s="41">
        <v>2045</v>
      </c>
      <c r="G16" s="41" t="s">
        <v>4</v>
      </c>
      <c r="H16" s="1">
        <v>-1</v>
      </c>
    </row>
    <row r="17" spans="2:11" x14ac:dyDescent="0.3">
      <c r="C17" s="1" t="s">
        <v>80</v>
      </c>
      <c r="E17" s="1" t="s">
        <v>79</v>
      </c>
      <c r="F17" s="41">
        <v>2045</v>
      </c>
      <c r="G17" s="41" t="s">
        <v>4</v>
      </c>
      <c r="H17" s="1">
        <v>-1</v>
      </c>
    </row>
    <row r="18" spans="2:11" x14ac:dyDescent="0.3">
      <c r="D18" s="1" t="s">
        <v>78</v>
      </c>
      <c r="E18" s="1" t="s">
        <v>78</v>
      </c>
      <c r="F18" s="41">
        <v>2050</v>
      </c>
      <c r="G18" s="41" t="s">
        <v>4</v>
      </c>
      <c r="H18" s="1">
        <v>1</v>
      </c>
    </row>
    <row r="19" spans="2:11" x14ac:dyDescent="0.3">
      <c r="B19" s="42" t="s">
        <v>77</v>
      </c>
      <c r="C19" s="1"/>
      <c r="D19" s="1" t="s">
        <v>5</v>
      </c>
      <c r="E19" s="1" t="s">
        <v>5</v>
      </c>
      <c r="F19" s="41">
        <v>2050</v>
      </c>
      <c r="G19" s="41" t="s">
        <v>4</v>
      </c>
      <c r="H19" s="1">
        <v>1</v>
      </c>
      <c r="I19" s="43">
        <v>0</v>
      </c>
      <c r="J19" s="44">
        <v>15</v>
      </c>
      <c r="K19" s="41" t="s">
        <v>70</v>
      </c>
    </row>
    <row r="20" spans="2:11" x14ac:dyDescent="0.3">
      <c r="C20" s="1"/>
      <c r="D20" s="1" t="s">
        <v>7</v>
      </c>
      <c r="E20" s="1" t="s">
        <v>7</v>
      </c>
      <c r="F20" s="41">
        <v>2050</v>
      </c>
      <c r="G20" s="41" t="s">
        <v>4</v>
      </c>
      <c r="H20" s="1">
        <v>1</v>
      </c>
    </row>
    <row r="21" spans="2:11" x14ac:dyDescent="0.3">
      <c r="C21" s="1"/>
      <c r="D21" s="1" t="s">
        <v>6</v>
      </c>
      <c r="E21" s="1" t="s">
        <v>6</v>
      </c>
      <c r="F21" s="41">
        <v>2050</v>
      </c>
      <c r="G21" s="41" t="s">
        <v>4</v>
      </c>
      <c r="H21" s="1">
        <v>1</v>
      </c>
    </row>
    <row r="22" spans="2:11" x14ac:dyDescent="0.3">
      <c r="C22" s="1"/>
      <c r="D22" s="1" t="s">
        <v>11</v>
      </c>
      <c r="E22" s="1" t="s">
        <v>11</v>
      </c>
      <c r="F22" s="41">
        <v>2050</v>
      </c>
      <c r="G22" s="41" t="s">
        <v>4</v>
      </c>
      <c r="H22" s="1">
        <v>1</v>
      </c>
    </row>
    <row r="23" spans="2:11" x14ac:dyDescent="0.3">
      <c r="C23" s="1"/>
      <c r="D23" s="1" t="s">
        <v>9</v>
      </c>
      <c r="E23" s="1" t="s">
        <v>9</v>
      </c>
      <c r="F23" s="41">
        <v>2050</v>
      </c>
      <c r="G23" s="41" t="s">
        <v>4</v>
      </c>
      <c r="H23" s="1">
        <v>1</v>
      </c>
    </row>
    <row r="24" spans="2:11" x14ac:dyDescent="0.3">
      <c r="C24" s="1"/>
      <c r="D24" s="1" t="s">
        <v>8</v>
      </c>
      <c r="E24" s="1" t="s">
        <v>8</v>
      </c>
      <c r="F24" s="41">
        <v>2050</v>
      </c>
      <c r="G24" s="41" t="s">
        <v>4</v>
      </c>
      <c r="H24" s="1">
        <v>1</v>
      </c>
    </row>
    <row r="25" spans="2:11" x14ac:dyDescent="0.3">
      <c r="C25" s="1"/>
      <c r="D25" s="33" t="s">
        <v>10</v>
      </c>
      <c r="E25" s="33" t="s">
        <v>10</v>
      </c>
      <c r="F25" s="41">
        <v>2050</v>
      </c>
      <c r="G25" s="41" t="s">
        <v>4</v>
      </c>
      <c r="H25" s="1">
        <v>1</v>
      </c>
    </row>
    <row r="26" spans="2:11" x14ac:dyDescent="0.3">
      <c r="C26" s="1"/>
      <c r="D26" s="1" t="s">
        <v>83</v>
      </c>
      <c r="E26" s="1" t="s">
        <v>83</v>
      </c>
      <c r="F26" s="41">
        <v>2045</v>
      </c>
      <c r="G26" s="41" t="s">
        <v>4</v>
      </c>
      <c r="H26" s="1">
        <v>-1</v>
      </c>
    </row>
    <row r="27" spans="2:11" x14ac:dyDescent="0.3">
      <c r="C27" s="1" t="s">
        <v>80</v>
      </c>
      <c r="E27" s="1" t="s">
        <v>79</v>
      </c>
      <c r="F27" s="41">
        <v>2045</v>
      </c>
      <c r="G27" s="41" t="s">
        <v>4</v>
      </c>
      <c r="H27" s="1">
        <v>-1</v>
      </c>
    </row>
    <row r="28" spans="2:11" x14ac:dyDescent="0.3">
      <c r="D28" s="1" t="s">
        <v>78</v>
      </c>
      <c r="E28" s="1" t="s">
        <v>78</v>
      </c>
      <c r="F28" s="41">
        <v>2050</v>
      </c>
      <c r="G28" s="41" t="s">
        <v>4</v>
      </c>
      <c r="H28" s="1">
        <v>1</v>
      </c>
    </row>
    <row r="29" spans="2:11" x14ac:dyDescent="0.3">
      <c r="C29" s="1"/>
      <c r="D29" s="1"/>
      <c r="E29" s="1"/>
      <c r="F29" s="41"/>
      <c r="G29" s="41"/>
      <c r="H29" s="1"/>
    </row>
    <row r="30" spans="2:11" x14ac:dyDescent="0.3">
      <c r="C30" s="1"/>
      <c r="D30" s="1"/>
      <c r="E30" s="1"/>
      <c r="F30" s="41"/>
      <c r="G30" s="41"/>
      <c r="H30" s="1"/>
    </row>
    <row r="31" spans="2:11" x14ac:dyDescent="0.3">
      <c r="C31" s="1"/>
      <c r="D31" s="1"/>
      <c r="E31" s="1"/>
      <c r="F31" s="41"/>
      <c r="G31" s="41"/>
      <c r="H31" s="1"/>
    </row>
    <row r="32" spans="2:11" x14ac:dyDescent="0.3">
      <c r="D32" s="1"/>
      <c r="E32" s="1"/>
      <c r="F32" s="41"/>
      <c r="G32" s="41"/>
      <c r="H32" s="1"/>
    </row>
    <row r="36" spans="2:11" x14ac:dyDescent="0.3">
      <c r="B36" s="40" t="s">
        <v>2</v>
      </c>
      <c r="C36" s="41"/>
      <c r="D36" s="41"/>
      <c r="E36" s="41"/>
      <c r="F36" s="41"/>
      <c r="G36" s="41"/>
      <c r="H36" s="41"/>
      <c r="I36" s="41"/>
      <c r="J36" s="41"/>
      <c r="K36" s="41"/>
    </row>
    <row r="37" spans="2:11" x14ac:dyDescent="0.3">
      <c r="B37" s="40" t="s">
        <v>66</v>
      </c>
      <c r="C37" s="41"/>
      <c r="D37" s="41"/>
      <c r="E37" s="41"/>
      <c r="F37" s="41"/>
      <c r="G37" s="41"/>
      <c r="H37" s="41"/>
      <c r="I37" s="41"/>
      <c r="J37" s="41"/>
      <c r="K37" s="41"/>
    </row>
    <row r="38" spans="2:11" x14ac:dyDescent="0.3">
      <c r="B38" s="41"/>
      <c r="C38" s="41"/>
      <c r="D38" s="41"/>
      <c r="E38" s="41"/>
      <c r="F38" s="41"/>
      <c r="G38" s="41" t="s">
        <v>3</v>
      </c>
      <c r="H38" s="41"/>
      <c r="I38" s="41"/>
      <c r="J38" s="41"/>
      <c r="K38" s="41"/>
    </row>
    <row r="39" spans="2:11" x14ac:dyDescent="0.3">
      <c r="B39" s="5" t="s">
        <v>0</v>
      </c>
      <c r="C39" s="6" t="s">
        <v>28</v>
      </c>
      <c r="D39" s="6" t="s">
        <v>29</v>
      </c>
      <c r="E39" s="7" t="s">
        <v>12</v>
      </c>
      <c r="F39" s="7" t="s">
        <v>67</v>
      </c>
      <c r="G39" s="7" t="s">
        <v>1</v>
      </c>
      <c r="H39" s="19" t="s">
        <v>30</v>
      </c>
      <c r="I39" s="19" t="s">
        <v>68</v>
      </c>
      <c r="J39" s="19" t="s">
        <v>69</v>
      </c>
      <c r="K39" s="5" t="s">
        <v>31</v>
      </c>
    </row>
    <row r="40" spans="2:11" x14ac:dyDescent="0.3">
      <c r="B40" s="42" t="s">
        <v>81</v>
      </c>
      <c r="D40" s="1" t="s">
        <v>83</v>
      </c>
      <c r="E40" s="1" t="s">
        <v>83</v>
      </c>
      <c r="F40" s="41">
        <v>2020</v>
      </c>
      <c r="G40" s="41" t="s">
        <v>4</v>
      </c>
      <c r="H40" s="1">
        <v>1</v>
      </c>
      <c r="I40" s="33">
        <v>10000</v>
      </c>
      <c r="J40" s="33">
        <v>15</v>
      </c>
      <c r="K40" s="41" t="s">
        <v>82</v>
      </c>
    </row>
    <row r="41" spans="2:11" x14ac:dyDescent="0.3">
      <c r="C41" s="1" t="s">
        <v>80</v>
      </c>
      <c r="E41" s="1" t="s">
        <v>79</v>
      </c>
      <c r="F41" s="41">
        <v>2020</v>
      </c>
      <c r="G41" s="41" t="s">
        <v>4</v>
      </c>
      <c r="H4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41"/>
  <sheetViews>
    <sheetView topLeftCell="A10" workbookViewId="0">
      <selection activeCell="L39" sqref="L39"/>
    </sheetView>
  </sheetViews>
  <sheetFormatPr defaultRowHeight="14.4" x14ac:dyDescent="0.3"/>
  <sheetData>
    <row r="3" spans="2:12" x14ac:dyDescent="0.3">
      <c r="B3" s="8" t="s">
        <v>23</v>
      </c>
    </row>
    <row r="4" spans="2:12" x14ac:dyDescent="0.3">
      <c r="C4" s="52" t="s">
        <v>13</v>
      </c>
      <c r="D4" s="53"/>
      <c r="E4" s="54"/>
      <c r="F4" s="52" t="s">
        <v>14</v>
      </c>
      <c r="G4" s="53"/>
      <c r="H4" s="54"/>
      <c r="I4" s="52" t="s">
        <v>15</v>
      </c>
      <c r="J4" s="53"/>
      <c r="K4" s="54"/>
    </row>
    <row r="5" spans="2:12" x14ac:dyDescent="0.3">
      <c r="C5" s="9">
        <v>0.66</v>
      </c>
      <c r="D5" s="10">
        <v>0.5</v>
      </c>
      <c r="E5" s="11">
        <v>0.33</v>
      </c>
      <c r="F5" s="9">
        <v>0.66</v>
      </c>
      <c r="G5" s="10">
        <v>0.5</v>
      </c>
      <c r="H5" s="11">
        <v>0.33</v>
      </c>
      <c r="I5" s="12">
        <v>0.66</v>
      </c>
      <c r="J5" s="13">
        <v>0.5</v>
      </c>
      <c r="K5" s="14">
        <v>0.33</v>
      </c>
    </row>
    <row r="6" spans="2:12" x14ac:dyDescent="0.3">
      <c r="B6" s="8" t="s">
        <v>16</v>
      </c>
      <c r="C6" s="15">
        <v>247.34229053983117</v>
      </c>
      <c r="D6" s="15">
        <v>340.09564949226785</v>
      </c>
      <c r="E6" s="15">
        <v>525.60236739714128</v>
      </c>
      <c r="F6" s="15">
        <v>618.35572634957794</v>
      </c>
      <c r="G6" s="15">
        <v>803.86244425445125</v>
      </c>
      <c r="H6" s="15">
        <v>927.5335895243669</v>
      </c>
      <c r="I6" s="15">
        <v>1484.0537432389872</v>
      </c>
      <c r="J6" s="15">
        <v>1731.396033778818</v>
      </c>
      <c r="K6" s="15">
        <v>2009.6561106361285</v>
      </c>
    </row>
    <row r="7" spans="2:12" x14ac:dyDescent="0.3">
      <c r="B7" s="8" t="s">
        <v>17</v>
      </c>
      <c r="C7" s="15">
        <v>271.68073771517612</v>
      </c>
      <c r="D7" s="15">
        <v>373.56101435836717</v>
      </c>
      <c r="E7" s="15">
        <v>577.32156764474928</v>
      </c>
      <c r="F7" s="15">
        <v>679.20184428794039</v>
      </c>
      <c r="G7" s="15">
        <v>882.96239757432249</v>
      </c>
      <c r="H7" s="15">
        <v>1018.8027664319106</v>
      </c>
      <c r="I7" s="15">
        <v>1630.0844262910571</v>
      </c>
      <c r="J7" s="15">
        <v>1901.7651640062331</v>
      </c>
      <c r="K7" s="15">
        <v>2207.4059939358062</v>
      </c>
    </row>
    <row r="8" spans="2:12" x14ac:dyDescent="0.3">
      <c r="B8" s="8" t="s">
        <v>18</v>
      </c>
      <c r="C8" s="15">
        <v>321.19933039435801</v>
      </c>
      <c r="D8" s="15">
        <v>441.64907929224228</v>
      </c>
      <c r="E8" s="15">
        <v>682.5485770880108</v>
      </c>
      <c r="F8" s="15">
        <v>802.99832598589501</v>
      </c>
      <c r="G8" s="15">
        <v>1043.8978237816636</v>
      </c>
      <c r="H8" s="15">
        <v>1204.4974889788425</v>
      </c>
      <c r="I8" s="15">
        <v>1927.1959823661482</v>
      </c>
      <c r="J8" s="15">
        <v>2248.3953127605064</v>
      </c>
      <c r="K8" s="15">
        <v>2609.7445594541591</v>
      </c>
    </row>
    <row r="9" spans="2:12" x14ac:dyDescent="0.3">
      <c r="B9" s="8" t="s">
        <v>19</v>
      </c>
      <c r="C9" s="16">
        <v>182.40386879975307</v>
      </c>
      <c r="D9" s="16">
        <v>182.40386879975307</v>
      </c>
      <c r="E9" s="16">
        <v>182.40386879975307</v>
      </c>
      <c r="F9" s="16">
        <v>182.40386879975301</v>
      </c>
      <c r="G9" s="16">
        <v>182.40386879975307</v>
      </c>
      <c r="H9" s="16">
        <v>182.40386879975307</v>
      </c>
      <c r="I9" s="16">
        <v>182.40386879975307</v>
      </c>
      <c r="J9" s="16">
        <v>182.40386879975307</v>
      </c>
      <c r="K9">
        <v>182.40386879975307</v>
      </c>
    </row>
    <row r="10" spans="2:12" x14ac:dyDescent="0.3">
      <c r="B10" s="8" t="s">
        <v>20</v>
      </c>
      <c r="C10" s="16">
        <v>271.52849616484889</v>
      </c>
      <c r="D10" s="16">
        <v>271.52849616484889</v>
      </c>
      <c r="E10" s="16">
        <v>271.52849616484889</v>
      </c>
      <c r="F10" s="16">
        <v>271.528496164849</v>
      </c>
      <c r="G10" s="16">
        <v>271.52849616484889</v>
      </c>
      <c r="H10" s="16">
        <v>271.52849616484889</v>
      </c>
      <c r="I10" s="16">
        <v>271.52849616484889</v>
      </c>
      <c r="J10" s="16">
        <v>271.52849616484889</v>
      </c>
      <c r="K10">
        <v>271.52849616484889</v>
      </c>
    </row>
    <row r="11" spans="2:12" x14ac:dyDescent="0.3">
      <c r="B11" s="8" t="s">
        <v>21</v>
      </c>
      <c r="C11" s="16">
        <v>229.68680154477303</v>
      </c>
      <c r="D11" s="16">
        <v>229.68680154477303</v>
      </c>
      <c r="E11" s="16">
        <v>229.68680154477303</v>
      </c>
      <c r="F11" s="16">
        <v>229.68680154477303</v>
      </c>
      <c r="G11" s="16">
        <v>229.68680154477303</v>
      </c>
      <c r="H11" s="16">
        <v>229.68680154477303</v>
      </c>
      <c r="I11" s="16">
        <v>229.68680154477303</v>
      </c>
      <c r="J11" s="16">
        <v>229.68680154477303</v>
      </c>
      <c r="K11">
        <v>229.68680154477303</v>
      </c>
    </row>
    <row r="13" spans="2:12" x14ac:dyDescent="0.3">
      <c r="B13" s="18" t="s">
        <v>22</v>
      </c>
      <c r="C13" s="16">
        <f>C6-C9</f>
        <v>64.938421740078098</v>
      </c>
      <c r="D13" s="16">
        <f t="shared" ref="D13:K13" si="0">D6-D9</f>
        <v>157.69178069251478</v>
      </c>
      <c r="E13" s="16">
        <f t="shared" si="0"/>
        <v>343.19849859738821</v>
      </c>
      <c r="F13" s="16">
        <f>F6-F9</f>
        <v>435.95185754982492</v>
      </c>
      <c r="G13" s="16">
        <f t="shared" si="0"/>
        <v>621.45857545469812</v>
      </c>
      <c r="H13" s="16">
        <f t="shared" si="0"/>
        <v>745.12972072461389</v>
      </c>
      <c r="I13" s="16">
        <f t="shared" si="0"/>
        <v>1301.6498744392341</v>
      </c>
      <c r="J13" s="16">
        <f t="shared" si="0"/>
        <v>1548.9921649790649</v>
      </c>
      <c r="K13" s="16">
        <f t="shared" si="0"/>
        <v>1827.2522418363753</v>
      </c>
    </row>
    <row r="14" spans="2:12" x14ac:dyDescent="0.3">
      <c r="B14" s="18"/>
      <c r="C14" s="16">
        <f t="shared" ref="C14:K14" si="1">C13/24</f>
        <v>2.7057675725032539</v>
      </c>
      <c r="D14" s="16">
        <f t="shared" si="1"/>
        <v>6.570490862188116</v>
      </c>
      <c r="E14" s="16">
        <f t="shared" si="1"/>
        <v>14.299937441557843</v>
      </c>
      <c r="F14" s="16">
        <f t="shared" si="1"/>
        <v>18.164660731242705</v>
      </c>
      <c r="G14" s="16">
        <f t="shared" si="1"/>
        <v>25.894107310612423</v>
      </c>
      <c r="H14" s="16">
        <f t="shared" si="1"/>
        <v>31.047071696858911</v>
      </c>
      <c r="I14" s="16">
        <f t="shared" si="1"/>
        <v>54.235411434968086</v>
      </c>
      <c r="J14" s="16">
        <f t="shared" si="1"/>
        <v>64.541340207461033</v>
      </c>
      <c r="K14" s="16">
        <f t="shared" si="1"/>
        <v>76.135510076515644</v>
      </c>
      <c r="L14" t="s">
        <v>25</v>
      </c>
    </row>
    <row r="15" spans="2:12" x14ac:dyDescent="0.3">
      <c r="B15" s="18" t="s">
        <v>48</v>
      </c>
      <c r="C15" s="16">
        <f>C6-$L$39*1000</f>
        <v>-6.4815782599218892</v>
      </c>
      <c r="D15" s="16">
        <f t="shared" ref="D15:K15" si="2">D6-$L$39*1000</f>
        <v>86.271780692514795</v>
      </c>
      <c r="E15" s="16">
        <f t="shared" si="2"/>
        <v>271.77849859738819</v>
      </c>
      <c r="F15" s="16">
        <f t="shared" si="2"/>
        <v>364.53185754982485</v>
      </c>
      <c r="G15" s="16">
        <f t="shared" si="2"/>
        <v>550.03857545469816</v>
      </c>
      <c r="H15" s="16">
        <f t="shared" si="2"/>
        <v>673.70972072461382</v>
      </c>
      <c r="I15" s="16">
        <f t="shared" si="2"/>
        <v>1230.2298744392342</v>
      </c>
      <c r="J15" s="16">
        <f t="shared" si="2"/>
        <v>1477.5721649790651</v>
      </c>
      <c r="K15" s="16">
        <f t="shared" si="2"/>
        <v>1755.8322418363755</v>
      </c>
    </row>
    <row r="16" spans="2:12" x14ac:dyDescent="0.3">
      <c r="B16" s="18"/>
      <c r="C16" s="16">
        <f>C15/22</f>
        <v>-0.29461719363281313</v>
      </c>
      <c r="D16" s="16">
        <f t="shared" ref="D16:K16" si="3">D15/22</f>
        <v>3.9214445769324908</v>
      </c>
      <c r="E16" s="16">
        <f t="shared" si="3"/>
        <v>12.3535681180631</v>
      </c>
      <c r="F16" s="16">
        <f t="shared" si="3"/>
        <v>16.569629888628402</v>
      </c>
      <c r="G16" s="16">
        <f t="shared" si="3"/>
        <v>25.001753429759006</v>
      </c>
      <c r="H16" s="16">
        <f t="shared" si="3"/>
        <v>30.623169123846083</v>
      </c>
      <c r="I16" s="16">
        <f t="shared" si="3"/>
        <v>55.91953974723792</v>
      </c>
      <c r="J16" s="16">
        <f t="shared" si="3"/>
        <v>67.162371135412045</v>
      </c>
      <c r="K16" s="16">
        <f t="shared" si="3"/>
        <v>79.81055644710797</v>
      </c>
      <c r="L16" t="s">
        <v>49</v>
      </c>
    </row>
    <row r="17" spans="2:12" x14ac:dyDescent="0.3">
      <c r="B17" s="18"/>
      <c r="C17" s="16"/>
      <c r="D17" s="16"/>
      <c r="E17" s="16"/>
      <c r="F17" s="16"/>
      <c r="G17" s="16"/>
      <c r="H17" s="16"/>
      <c r="I17" s="16"/>
      <c r="J17" s="16"/>
      <c r="K17" s="16"/>
    </row>
    <row r="18" spans="2:12" x14ac:dyDescent="0.3"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2:12" x14ac:dyDescent="0.3">
      <c r="B19" s="8" t="s">
        <v>24</v>
      </c>
      <c r="C19" s="17"/>
      <c r="D19" s="17"/>
      <c r="E19" s="17"/>
      <c r="F19" s="17"/>
      <c r="G19" s="17"/>
      <c r="H19" s="17"/>
      <c r="I19" s="17"/>
      <c r="J19" s="17"/>
      <c r="K19" s="17"/>
    </row>
    <row r="20" spans="2:12" x14ac:dyDescent="0.3">
      <c r="C20" s="52" t="s">
        <v>13</v>
      </c>
      <c r="D20" s="53"/>
      <c r="E20" s="54"/>
      <c r="F20" s="52" t="s">
        <v>14</v>
      </c>
      <c r="G20" s="53"/>
      <c r="H20" s="54"/>
      <c r="I20" s="52" t="s">
        <v>15</v>
      </c>
      <c r="J20" s="53"/>
      <c r="K20" s="54"/>
    </row>
    <row r="21" spans="2:12" x14ac:dyDescent="0.3">
      <c r="C21" s="9">
        <v>0.66</v>
      </c>
      <c r="D21" s="10">
        <v>0.5</v>
      </c>
      <c r="E21" s="11">
        <v>0.33</v>
      </c>
      <c r="F21" s="9">
        <v>0.66</v>
      </c>
      <c r="G21" s="10">
        <v>0.5</v>
      </c>
      <c r="H21" s="11">
        <v>0.33</v>
      </c>
      <c r="I21" s="12">
        <v>0.66</v>
      </c>
      <c r="J21" s="13">
        <v>0.5</v>
      </c>
      <c r="K21" s="14">
        <v>0.33</v>
      </c>
    </row>
    <row r="22" spans="2:12" x14ac:dyDescent="0.3">
      <c r="B22" s="8" t="s">
        <v>17</v>
      </c>
      <c r="C22" s="15">
        <v>424.46324060065615</v>
      </c>
      <c r="D22" s="15">
        <v>583.63695582590231</v>
      </c>
      <c r="E22" s="15">
        <v>901.98438627639428</v>
      </c>
      <c r="F22" s="15">
        <v>1061.1581015016404</v>
      </c>
      <c r="G22" s="15">
        <v>1379.5055319521325</v>
      </c>
      <c r="H22" s="15">
        <v>1591.7371522524606</v>
      </c>
      <c r="I22" s="15">
        <v>2546.7794436039371</v>
      </c>
      <c r="J22" s="15">
        <v>2971.2426842045929</v>
      </c>
      <c r="K22" s="15">
        <v>3448.7638298803313</v>
      </c>
    </row>
    <row r="23" spans="2:12" x14ac:dyDescent="0.3">
      <c r="B23" s="8" t="s">
        <v>16</v>
      </c>
      <c r="C23" s="15">
        <v>346.87956674468489</v>
      </c>
      <c r="D23" s="15">
        <v>476.95940427394174</v>
      </c>
      <c r="E23" s="15">
        <v>737.11907933245539</v>
      </c>
      <c r="F23" s="15">
        <v>867.19891686171229</v>
      </c>
      <c r="G23" s="15">
        <v>1127.3585919202258</v>
      </c>
      <c r="H23" s="15">
        <v>1300.7983752925682</v>
      </c>
      <c r="I23" s="15">
        <v>2081.2774004681096</v>
      </c>
      <c r="J23" s="15">
        <v>2428.1569672127944</v>
      </c>
      <c r="K23" s="15">
        <v>2818.3964798005645</v>
      </c>
    </row>
    <row r="24" spans="2:12" x14ac:dyDescent="0.3">
      <c r="B24" s="8" t="s">
        <v>18</v>
      </c>
      <c r="C24" s="15">
        <v>483.24153383131448</v>
      </c>
      <c r="D24" s="15">
        <v>664.45710901805728</v>
      </c>
      <c r="E24" s="15">
        <v>1026.8882593915432</v>
      </c>
      <c r="F24" s="15">
        <v>1208.1038345782863</v>
      </c>
      <c r="G24" s="15">
        <v>1570.534984951772</v>
      </c>
      <c r="H24" s="15">
        <v>1812.1557518674292</v>
      </c>
      <c r="I24" s="15">
        <v>2899.4492029878866</v>
      </c>
      <c r="J24" s="15">
        <v>3382.690736819201</v>
      </c>
      <c r="K24" s="15">
        <v>3926.3374623794302</v>
      </c>
    </row>
    <row r="25" spans="2:12" x14ac:dyDescent="0.3">
      <c r="B25" s="8" t="s">
        <v>20</v>
      </c>
      <c r="C25" s="16">
        <v>271.52849616484889</v>
      </c>
      <c r="D25" s="16">
        <v>271.52849616484889</v>
      </c>
      <c r="E25" s="16">
        <v>271.52849616484889</v>
      </c>
      <c r="F25" s="16">
        <v>271.52849616484889</v>
      </c>
      <c r="G25" s="16">
        <v>271.52849616484889</v>
      </c>
      <c r="H25" s="16">
        <v>271.52849616484889</v>
      </c>
      <c r="I25" s="16">
        <v>271.52849616484889</v>
      </c>
      <c r="J25" s="16">
        <v>271.52849616484889</v>
      </c>
      <c r="K25">
        <v>271.52849616484889</v>
      </c>
    </row>
    <row r="26" spans="2:12" x14ac:dyDescent="0.3">
      <c r="B26" s="8" t="s">
        <v>19</v>
      </c>
      <c r="C26" s="16">
        <v>182.40386879975307</v>
      </c>
      <c r="D26" s="16">
        <v>182.40386879975307</v>
      </c>
      <c r="E26" s="16">
        <v>182.40386879975307</v>
      </c>
      <c r="F26" s="16">
        <v>182.40386879975307</v>
      </c>
      <c r="G26" s="16">
        <v>182.40386879975307</v>
      </c>
      <c r="H26" s="16">
        <v>182.40386879975307</v>
      </c>
      <c r="I26" s="16">
        <v>182.40386879975307</v>
      </c>
      <c r="J26" s="16">
        <v>182.40386879975307</v>
      </c>
      <c r="K26">
        <v>182.40386879975307</v>
      </c>
    </row>
    <row r="27" spans="2:12" x14ac:dyDescent="0.3">
      <c r="B27" s="8" t="s">
        <v>21</v>
      </c>
      <c r="C27" s="16">
        <v>229.68680154477303</v>
      </c>
      <c r="D27" s="16">
        <v>229.68680154477303</v>
      </c>
      <c r="E27" s="16">
        <v>229.68680154477303</v>
      </c>
      <c r="F27" s="16">
        <v>229.68680154477303</v>
      </c>
      <c r="G27" s="16">
        <v>229.68680154477303</v>
      </c>
      <c r="H27" s="16">
        <v>229.68680154477303</v>
      </c>
      <c r="I27" s="16">
        <v>229.68680154477303</v>
      </c>
      <c r="J27" s="16">
        <v>229.68680154477303</v>
      </c>
      <c r="K27">
        <v>229.68680154477303</v>
      </c>
    </row>
    <row r="29" spans="2:12" x14ac:dyDescent="0.3">
      <c r="B29" s="18" t="s">
        <v>22</v>
      </c>
      <c r="C29" s="16">
        <f>C23-C26</f>
        <v>164.47569794493182</v>
      </c>
      <c r="D29" s="16">
        <f t="shared" ref="D29:K29" si="4">D23-D26</f>
        <v>294.55553547418867</v>
      </c>
      <c r="E29" s="16">
        <f t="shared" si="4"/>
        <v>554.71521053270226</v>
      </c>
      <c r="F29" s="16">
        <f t="shared" si="4"/>
        <v>684.79504806195928</v>
      </c>
      <c r="G29" s="16">
        <f t="shared" si="4"/>
        <v>944.95472312047264</v>
      </c>
      <c r="H29" s="16">
        <f t="shared" si="4"/>
        <v>1118.394506492815</v>
      </c>
      <c r="I29" s="16">
        <f t="shared" si="4"/>
        <v>1898.8735316683565</v>
      </c>
      <c r="J29" s="16">
        <f t="shared" si="4"/>
        <v>2245.7530984130412</v>
      </c>
      <c r="K29" s="16">
        <f t="shared" si="4"/>
        <v>2635.9926110008114</v>
      </c>
    </row>
    <row r="30" spans="2:12" x14ac:dyDescent="0.3">
      <c r="C30" s="16">
        <f>C29/24</f>
        <v>6.8531540810388263</v>
      </c>
      <c r="D30" s="16">
        <f t="shared" ref="D30" si="5">D29/24</f>
        <v>12.273147311424529</v>
      </c>
      <c r="E30" s="16">
        <f t="shared" ref="E30" si="6">E29/24</f>
        <v>23.113133772195926</v>
      </c>
      <c r="F30" s="16">
        <f t="shared" ref="F30" si="7">F29/24</f>
        <v>28.533127002581637</v>
      </c>
      <c r="G30" s="16">
        <f t="shared" ref="G30" si="8">G29/24</f>
        <v>39.373113463353029</v>
      </c>
      <c r="H30" s="16">
        <f t="shared" ref="H30" si="9">H29/24</f>
        <v>46.59977110386729</v>
      </c>
      <c r="I30" s="16">
        <f t="shared" ref="I30" si="10">I29/24</f>
        <v>79.119730486181524</v>
      </c>
      <c r="J30" s="16">
        <f t="shared" ref="J30" si="11">J29/24</f>
        <v>93.573045767210047</v>
      </c>
      <c r="K30" s="16">
        <f t="shared" ref="K30" si="12">K29/24</f>
        <v>109.83302545836715</v>
      </c>
      <c r="L30" t="s">
        <v>25</v>
      </c>
    </row>
    <row r="31" spans="2:12" x14ac:dyDescent="0.3">
      <c r="B31" s="18" t="s">
        <v>48</v>
      </c>
      <c r="C31" s="16">
        <f>C22-$L$39*1000</f>
        <v>170.63937180090309</v>
      </c>
      <c r="D31" s="16">
        <f t="shared" ref="D31:K31" si="13">D22-$L$39*1000</f>
        <v>329.81308702614922</v>
      </c>
      <c r="E31" s="16">
        <f t="shared" si="13"/>
        <v>648.16051747664119</v>
      </c>
      <c r="F31" s="16">
        <f t="shared" si="13"/>
        <v>807.33423270188734</v>
      </c>
      <c r="G31" s="16">
        <f t="shared" si="13"/>
        <v>1125.6816631523795</v>
      </c>
      <c r="H31" s="16">
        <f t="shared" si="13"/>
        <v>1337.9132834527077</v>
      </c>
      <c r="I31" s="16">
        <f t="shared" si="13"/>
        <v>2292.9555748041839</v>
      </c>
      <c r="J31" s="16">
        <f t="shared" si="13"/>
        <v>2717.4188154048397</v>
      </c>
      <c r="K31" s="16">
        <f t="shared" si="13"/>
        <v>3194.9399610805781</v>
      </c>
    </row>
    <row r="32" spans="2:12" x14ac:dyDescent="0.3">
      <c r="B32" s="18"/>
      <c r="C32" s="16">
        <f>C31/22</f>
        <v>7.7563350818592314</v>
      </c>
      <c r="D32" s="16">
        <f t="shared" ref="D32" si="14">D31/22</f>
        <v>14.991503955734055</v>
      </c>
      <c r="E32" s="16">
        <f t="shared" ref="E32" si="15">E31/22</f>
        <v>29.461841703483689</v>
      </c>
      <c r="F32" s="16">
        <f t="shared" ref="F32" si="16">F31/22</f>
        <v>36.697010577358519</v>
      </c>
      <c r="G32" s="16">
        <f t="shared" ref="G32" si="17">G31/22</f>
        <v>51.167348325108158</v>
      </c>
      <c r="H32" s="16">
        <f t="shared" ref="H32" si="18">H31/22</f>
        <v>60.81424015694126</v>
      </c>
      <c r="I32" s="16">
        <f t="shared" ref="I32" si="19">I31/22</f>
        <v>104.22525340019018</v>
      </c>
      <c r="J32" s="16">
        <f t="shared" ref="J32" si="20">J31/22</f>
        <v>123.51903706385635</v>
      </c>
      <c r="K32" s="16">
        <f t="shared" ref="K32" si="21">K31/22</f>
        <v>145.22454368548082</v>
      </c>
      <c r="L32" t="s">
        <v>49</v>
      </c>
    </row>
    <row r="33" spans="2:12" x14ac:dyDescent="0.3">
      <c r="B33" s="18"/>
      <c r="C33" s="16"/>
      <c r="D33" s="16"/>
      <c r="E33" s="16"/>
      <c r="F33" s="16"/>
      <c r="G33" s="16"/>
      <c r="H33" s="16"/>
      <c r="I33" s="16"/>
      <c r="J33" s="16"/>
      <c r="K33" s="16"/>
    </row>
    <row r="34" spans="2:12" x14ac:dyDescent="0.3">
      <c r="B34" s="18"/>
      <c r="C34" s="16"/>
      <c r="D34" s="16"/>
      <c r="E34" s="16"/>
      <c r="F34" s="16"/>
      <c r="G34" s="16"/>
      <c r="H34" s="16"/>
      <c r="I34" s="16"/>
      <c r="J34" s="16"/>
      <c r="K34" s="16"/>
    </row>
    <row r="35" spans="2:12" x14ac:dyDescent="0.3">
      <c r="B35" s="8" t="s">
        <v>45</v>
      </c>
    </row>
    <row r="36" spans="2:12" x14ac:dyDescent="0.3">
      <c r="B36" s="1"/>
      <c r="C36" s="4">
        <v>2011</v>
      </c>
      <c r="D36" s="4">
        <v>2012</v>
      </c>
      <c r="E36" s="4">
        <v>2013</v>
      </c>
      <c r="F36" s="4">
        <v>2014</v>
      </c>
      <c r="G36" s="4">
        <v>2015</v>
      </c>
      <c r="H36" s="1">
        <v>2016</v>
      </c>
      <c r="I36" s="4">
        <v>2017</v>
      </c>
      <c r="K36" t="s">
        <v>46</v>
      </c>
      <c r="L36" t="s">
        <v>47</v>
      </c>
    </row>
    <row r="37" spans="2:12" x14ac:dyDescent="0.3">
      <c r="B37" s="4" t="s">
        <v>40</v>
      </c>
      <c r="C37" s="21">
        <v>34.829639044340396</v>
      </c>
      <c r="D37" s="22">
        <v>35.358584482401405</v>
      </c>
      <c r="E37" s="22">
        <v>35.844285159333495</v>
      </c>
      <c r="F37" s="22">
        <v>36.103267447229761</v>
      </c>
      <c r="G37" s="23">
        <v>36.127687509987076</v>
      </c>
      <c r="H37" s="24"/>
      <c r="I37" s="25"/>
    </row>
    <row r="38" spans="2:12" x14ac:dyDescent="0.3">
      <c r="B38" s="4" t="s">
        <v>41</v>
      </c>
      <c r="C38" s="26">
        <v>4.5158800000000006E-2</v>
      </c>
      <c r="D38" s="27">
        <v>4.9848719999999999E-2</v>
      </c>
      <c r="E38" s="27">
        <v>5.9587632000000008E-2</v>
      </c>
      <c r="F38" s="27">
        <v>5.8250992852335724E-2</v>
      </c>
      <c r="G38" s="28">
        <v>5.8682351312513148E-2</v>
      </c>
      <c r="H38" s="25"/>
      <c r="I38" s="25"/>
      <c r="K38" s="1">
        <f>SUM(C38:G38)</f>
        <v>0.27152849616484886</v>
      </c>
    </row>
    <row r="39" spans="2:12" x14ac:dyDescent="0.3">
      <c r="B39" s="4" t="s">
        <v>42</v>
      </c>
      <c r="C39" s="26">
        <v>4.0611776000000002E-2</v>
      </c>
      <c r="D39" s="27">
        <v>3.6376192000000002E-2</v>
      </c>
      <c r="E39" s="27">
        <v>3.8035984000000002E-2</v>
      </c>
      <c r="F39" s="27">
        <v>3.512751705062591E-2</v>
      </c>
      <c r="G39" s="28">
        <v>3.2252399749127136E-2</v>
      </c>
      <c r="H39" s="29">
        <f>36.69/1000</f>
        <v>3.669E-2</v>
      </c>
      <c r="I39" s="29">
        <f>34.73/1000</f>
        <v>3.4729999999999997E-2</v>
      </c>
      <c r="K39" s="1">
        <f>SUM(C39:G39)</f>
        <v>0.18240386879975307</v>
      </c>
      <c r="L39" s="25">
        <f>SUM(C39:I39)</f>
        <v>0.25382386879975305</v>
      </c>
    </row>
    <row r="40" spans="2:12" x14ac:dyDescent="0.3">
      <c r="B40" s="4" t="s">
        <v>43</v>
      </c>
      <c r="C40" s="30">
        <v>5.1691712000000001E-2</v>
      </c>
      <c r="D40" s="31">
        <v>4.7009120000000001E-2</v>
      </c>
      <c r="E40" s="31">
        <v>4.4290432000000005E-2</v>
      </c>
      <c r="F40" s="31">
        <v>4.3786847130261868E-2</v>
      </c>
      <c r="G40" s="32">
        <v>4.2908690414511154E-2</v>
      </c>
      <c r="H40" s="25"/>
      <c r="I40" s="25"/>
      <c r="K40" s="1">
        <f>SUM(C40:G40)</f>
        <v>0.22968680154477303</v>
      </c>
    </row>
    <row r="41" spans="2:12" x14ac:dyDescent="0.3">
      <c r="B41" s="1" t="s">
        <v>44</v>
      </c>
      <c r="C41" s="1"/>
      <c r="D41" s="1"/>
      <c r="E41" s="1"/>
      <c r="F41" s="1"/>
      <c r="G41" s="1"/>
      <c r="H41" s="1"/>
    </row>
  </sheetData>
  <mergeCells count="6">
    <mergeCell ref="C4:E4"/>
    <mergeCell ref="F4:H4"/>
    <mergeCell ref="I4:K4"/>
    <mergeCell ref="C20:E20"/>
    <mergeCell ref="F20:H20"/>
    <mergeCell ref="I20:K20"/>
  </mergeCells>
  <pageMargins left="0.7" right="0.7" top="0.75" bottom="0.75" header="0.3" footer="0.3"/>
  <pageSetup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CB</vt:lpstr>
      <vt:lpstr>CBmax</vt:lpstr>
      <vt:lpstr>Sheet1</vt:lpstr>
      <vt:lpstr>Sheet2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%displayname%</dc:creator>
  <cp:lastModifiedBy>Mikkel Bosack</cp:lastModifiedBy>
  <dcterms:created xsi:type="dcterms:W3CDTF">2018-03-19T16:45:19Z</dcterms:created>
  <dcterms:modified xsi:type="dcterms:W3CDTF">2020-10-01T07:59:17Z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956737697124481</vt:r8>
  </property>
</Properties>
</file>