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TIMES models\TIMES-DK\SuppXLS\"/>
    </mc:Choice>
  </mc:AlternateContent>
  <xr:revisionPtr revIDLastSave="0" documentId="13_ncr:1_{864D261D-4753-469C-A9D2-3D10C2314074}" xr6:coauthVersionLast="47" xr6:coauthVersionMax="47" xr10:uidLastSave="{00000000-0000-0000-0000-000000000000}"/>
  <bookViews>
    <workbookView xWindow="14664" yWindow="636" windowWidth="21960" windowHeight="15468" activeTab="1" xr2:uid="{00000000-000D-0000-FFFF-FFFF00000000}"/>
  </bookViews>
  <sheets>
    <sheet name="Intro" sheetId="3" r:id="rId1"/>
    <sheet name="ELC" sheetId="2" r:id="rId2"/>
    <sheet name="Excessheattax" sheetId="5" r:id="rId3"/>
    <sheet name="SUB_limits" sheetId="1" r:id="rId4"/>
    <sheet name="INF" sheetId="4" r:id="rId5"/>
  </sheets>
  <externalReferences>
    <externalReference r:id="rId6"/>
  </externalReferences>
  <definedNames>
    <definedName name="_Order1" hidden="1">255</definedName>
    <definedName name="_Order2" hidden="1">255</definedName>
    <definedName name="FIXWINOFF">'[1]Adjusted O&amp;M waste and WIN '!$K$13</definedName>
    <definedName name="HTML_CodePage" hidden="1">1252</definedName>
    <definedName name="HTML_Control" hidden="1">{"'Ark1'!$A$8:$M$33"}</definedName>
    <definedName name="HTML_Control_1" hidden="1">{"'Ark1'!$A$8:$M$33"}</definedName>
    <definedName name="HTML_Control_1_1" hidden="1">{"'Ark1'!$A$8:$M$33"}</definedName>
    <definedName name="HTML_Control_1_2" hidden="1">{"'Ark1'!$A$8:$M$33"}</definedName>
    <definedName name="HTML_Control_2" hidden="1">{"'Ark1'!$A$8:$M$33"}</definedName>
    <definedName name="HTML_Control_3" hidden="1">{"'Ark1'!$A$8:$M$33"}</definedName>
    <definedName name="HTML_Description" hidden="1">""</definedName>
    <definedName name="HTML_Email" hidden="1">""</definedName>
    <definedName name="HTML_Header" hidden="1">"Ark1"</definedName>
    <definedName name="HTML_LastUpdate" hidden="1">"21-06-02"</definedName>
    <definedName name="HTML_LineAfter" hidden="1">FALSE</definedName>
    <definedName name="HTML_LineBefore" hidden="1">FALSE</definedName>
    <definedName name="HTML_Name" hidden="1">"Bjarne Ruby"</definedName>
    <definedName name="HTML_OBDlg2" hidden="1">TRUE</definedName>
    <definedName name="HTML_OBDlg4" hidden="1">TRUE</definedName>
    <definedName name="HTML_OS" hidden="1">0</definedName>
    <definedName name="HTML_PathFile" hidden="1">"L:\Nmr\Indicators\MinHTML.htm"</definedName>
    <definedName name="HTML_Title" hidden="1">"Data"</definedName>
    <definedName name="VARWINOFF">'[1]Adjusted O&amp;M waste and WIN '!$L$13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U6" i="4" l="1"/>
  <c r="V6" i="4" s="1"/>
  <c r="V7" i="4"/>
  <c r="V8" i="4"/>
  <c r="V9" i="4"/>
  <c r="V10" i="4"/>
  <c r="V11" i="4"/>
  <c r="V13" i="4"/>
  <c r="W14" i="4"/>
  <c r="V14" i="4" s="1"/>
  <c r="U16" i="4"/>
  <c r="AN11" i="4"/>
  <c r="V12" i="4" s="1"/>
  <c r="AN9" i="4"/>
  <c r="X12" i="4" s="1"/>
  <c r="X16" i="4" s="1"/>
  <c r="E14" i="4"/>
  <c r="X15" i="4" l="1"/>
  <c r="W12" i="4"/>
  <c r="V16" i="4"/>
  <c r="V15" i="4"/>
  <c r="E6" i="4"/>
  <c r="K6" i="4" s="1"/>
  <c r="K8" i="4"/>
  <c r="I8" i="1"/>
  <c r="W15" i="4" l="1"/>
  <c r="W16" i="4"/>
  <c r="E15" i="4"/>
  <c r="K9" i="4" s="1"/>
  <c r="F7" i="4"/>
  <c r="K7" i="4" s="1"/>
  <c r="M7" i="4" s="1"/>
  <c r="K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Mikkel Bosack Simonsen</author>
  </authors>
  <commentList>
    <comment ref="E6" authorId="0" shapeId="0" xr:uid="{00000000-0006-0000-0400-000001000000}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5 year untill 2025
</t>
        </r>
      </text>
    </comment>
    <comment ref="F7" authorId="0" shapeId="0" xr:uid="{00000000-0006-0000-0400-000002000000}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5 year untill 2025
</t>
        </r>
      </text>
    </comment>
    <comment ref="W9" authorId="0" shapeId="0" xr:uid="{00000000-0006-0000-0400-000003000000}">
      <text>
        <r>
          <rPr>
            <b/>
            <sz val="9"/>
            <color indexed="8"/>
            <rFont val="Calibri"/>
            <family val="2"/>
            <scheme val="minor"/>
          </rPr>
          <t>Author:</t>
        </r>
        <r>
          <rPr>
            <sz val="9"/>
            <color indexed="8"/>
            <rFont val="Calibri"/>
            <family val="2"/>
            <scheme val="minor"/>
          </rPr>
          <t xml:space="preserve">
Letbaner
</t>
        </r>
      </text>
    </comment>
    <comment ref="X12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omkostninger til elektrificering og signal, der ikke medtages I disse beregninger</t>
        </r>
      </text>
    </comment>
    <comment ref="E14" authorId="0" shapeId="0" xr:uid="{00000000-0006-0000-0400-000005000000}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10 year untill 2030</t>
        </r>
      </text>
    </comment>
    <comment ref="E15" authorId="0" shapeId="0" xr:uid="{00000000-0006-0000-0400-000006000000}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10 year untill 2030</t>
        </r>
      </text>
    </comment>
  </commentList>
</comments>
</file>

<file path=xl/sharedStrings.xml><?xml version="1.0" encoding="utf-8"?>
<sst xmlns="http://schemas.openxmlformats.org/spreadsheetml/2006/main" count="375" uniqueCount="175">
  <si>
    <t>ELCC</t>
  </si>
  <si>
    <t>ERSOLPV3N</t>
  </si>
  <si>
    <t>ERWINELCWIN2N</t>
  </si>
  <si>
    <t>Bound on activity getting a subsidy</t>
  </si>
  <si>
    <t>UP</t>
  </si>
  <si>
    <t>ERWINELCWIN3N</t>
  </si>
  <si>
    <t>UC_SUB2020</t>
  </si>
  <si>
    <t>UC_Desc</t>
  </si>
  <si>
    <t>UC_RHSTS~0</t>
  </si>
  <si>
    <t>UC_RHSTS</t>
  </si>
  <si>
    <t>UC_FLO</t>
  </si>
  <si>
    <t>LimType</t>
  </si>
  <si>
    <t>Year</t>
  </si>
  <si>
    <t>Cset_CN</t>
  </si>
  <si>
    <t>Pset_PN</t>
  </si>
  <si>
    <t>UC_N</t>
  </si>
  <si>
    <t>Limitations on Subsidy level according to the budget of 4.2 mia. DKK</t>
  </si>
  <si>
    <t>~TFM_INS</t>
  </si>
  <si>
    <t>Attribute</t>
  </si>
  <si>
    <t>DKE</t>
  </si>
  <si>
    <t>DKW</t>
  </si>
  <si>
    <t>*Unit</t>
  </si>
  <si>
    <t>MW</t>
  </si>
  <si>
    <t>LO</t>
  </si>
  <si>
    <t>ERWINELCWIN5N</t>
  </si>
  <si>
    <t>Pset_CO</t>
  </si>
  <si>
    <t>GJ</t>
  </si>
  <si>
    <t>ACT_BND</t>
  </si>
  <si>
    <t>ELCCOA</t>
  </si>
  <si>
    <t xml:space="preserve">UC_Sets: T_E: </t>
  </si>
  <si>
    <t>UC_T</t>
  </si>
  <si>
    <t>Policy scenario file containing all policies implemented by the Danish government which is not a tax or subsidy</t>
  </si>
  <si>
    <t>ELC</t>
  </si>
  <si>
    <t>Sheet name</t>
  </si>
  <si>
    <t>Description</t>
  </si>
  <si>
    <t>ELC sector specific policies, agrrement on wind power capacity and coal ban by 2030</t>
  </si>
  <si>
    <t>SUB_Limits</t>
  </si>
  <si>
    <t>Under construction</t>
  </si>
  <si>
    <t>C_Sets: R_S: AllRegions</t>
  </si>
  <si>
    <t>STOCK~DKE</t>
  </si>
  <si>
    <t>STOCK~DKW</t>
  </si>
  <si>
    <t>STOCK~2020~DKE</t>
  </si>
  <si>
    <t>STOCK~2025~DKW</t>
  </si>
  <si>
    <t>STOCK~2030</t>
  </si>
  <si>
    <t>INVCOST</t>
  </si>
  <si>
    <t>FIXOM</t>
  </si>
  <si>
    <t>Saturation Factor</t>
  </si>
  <si>
    <t>Infrastuktur fra flerårsbudgettet (Finanslovens afsnit 28 om transport) 2019</t>
  </si>
  <si>
    <t>Udgifter til drift og vedligeholdelse fordelt efter vejtyper</t>
  </si>
  <si>
    <t>Mpkma</t>
  </si>
  <si>
    <t>Mkr/Mpkm</t>
  </si>
  <si>
    <t>Mkr/Mpkma</t>
  </si>
  <si>
    <t>Beskrivelse</t>
  </si>
  <si>
    <t xml:space="preserve">Total estimat </t>
  </si>
  <si>
    <t>Drift estimat</t>
  </si>
  <si>
    <t>Anlægsomkostninger estimatat</t>
  </si>
  <si>
    <t>indkøb af jernbane trafik (tilhøre delvist drift)</t>
  </si>
  <si>
    <t>Fællesudgifter</t>
  </si>
  <si>
    <t>2015 prisniveau (mio. kr.)</t>
  </si>
  <si>
    <t>Veje</t>
  </si>
  <si>
    <t>Jernbane trafik</t>
  </si>
  <si>
    <t>Tabel 4</t>
  </si>
  <si>
    <t>Statsveje</t>
  </si>
  <si>
    <t>Amtsveje</t>
  </si>
  <si>
    <t>Kommuneveje</t>
  </si>
  <si>
    <t>Samlede</t>
  </si>
  <si>
    <t>Kollektiv trafik</t>
  </si>
  <si>
    <t>ekskl. fællesbroer</t>
  </si>
  <si>
    <t xml:space="preserve"> udgifter</t>
  </si>
  <si>
    <t>Færgetrafik</t>
  </si>
  <si>
    <t>luftfart</t>
  </si>
  <si>
    <t>Banedanmark</t>
  </si>
  <si>
    <t>Bygninger og støtte dertil</t>
  </si>
  <si>
    <t>Støtte til almen byggeri</t>
  </si>
  <si>
    <t>Total</t>
  </si>
  <si>
    <t>Total, uden administrativ omkostninger</t>
  </si>
  <si>
    <t>Infaltion rate from sysstettings</t>
  </si>
  <si>
    <t>PYF (BVT-Deflator)</t>
  </si>
  <si>
    <t>*1325</t>
  </si>
  <si>
    <t>1977/78</t>
  </si>
  <si>
    <t>1976/77</t>
  </si>
  <si>
    <t>*1039</t>
  </si>
  <si>
    <t>*4279</t>
  </si>
  <si>
    <t>1975/76</t>
  </si>
  <si>
    <t>1974/75</t>
  </si>
  <si>
    <t>1973/74</t>
  </si>
  <si>
    <t>1972/73</t>
  </si>
  <si>
    <t>*Regnskabsperiode kun 9 måneder.</t>
  </si>
  <si>
    <t>Fra og med 2004 er amtsveje på Bornholm overgået til Bornholms Regionskommune som kommuneveje</t>
  </si>
  <si>
    <t>20012 prisniveau (mia. kr.)</t>
  </si>
  <si>
    <t>TechName</t>
  </si>
  <si>
    <t>*TechDesc</t>
  </si>
  <si>
    <t>Comm-IN</t>
  </si>
  <si>
    <t>Comm-OUT</t>
  </si>
  <si>
    <t>*Fuel Tech</t>
  </si>
  <si>
    <t>INFRA</t>
  </si>
  <si>
    <t>INFROAD</t>
  </si>
  <si>
    <t>INFBIKE</t>
  </si>
  <si>
    <t>INFTRAIN</t>
  </si>
  <si>
    <t>INFSTRAIN</t>
  </si>
  <si>
    <t>INFMETRO</t>
  </si>
  <si>
    <t>INFSROADN</t>
  </si>
  <si>
    <t>New Road infrastructure</t>
  </si>
  <si>
    <t>INFSBIKEN</t>
  </si>
  <si>
    <t>New Bike infrastructure</t>
  </si>
  <si>
    <t>INFSTRAINN</t>
  </si>
  <si>
    <t>New Train infrastructure</t>
  </si>
  <si>
    <t>INFSSTRAINN</t>
  </si>
  <si>
    <t>New S-train infrastructure</t>
  </si>
  <si>
    <t>INFSMETRON</t>
  </si>
  <si>
    <t>New Metro infrastructure</t>
  </si>
  <si>
    <t>CAP_BND</t>
  </si>
  <si>
    <t>From VT_DK_TRA</t>
  </si>
  <si>
    <t>Costs total</t>
  </si>
  <si>
    <t>Costs per year</t>
  </si>
  <si>
    <t xml:space="preserve">banedanmark </t>
  </si>
  <si>
    <t xml:space="preserve">Anlæg </t>
  </si>
  <si>
    <t>Vedligeholdelse</t>
  </si>
  <si>
    <t>fornyelse</t>
  </si>
  <si>
    <t>AllRegions</t>
  </si>
  <si>
    <t>FLO_TAX</t>
  </si>
  <si>
    <t>IMPLTEHCN</t>
  </si>
  <si>
    <t>IMPLTEHCL</t>
  </si>
  <si>
    <t>IMPLTEHCM</t>
  </si>
  <si>
    <t>IMPLTEHCH</t>
  </si>
  <si>
    <t>IMPLTEHDN</t>
  </si>
  <si>
    <t>IMPLTEHDL</t>
  </si>
  <si>
    <t>IMPLTEHDM</t>
  </si>
  <si>
    <t>IMPLTEHDH</t>
  </si>
  <si>
    <t>IMPMTEHCN</t>
  </si>
  <si>
    <t>IMPMTEHCL</t>
  </si>
  <si>
    <t>IMPMTEHCM</t>
  </si>
  <si>
    <t>IMPMTEHCH</t>
  </si>
  <si>
    <t>IMPMTEHDN</t>
  </si>
  <si>
    <t>IMPMTEHDL</t>
  </si>
  <si>
    <t>IMPMTEHDM</t>
  </si>
  <si>
    <t>IMPMTEHDH</t>
  </si>
  <si>
    <t>IMPHTEHCN</t>
  </si>
  <si>
    <t>IMPHTEHCL</t>
  </si>
  <si>
    <t>IMPHTEHCM</t>
  </si>
  <si>
    <t>IMPHTEHCH</t>
  </si>
  <si>
    <t>IMPHTEHDN</t>
  </si>
  <si>
    <t>IMPHTEHDL</t>
  </si>
  <si>
    <t>IMPHTEHDM</t>
  </si>
  <si>
    <t>IMPHTEHDH</t>
  </si>
  <si>
    <t>ILTEHCN</t>
  </si>
  <si>
    <t>ILTEHCL</t>
  </si>
  <si>
    <t>ILTEHCM</t>
  </si>
  <si>
    <t>ILTEHCH</t>
  </si>
  <si>
    <t>ILTEHDN</t>
  </si>
  <si>
    <t>ILTEHDL</t>
  </si>
  <si>
    <t>ILTEHDM</t>
  </si>
  <si>
    <t>ILTEHDH</t>
  </si>
  <si>
    <t>IMTEHCN</t>
  </si>
  <si>
    <t>IMTEHCL</t>
  </si>
  <si>
    <t>IMTEHCM</t>
  </si>
  <si>
    <t>IMTEHCH</t>
  </si>
  <si>
    <t>IMTEHDN</t>
  </si>
  <si>
    <t>IMTEHDL</t>
  </si>
  <si>
    <t>IMTEHDM</t>
  </si>
  <si>
    <t>IMTEHDH</t>
  </si>
  <si>
    <t>IHTEHCN</t>
  </si>
  <si>
    <t>IHTEHCL</t>
  </si>
  <si>
    <t>IHTEHCM</t>
  </si>
  <si>
    <t>IHTEHCH</t>
  </si>
  <si>
    <t>IHTEHDN</t>
  </si>
  <si>
    <t>IHTEHDL</t>
  </si>
  <si>
    <t>IHTEHDM</t>
  </si>
  <si>
    <t>IHTEHDH</t>
  </si>
  <si>
    <t>EXHLDCHPC</t>
  </si>
  <si>
    <t>HETC</t>
  </si>
  <si>
    <t>EXHLDCHPD</t>
  </si>
  <si>
    <t>HETD</t>
  </si>
  <si>
    <t>SUP*</t>
  </si>
  <si>
    <t>ECCCSWSTPOCN1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</si>
</sst>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8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</font>
    <font>
      <b/>
      <sz val="10"/>
      <name val="Arial"/>
      <family val="2"/>
    </font>
    <font>
      <sz val="11"/>
      <color indexed="55"/>
      <name val="Calibri"/>
      <family val="2"/>
    </font>
    <font>
      <b/>
      <sz val="11"/>
      <name val="Calibri"/>
      <family val="2"/>
    </font>
    <font>
      <b/>
      <sz val="10"/>
      <color indexed="12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0"/>
      <name val="Calibri"/>
      <family val="2"/>
    </font>
    <font>
      <b/>
      <sz val="11"/>
      <color indexed="8"/>
      <name val="Calibri"/>
      <family val="2"/>
    </font>
    <font>
      <b/>
      <sz val="14"/>
      <name val="Frutiger 45"/>
    </font>
    <font>
      <sz val="10"/>
      <name val="Frutiger 45"/>
      <family val="2"/>
    </font>
    <font>
      <sz val="8"/>
      <name val="Calibri"/>
      <family val="2"/>
    </font>
    <font>
      <sz val="12"/>
      <name val="Frutiger 45"/>
      <family val="2"/>
    </font>
    <font>
      <b/>
      <sz val="11"/>
      <name val="Frutiger 45"/>
      <family val="2"/>
    </font>
    <font>
      <sz val="11"/>
      <name val="Frutiger 45"/>
      <family val="2"/>
    </font>
    <font>
      <u/>
      <sz val="11"/>
      <name val="Frutiger 45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17"/>
      <name val="Calibri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indexed="42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5" fillId="0" borderId="0"/>
    <xf numFmtId="0" fontId="26" fillId="13" borderId="0" applyNumberFormat="0" applyBorder="0" applyAlignment="0" applyProtection="0"/>
    <xf numFmtId="0" fontId="25" fillId="0" borderId="0"/>
    <xf numFmtId="0" fontId="19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Font="1"/>
    <xf numFmtId="0" fontId="3" fillId="0" borderId="0" xfId="0" applyFont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0" fillId="8" borderId="0" xfId="0" applyFill="1"/>
    <xf numFmtId="0" fontId="3" fillId="8" borderId="0" xfId="0" applyFont="1" applyFill="1" applyBorder="1"/>
    <xf numFmtId="1" fontId="0" fillId="0" borderId="0" xfId="0" applyNumberFormat="1"/>
    <xf numFmtId="1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9" fillId="5" borderId="2" xfId="0" applyFont="1" applyFill="1" applyBorder="1" applyAlignment="1">
      <alignment horizontal="center" vertical="center" wrapText="1"/>
    </xf>
    <xf numFmtId="0" fontId="9" fillId="9" borderId="2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10" borderId="1" xfId="0" applyFont="1" applyFill="1" applyBorder="1" applyAlignment="1">
      <alignment horizontal="center" vertical="center" wrapText="1"/>
    </xf>
    <xf numFmtId="0" fontId="13" fillId="11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wrapText="1"/>
    </xf>
    <xf numFmtId="0" fontId="14" fillId="0" borderId="0" xfId="0" applyNumberFormat="1" applyFont="1" applyFill="1" applyBorder="1" applyAlignment="1" applyProtection="1"/>
    <xf numFmtId="0" fontId="0" fillId="0" borderId="2" xfId="0" applyBorder="1"/>
    <xf numFmtId="9" fontId="0" fillId="0" borderId="0" xfId="0" applyNumberFormat="1" applyFont="1" applyFill="1" applyBorder="1" applyAlignment="1" applyProtection="1"/>
    <xf numFmtId="0" fontId="15" fillId="0" borderId="3" xfId="0" applyNumberFormat="1" applyFont="1" applyFill="1" applyBorder="1" applyAlignment="1" applyProtection="1"/>
    <xf numFmtId="0" fontId="16" fillId="0" borderId="4" xfId="0" applyNumberFormat="1" applyFont="1" applyFill="1" applyBorder="1" applyAlignment="1" applyProtection="1">
      <alignment horizontal="centerContinuous"/>
    </xf>
    <xf numFmtId="0" fontId="16" fillId="0" borderId="2" xfId="0" applyNumberFormat="1" applyFont="1" applyFill="1" applyBorder="1" applyAlignment="1" applyProtection="1">
      <alignment horizontal="centerContinuous"/>
    </xf>
    <xf numFmtId="0" fontId="12" fillId="0" borderId="4" xfId="0" applyNumberFormat="1" applyFont="1" applyFill="1" applyBorder="1" applyAlignment="1" applyProtection="1">
      <alignment horizontal="centerContinuous"/>
    </xf>
    <xf numFmtId="0" fontId="16" fillId="0" borderId="5" xfId="0" applyNumberFormat="1" applyFont="1" applyFill="1" applyBorder="1" applyAlignment="1" applyProtection="1"/>
    <xf numFmtId="0" fontId="16" fillId="0" borderId="6" xfId="0" applyNumberFormat="1" applyFont="1" applyFill="1" applyBorder="1" applyAlignment="1" applyProtection="1"/>
    <xf numFmtId="0" fontId="16" fillId="0" borderId="7" xfId="0" applyNumberFormat="1" applyFont="1" applyFill="1" applyBorder="1" applyAlignment="1" applyProtection="1"/>
    <xf numFmtId="0" fontId="16" fillId="0" borderId="7" xfId="0" applyNumberFormat="1" applyFont="1" applyFill="1" applyBorder="1" applyAlignment="1" applyProtection="1">
      <alignment horizontal="centerContinuous"/>
    </xf>
    <xf numFmtId="0" fontId="12" fillId="0" borderId="6" xfId="0" applyNumberFormat="1" applyFont="1" applyFill="1" applyBorder="1" applyAlignment="1" applyProtection="1">
      <alignment horizontal="centerContinuous"/>
    </xf>
    <xf numFmtId="0" fontId="16" fillId="0" borderId="8" xfId="0" applyNumberFormat="1" applyFont="1" applyFill="1" applyBorder="1" applyAlignment="1" applyProtection="1">
      <alignment horizontal="right"/>
    </xf>
    <xf numFmtId="0" fontId="16" fillId="0" borderId="0" xfId="0" applyNumberFormat="1" applyFont="1" applyFill="1" applyBorder="1" applyAlignment="1" applyProtection="1">
      <alignment horizontal="right"/>
    </xf>
    <xf numFmtId="3" fontId="16" fillId="0" borderId="8" xfId="0" applyNumberFormat="1" applyFont="1" applyFill="1" applyBorder="1" applyAlignment="1" applyProtection="1"/>
    <xf numFmtId="3" fontId="16" fillId="0" borderId="9" xfId="0" applyNumberFormat="1" applyFont="1" applyFill="1" applyBorder="1" applyAlignment="1" applyProtection="1"/>
    <xf numFmtId="3" fontId="17" fillId="0" borderId="8" xfId="0" applyNumberFormat="1" applyFont="1" applyFill="1" applyBorder="1" applyAlignment="1" applyProtection="1"/>
    <xf numFmtId="3" fontId="16" fillId="0" borderId="0" xfId="0" applyNumberFormat="1" applyFont="1" applyFill="1" applyBorder="1" applyAlignment="1" applyProtection="1"/>
    <xf numFmtId="0" fontId="12" fillId="0" borderId="9" xfId="0" applyNumberFormat="1" applyFont="1" applyFill="1" applyBorder="1" applyAlignment="1" applyProtection="1"/>
    <xf numFmtId="165" fontId="18" fillId="0" borderId="0" xfId="0" applyNumberFormat="1" applyFont="1"/>
    <xf numFmtId="164" fontId="18" fillId="0" borderId="0" xfId="0" applyNumberFormat="1" applyFont="1"/>
    <xf numFmtId="0" fontId="19" fillId="0" borderId="0" xfId="0" applyNumberFormat="1" applyFont="1" applyFill="1" applyBorder="1" applyAlignment="1" applyProtection="1"/>
    <xf numFmtId="0" fontId="0" fillId="12" borderId="10" xfId="0" applyNumberFormat="1" applyFont="1" applyFill="1" applyBorder="1" applyAlignment="1" applyProtection="1">
      <alignment horizontal="left"/>
    </xf>
    <xf numFmtId="164" fontId="0" fillId="12" borderId="0" xfId="0" applyNumberFormat="1" applyFont="1" applyFill="1" applyBorder="1" applyAlignment="1" applyProtection="1">
      <alignment horizontal="center"/>
    </xf>
    <xf numFmtId="3" fontId="16" fillId="0" borderId="8" xfId="0" applyNumberFormat="1" applyFont="1" applyFill="1" applyBorder="1" applyAlignment="1" applyProtection="1">
      <alignment horizontal="right"/>
    </xf>
    <xf numFmtId="0" fontId="16" fillId="0" borderId="5" xfId="0" applyNumberFormat="1" applyFont="1" applyFill="1" applyBorder="1" applyAlignment="1" applyProtection="1">
      <alignment horizontal="right"/>
    </xf>
    <xf numFmtId="0" fontId="16" fillId="0" borderId="7" xfId="0" applyNumberFormat="1" applyFont="1" applyFill="1" applyBorder="1" applyAlignment="1" applyProtection="1">
      <alignment horizontal="right"/>
    </xf>
    <xf numFmtId="3" fontId="16" fillId="0" borderId="5" xfId="0" applyNumberFormat="1" applyFont="1" applyFill="1" applyBorder="1" applyAlignment="1" applyProtection="1">
      <alignment horizontal="right"/>
    </xf>
    <xf numFmtId="3" fontId="16" fillId="0" borderId="6" xfId="0" applyNumberFormat="1" applyFont="1" applyFill="1" applyBorder="1" applyAlignment="1" applyProtection="1"/>
    <xf numFmtId="3" fontId="16" fillId="0" borderId="5" xfId="0" applyNumberFormat="1" applyFont="1" applyFill="1" applyBorder="1" applyAlignment="1" applyProtection="1"/>
    <xf numFmtId="0" fontId="12" fillId="0" borderId="6" xfId="0" applyNumberFormat="1" applyFont="1" applyFill="1" applyBorder="1" applyAlignment="1" applyProtection="1"/>
    <xf numFmtId="3" fontId="14" fillId="0" borderId="0" xfId="0" applyNumberFormat="1" applyFont="1" applyFill="1" applyBorder="1" applyAlignment="1" applyProtection="1"/>
    <xf numFmtId="0" fontId="0" fillId="0" borderId="0" xfId="0" applyFont="1"/>
    <xf numFmtId="0" fontId="9" fillId="0" borderId="0" xfId="0" applyFont="1" applyFill="1"/>
    <xf numFmtId="0" fontId="9" fillId="5" borderId="2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right" vertical="center" wrapText="1"/>
    </xf>
    <xf numFmtId="0" fontId="13" fillId="10" borderId="11" xfId="0" applyFont="1" applyFill="1" applyBorder="1" applyAlignment="1">
      <alignment horizontal="right" vertical="center" wrapText="1"/>
    </xf>
    <xf numFmtId="0" fontId="0" fillId="0" borderId="7" xfId="0" applyBorder="1"/>
    <xf numFmtId="0" fontId="0" fillId="0" borderId="0" xfId="0" applyFill="1" applyBorder="1"/>
    <xf numFmtId="0" fontId="0" fillId="0" borderId="0" xfId="0" applyBorder="1"/>
    <xf numFmtId="0" fontId="10" fillId="0" borderId="0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wrapText="1"/>
    </xf>
    <xf numFmtId="0" fontId="19" fillId="0" borderId="0" xfId="1" applyFont="1" applyFill="1" applyBorder="1" applyAlignment="1">
      <alignment horizontal="left"/>
    </xf>
    <xf numFmtId="0" fontId="25" fillId="0" borderId="0" xfId="1"/>
    <xf numFmtId="0" fontId="25" fillId="0" borderId="0" xfId="3"/>
    <xf numFmtId="0" fontId="27" fillId="0" borderId="0" xfId="4" applyFont="1"/>
    <xf numFmtId="0" fontId="10" fillId="0" borderId="0" xfId="0" applyNumberFormat="1" applyFont="1" applyFill="1" applyBorder="1" applyAlignment="1" applyProtection="1">
      <alignment horizontal="center"/>
    </xf>
  </cellXfs>
  <cellStyles count="5">
    <cellStyle name="Normal" xfId="0" builtinId="0"/>
    <cellStyle name="Normal 3 3 5" xfId="4" xr:uid="{00000000-0005-0000-0000-000001000000}"/>
    <cellStyle name="Normal 35" xfId="1" xr:uid="{00000000-0005-0000-0000-000002000000}"/>
    <cellStyle name="Normal 6 6" xfId="3" xr:uid="{00000000-0005-0000-0000-000003000000}"/>
    <cellStyle name="Valore valido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C"/>
      <sheetName val="ELC_ProcC"/>
      <sheetName val="Fuel"/>
      <sheetName val="Adjusted O&amp;M waste and WIN "/>
      <sheetName val="O&amp;M waste and WI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K13">
            <v>0.50496246926932964</v>
          </cell>
          <cell r="L13">
            <v>3.7239120160742436</v>
          </cell>
        </row>
      </sheetData>
      <sheetData sheetId="6">
        <row r="13">
          <cell r="K13">
            <v>0.42080205772444135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8"/>
  <sheetViews>
    <sheetView workbookViewId="0">
      <selection activeCell="C9" sqref="C9"/>
    </sheetView>
  </sheetViews>
  <sheetFormatPr defaultRowHeight="14.4"/>
  <sheetData>
    <row r="4" spans="2:3">
      <c r="B4" t="s">
        <v>31</v>
      </c>
    </row>
    <row r="6" spans="2:3">
      <c r="B6" t="s">
        <v>33</v>
      </c>
      <c r="C6" t="s">
        <v>34</v>
      </c>
    </row>
    <row r="7" spans="2:3">
      <c r="B7" t="s">
        <v>32</v>
      </c>
      <c r="C7" t="s">
        <v>35</v>
      </c>
    </row>
    <row r="8" spans="2:3">
      <c r="B8" t="s">
        <v>36</v>
      </c>
      <c r="C8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24"/>
  <sheetViews>
    <sheetView tabSelected="1" workbookViewId="0">
      <selection activeCell="F28" sqref="F28"/>
    </sheetView>
  </sheetViews>
  <sheetFormatPr defaultRowHeight="14.4"/>
  <sheetData>
    <row r="4" spans="2:7">
      <c r="B4" s="10" t="s">
        <v>17</v>
      </c>
      <c r="F4" s="11"/>
    </row>
    <row r="5" spans="2:7" ht="15" thickBot="1">
      <c r="B5" s="12" t="s">
        <v>18</v>
      </c>
      <c r="C5" s="12" t="s">
        <v>11</v>
      </c>
      <c r="D5" s="12" t="s">
        <v>12</v>
      </c>
      <c r="E5" s="13" t="s">
        <v>20</v>
      </c>
      <c r="F5" s="13" t="s">
        <v>19</v>
      </c>
      <c r="G5" s="14" t="s">
        <v>14</v>
      </c>
    </row>
    <row r="6" spans="2:7">
      <c r="B6" s="15" t="s">
        <v>21</v>
      </c>
      <c r="C6" s="16"/>
      <c r="D6" s="16"/>
      <c r="E6" s="16" t="s">
        <v>22</v>
      </c>
      <c r="F6" s="16" t="s">
        <v>22</v>
      </c>
      <c r="G6" s="16"/>
    </row>
    <row r="7" spans="2:7">
      <c r="B7" t="s">
        <v>111</v>
      </c>
      <c r="C7" t="s">
        <v>23</v>
      </c>
      <c r="D7">
        <v>2025</v>
      </c>
      <c r="E7" s="17">
        <v>800</v>
      </c>
      <c r="F7" s="17">
        <v>0</v>
      </c>
      <c r="G7" s="2" t="s">
        <v>24</v>
      </c>
    </row>
    <row r="8" spans="2:7">
      <c r="B8" t="s">
        <v>111</v>
      </c>
      <c r="C8" t="s">
        <v>23</v>
      </c>
      <c r="D8">
        <v>2026</v>
      </c>
      <c r="E8" s="17">
        <v>1600</v>
      </c>
      <c r="F8" s="17">
        <v>0</v>
      </c>
      <c r="G8" s="2" t="s">
        <v>24</v>
      </c>
    </row>
    <row r="9" spans="2:7">
      <c r="B9" t="s">
        <v>111</v>
      </c>
      <c r="C9" t="s">
        <v>23</v>
      </c>
      <c r="D9">
        <v>2028</v>
      </c>
      <c r="E9" s="17">
        <v>2400</v>
      </c>
      <c r="F9" s="17">
        <v>1200</v>
      </c>
      <c r="G9" s="2" t="s">
        <v>24</v>
      </c>
    </row>
    <row r="10" spans="2:7">
      <c r="B10" t="s">
        <v>111</v>
      </c>
      <c r="C10" t="s">
        <v>23</v>
      </c>
      <c r="D10">
        <v>2030</v>
      </c>
      <c r="E10" s="17">
        <f>5000-F10</f>
        <v>3800</v>
      </c>
      <c r="F10" s="17">
        <v>1200</v>
      </c>
      <c r="G10" s="2" t="s">
        <v>24</v>
      </c>
    </row>
    <row r="14" spans="2:7">
      <c r="B14" s="10" t="s">
        <v>17</v>
      </c>
      <c r="F14" s="11"/>
    </row>
    <row r="15" spans="2:7" ht="15" thickBot="1">
      <c r="B15" s="12" t="s">
        <v>18</v>
      </c>
      <c r="C15" s="12" t="s">
        <v>11</v>
      </c>
      <c r="D15" s="12" t="s">
        <v>12</v>
      </c>
      <c r="E15" s="13" t="s">
        <v>19</v>
      </c>
      <c r="F15" s="13" t="s">
        <v>20</v>
      </c>
      <c r="G15" s="14" t="s">
        <v>25</v>
      </c>
    </row>
    <row r="16" spans="2:7">
      <c r="B16" s="15" t="s">
        <v>21</v>
      </c>
      <c r="C16" s="16"/>
      <c r="D16" s="16"/>
      <c r="E16" s="16" t="s">
        <v>26</v>
      </c>
      <c r="F16" s="16" t="s">
        <v>26</v>
      </c>
      <c r="G16" s="16"/>
    </row>
    <row r="17" spans="2:7">
      <c r="B17" t="s">
        <v>27</v>
      </c>
      <c r="C17" t="s">
        <v>4</v>
      </c>
      <c r="D17">
        <v>2030</v>
      </c>
      <c r="E17" s="17">
        <v>0</v>
      </c>
      <c r="F17" s="17">
        <v>0</v>
      </c>
      <c r="G17" s="2" t="s">
        <v>28</v>
      </c>
    </row>
    <row r="18" spans="2:7">
      <c r="B18" t="s">
        <v>27</v>
      </c>
      <c r="C18" t="s">
        <v>4</v>
      </c>
      <c r="D18">
        <v>0</v>
      </c>
      <c r="E18" s="17">
        <v>5</v>
      </c>
      <c r="F18" s="17">
        <v>5</v>
      </c>
      <c r="G18" s="2" t="s">
        <v>28</v>
      </c>
    </row>
    <row r="21" spans="2:7">
      <c r="B21" s="10" t="s">
        <v>17</v>
      </c>
      <c r="F21" s="11"/>
    </row>
    <row r="22" spans="2:7" ht="15" thickBot="1">
      <c r="B22" s="12" t="s">
        <v>18</v>
      </c>
      <c r="C22" s="12" t="s">
        <v>11</v>
      </c>
      <c r="D22" s="12" t="s">
        <v>12</v>
      </c>
      <c r="E22" s="13" t="s">
        <v>20</v>
      </c>
      <c r="F22" s="13" t="s">
        <v>19</v>
      </c>
      <c r="G22" s="14" t="s">
        <v>14</v>
      </c>
    </row>
    <row r="23" spans="2:7">
      <c r="B23" s="15" t="s">
        <v>21</v>
      </c>
      <c r="C23" s="16"/>
      <c r="D23" s="16"/>
      <c r="E23" s="16" t="s">
        <v>22</v>
      </c>
      <c r="F23" s="16" t="s">
        <v>22</v>
      </c>
      <c r="G23" s="16"/>
    </row>
    <row r="24" spans="2:7">
      <c r="B24" t="s">
        <v>111</v>
      </c>
      <c r="C24" t="s">
        <v>23</v>
      </c>
      <c r="D24">
        <v>2027</v>
      </c>
      <c r="E24" s="17">
        <v>0</v>
      </c>
      <c r="F24" s="17">
        <v>73</v>
      </c>
      <c r="G24" s="75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61"/>
  <sheetViews>
    <sheetView workbookViewId="0">
      <selection activeCell="L6" sqref="L6"/>
    </sheetView>
  </sheetViews>
  <sheetFormatPr defaultRowHeight="14.4"/>
  <cols>
    <col min="7" max="7" width="12.33203125" bestFit="1" customWidth="1"/>
  </cols>
  <sheetData>
    <row r="3" spans="2:8">
      <c r="B3" s="10" t="s">
        <v>17</v>
      </c>
      <c r="F3" s="11"/>
    </row>
    <row r="4" spans="2:8" ht="15" thickBot="1">
      <c r="B4" s="12" t="s">
        <v>18</v>
      </c>
      <c r="C4" s="12" t="s">
        <v>11</v>
      </c>
      <c r="D4" s="12" t="s">
        <v>12</v>
      </c>
      <c r="E4" s="13" t="s">
        <v>19</v>
      </c>
      <c r="F4" s="13" t="s">
        <v>20</v>
      </c>
      <c r="G4" s="14" t="s">
        <v>14</v>
      </c>
      <c r="H4" s="14" t="s">
        <v>13</v>
      </c>
    </row>
    <row r="5" spans="2:8">
      <c r="B5" s="15" t="s">
        <v>21</v>
      </c>
      <c r="C5" s="16"/>
      <c r="D5" s="16"/>
      <c r="E5" s="16" t="s">
        <v>22</v>
      </c>
      <c r="F5" s="16" t="s">
        <v>22</v>
      </c>
      <c r="G5" s="16"/>
      <c r="H5" s="16"/>
    </row>
    <row r="6" spans="2:8">
      <c r="B6" t="s">
        <v>120</v>
      </c>
      <c r="D6">
        <v>2020</v>
      </c>
      <c r="E6" s="73">
        <v>10</v>
      </c>
      <c r="F6" s="73">
        <v>10</v>
      </c>
      <c r="G6" s="74" t="s">
        <v>169</v>
      </c>
      <c r="H6" t="s">
        <v>170</v>
      </c>
    </row>
    <row r="7" spans="2:8">
      <c r="B7" t="s">
        <v>120</v>
      </c>
      <c r="D7">
        <v>2020</v>
      </c>
      <c r="E7" s="73">
        <v>10</v>
      </c>
      <c r="F7" s="73">
        <v>10</v>
      </c>
      <c r="G7" s="74" t="s">
        <v>171</v>
      </c>
      <c r="H7" t="s">
        <v>172</v>
      </c>
    </row>
    <row r="8" spans="2:8">
      <c r="B8" t="s">
        <v>120</v>
      </c>
      <c r="D8">
        <v>2020</v>
      </c>
      <c r="E8">
        <v>25</v>
      </c>
      <c r="F8">
        <v>25</v>
      </c>
      <c r="G8" s="72" t="s">
        <v>121</v>
      </c>
      <c r="H8" t="s">
        <v>145</v>
      </c>
    </row>
    <row r="9" spans="2:8">
      <c r="B9" t="s">
        <v>120</v>
      </c>
      <c r="D9">
        <v>2020</v>
      </c>
      <c r="E9">
        <v>25</v>
      </c>
      <c r="F9">
        <v>25</v>
      </c>
      <c r="G9" s="72" t="s">
        <v>122</v>
      </c>
      <c r="H9" t="s">
        <v>146</v>
      </c>
    </row>
    <row r="10" spans="2:8">
      <c r="B10" t="s">
        <v>120</v>
      </c>
      <c r="D10">
        <v>2020</v>
      </c>
      <c r="E10">
        <v>25</v>
      </c>
      <c r="F10">
        <v>25</v>
      </c>
      <c r="G10" s="72" t="s">
        <v>123</v>
      </c>
      <c r="H10" t="s">
        <v>147</v>
      </c>
    </row>
    <row r="11" spans="2:8">
      <c r="B11" t="s">
        <v>120</v>
      </c>
      <c r="D11">
        <v>2020</v>
      </c>
      <c r="E11">
        <v>25</v>
      </c>
      <c r="F11">
        <v>25</v>
      </c>
      <c r="G11" s="72" t="s">
        <v>124</v>
      </c>
      <c r="H11" t="s">
        <v>148</v>
      </c>
    </row>
    <row r="12" spans="2:8">
      <c r="B12" t="s">
        <v>120</v>
      </c>
      <c r="D12">
        <v>2020</v>
      </c>
      <c r="E12">
        <v>25</v>
      </c>
      <c r="F12">
        <v>25</v>
      </c>
      <c r="G12" s="72" t="s">
        <v>125</v>
      </c>
      <c r="H12" t="s">
        <v>149</v>
      </c>
    </row>
    <row r="13" spans="2:8">
      <c r="B13" t="s">
        <v>120</v>
      </c>
      <c r="D13">
        <v>2020</v>
      </c>
      <c r="E13">
        <v>25</v>
      </c>
      <c r="F13">
        <v>25</v>
      </c>
      <c r="G13" s="72" t="s">
        <v>126</v>
      </c>
      <c r="H13" t="s">
        <v>150</v>
      </c>
    </row>
    <row r="14" spans="2:8">
      <c r="B14" t="s">
        <v>120</v>
      </c>
      <c r="D14">
        <v>2020</v>
      </c>
      <c r="E14">
        <v>25</v>
      </c>
      <c r="F14">
        <v>25</v>
      </c>
      <c r="G14" s="72" t="s">
        <v>127</v>
      </c>
      <c r="H14" t="s">
        <v>151</v>
      </c>
    </row>
    <row r="15" spans="2:8">
      <c r="B15" t="s">
        <v>120</v>
      </c>
      <c r="D15">
        <v>2020</v>
      </c>
      <c r="E15">
        <v>25</v>
      </c>
      <c r="F15">
        <v>25</v>
      </c>
      <c r="G15" s="72" t="s">
        <v>128</v>
      </c>
      <c r="H15" t="s">
        <v>152</v>
      </c>
    </row>
    <row r="16" spans="2:8">
      <c r="B16" t="s">
        <v>120</v>
      </c>
      <c r="D16">
        <v>2020</v>
      </c>
      <c r="E16">
        <v>25</v>
      </c>
      <c r="F16">
        <v>25</v>
      </c>
      <c r="G16" s="72" t="s">
        <v>129</v>
      </c>
      <c r="H16" t="s">
        <v>153</v>
      </c>
    </row>
    <row r="17" spans="2:8">
      <c r="B17" t="s">
        <v>120</v>
      </c>
      <c r="D17">
        <v>2020</v>
      </c>
      <c r="E17">
        <v>25</v>
      </c>
      <c r="F17">
        <v>25</v>
      </c>
      <c r="G17" s="72" t="s">
        <v>130</v>
      </c>
      <c r="H17" t="s">
        <v>154</v>
      </c>
    </row>
    <row r="18" spans="2:8">
      <c r="B18" t="s">
        <v>120</v>
      </c>
      <c r="D18">
        <v>2020</v>
      </c>
      <c r="E18">
        <v>25</v>
      </c>
      <c r="F18">
        <v>25</v>
      </c>
      <c r="G18" s="72" t="s">
        <v>131</v>
      </c>
      <c r="H18" t="s">
        <v>155</v>
      </c>
    </row>
    <row r="19" spans="2:8">
      <c r="B19" t="s">
        <v>120</v>
      </c>
      <c r="D19">
        <v>2020</v>
      </c>
      <c r="E19">
        <v>25</v>
      </c>
      <c r="F19">
        <v>25</v>
      </c>
      <c r="G19" s="72" t="s">
        <v>132</v>
      </c>
      <c r="H19" t="s">
        <v>156</v>
      </c>
    </row>
    <row r="20" spans="2:8">
      <c r="B20" t="s">
        <v>120</v>
      </c>
      <c r="D20">
        <v>2020</v>
      </c>
      <c r="E20">
        <v>25</v>
      </c>
      <c r="F20">
        <v>25</v>
      </c>
      <c r="G20" s="72" t="s">
        <v>133</v>
      </c>
      <c r="H20" t="s">
        <v>157</v>
      </c>
    </row>
    <row r="21" spans="2:8">
      <c r="B21" t="s">
        <v>120</v>
      </c>
      <c r="D21">
        <v>2020</v>
      </c>
      <c r="E21">
        <v>25</v>
      </c>
      <c r="F21">
        <v>25</v>
      </c>
      <c r="G21" s="72" t="s">
        <v>134</v>
      </c>
      <c r="H21" t="s">
        <v>158</v>
      </c>
    </row>
    <row r="22" spans="2:8">
      <c r="B22" t="s">
        <v>120</v>
      </c>
      <c r="D22">
        <v>2020</v>
      </c>
      <c r="E22">
        <v>25</v>
      </c>
      <c r="F22">
        <v>25</v>
      </c>
      <c r="G22" s="72" t="s">
        <v>135</v>
      </c>
      <c r="H22" t="s">
        <v>159</v>
      </c>
    </row>
    <row r="23" spans="2:8">
      <c r="B23" t="s">
        <v>120</v>
      </c>
      <c r="D23">
        <v>2020</v>
      </c>
      <c r="E23">
        <v>25</v>
      </c>
      <c r="F23">
        <v>25</v>
      </c>
      <c r="G23" s="72" t="s">
        <v>136</v>
      </c>
      <c r="H23" t="s">
        <v>160</v>
      </c>
    </row>
    <row r="24" spans="2:8">
      <c r="B24" t="s">
        <v>120</v>
      </c>
      <c r="D24">
        <v>2020</v>
      </c>
      <c r="E24">
        <v>25</v>
      </c>
      <c r="F24">
        <v>25</v>
      </c>
      <c r="G24" s="72" t="s">
        <v>137</v>
      </c>
      <c r="H24" t="s">
        <v>161</v>
      </c>
    </row>
    <row r="25" spans="2:8">
      <c r="B25" t="s">
        <v>120</v>
      </c>
      <c r="D25">
        <v>2020</v>
      </c>
      <c r="E25">
        <v>25</v>
      </c>
      <c r="F25">
        <v>25</v>
      </c>
      <c r="G25" s="72" t="s">
        <v>138</v>
      </c>
      <c r="H25" t="s">
        <v>162</v>
      </c>
    </row>
    <row r="26" spans="2:8">
      <c r="B26" t="s">
        <v>120</v>
      </c>
      <c r="D26">
        <v>2020</v>
      </c>
      <c r="E26">
        <v>25</v>
      </c>
      <c r="F26">
        <v>25</v>
      </c>
      <c r="G26" s="72" t="s">
        <v>139</v>
      </c>
      <c r="H26" t="s">
        <v>163</v>
      </c>
    </row>
    <row r="27" spans="2:8">
      <c r="B27" t="s">
        <v>120</v>
      </c>
      <c r="D27">
        <v>2020</v>
      </c>
      <c r="E27">
        <v>25</v>
      </c>
      <c r="F27">
        <v>25</v>
      </c>
      <c r="G27" s="72" t="s">
        <v>140</v>
      </c>
      <c r="H27" t="s">
        <v>164</v>
      </c>
    </row>
    <row r="28" spans="2:8">
      <c r="B28" t="s">
        <v>120</v>
      </c>
      <c r="D28">
        <v>2020</v>
      </c>
      <c r="E28">
        <v>25</v>
      </c>
      <c r="F28">
        <v>25</v>
      </c>
      <c r="G28" s="72" t="s">
        <v>141</v>
      </c>
      <c r="H28" t="s">
        <v>165</v>
      </c>
    </row>
    <row r="29" spans="2:8">
      <c r="B29" t="s">
        <v>120</v>
      </c>
      <c r="D29">
        <v>2020</v>
      </c>
      <c r="E29">
        <v>25</v>
      </c>
      <c r="F29">
        <v>25</v>
      </c>
      <c r="G29" s="72" t="s">
        <v>142</v>
      </c>
      <c r="H29" t="s">
        <v>166</v>
      </c>
    </row>
    <row r="30" spans="2:8">
      <c r="B30" t="s">
        <v>120</v>
      </c>
      <c r="D30">
        <v>2020</v>
      </c>
      <c r="E30">
        <v>25</v>
      </c>
      <c r="F30">
        <v>25</v>
      </c>
      <c r="G30" s="72" t="s">
        <v>143</v>
      </c>
      <c r="H30" t="s">
        <v>167</v>
      </c>
    </row>
    <row r="31" spans="2:8">
      <c r="B31" t="s">
        <v>120</v>
      </c>
      <c r="D31">
        <v>2020</v>
      </c>
      <c r="E31">
        <v>25</v>
      </c>
      <c r="F31">
        <v>25</v>
      </c>
      <c r="G31" s="72" t="s">
        <v>144</v>
      </c>
      <c r="H31" t="s">
        <v>168</v>
      </c>
    </row>
    <row r="32" spans="2:8">
      <c r="B32" t="s">
        <v>120</v>
      </c>
      <c r="D32">
        <v>2020</v>
      </c>
      <c r="E32">
        <v>10</v>
      </c>
      <c r="F32">
        <v>10</v>
      </c>
      <c r="G32" s="72" t="s">
        <v>173</v>
      </c>
      <c r="H32" t="s">
        <v>170</v>
      </c>
    </row>
    <row r="33" spans="2:8">
      <c r="B33" t="s">
        <v>120</v>
      </c>
      <c r="D33">
        <v>2020</v>
      </c>
      <c r="E33">
        <v>10</v>
      </c>
      <c r="F33">
        <v>10</v>
      </c>
      <c r="G33" s="72" t="s">
        <v>173</v>
      </c>
      <c r="H33" t="s">
        <v>172</v>
      </c>
    </row>
    <row r="34" spans="2:8">
      <c r="B34" t="s">
        <v>120</v>
      </c>
      <c r="D34">
        <v>0</v>
      </c>
      <c r="E34" s="73">
        <v>5</v>
      </c>
      <c r="F34" s="73">
        <v>5</v>
      </c>
      <c r="G34" s="74" t="s">
        <v>169</v>
      </c>
      <c r="H34" t="s">
        <v>170</v>
      </c>
    </row>
    <row r="35" spans="2:8">
      <c r="B35" t="s">
        <v>120</v>
      </c>
      <c r="D35">
        <v>0</v>
      </c>
      <c r="E35" s="73">
        <v>5</v>
      </c>
      <c r="F35" s="73">
        <v>5</v>
      </c>
      <c r="G35" s="74" t="s">
        <v>171</v>
      </c>
      <c r="H35" t="s">
        <v>172</v>
      </c>
    </row>
    <row r="36" spans="2:8">
      <c r="B36" t="s">
        <v>120</v>
      </c>
      <c r="D36">
        <v>0</v>
      </c>
      <c r="E36" s="73">
        <v>5</v>
      </c>
      <c r="F36" s="73">
        <v>5</v>
      </c>
      <c r="G36" s="72" t="s">
        <v>121</v>
      </c>
      <c r="H36" t="s">
        <v>145</v>
      </c>
    </row>
    <row r="37" spans="2:8">
      <c r="B37" t="s">
        <v>120</v>
      </c>
      <c r="D37">
        <v>0</v>
      </c>
      <c r="E37" s="73">
        <v>5</v>
      </c>
      <c r="F37" s="73">
        <v>5</v>
      </c>
      <c r="G37" s="72" t="s">
        <v>122</v>
      </c>
      <c r="H37" t="s">
        <v>146</v>
      </c>
    </row>
    <row r="38" spans="2:8">
      <c r="B38" t="s">
        <v>120</v>
      </c>
      <c r="D38">
        <v>0</v>
      </c>
      <c r="E38" s="73">
        <v>5</v>
      </c>
      <c r="F38" s="73">
        <v>5</v>
      </c>
      <c r="G38" s="72" t="s">
        <v>123</v>
      </c>
      <c r="H38" t="s">
        <v>147</v>
      </c>
    </row>
    <row r="39" spans="2:8">
      <c r="B39" t="s">
        <v>120</v>
      </c>
      <c r="D39">
        <v>0</v>
      </c>
      <c r="E39" s="73">
        <v>5</v>
      </c>
      <c r="F39" s="73">
        <v>5</v>
      </c>
      <c r="G39" s="72" t="s">
        <v>124</v>
      </c>
      <c r="H39" t="s">
        <v>148</v>
      </c>
    </row>
    <row r="40" spans="2:8">
      <c r="B40" t="s">
        <v>120</v>
      </c>
      <c r="D40">
        <v>0</v>
      </c>
      <c r="E40" s="73">
        <v>5</v>
      </c>
      <c r="F40" s="73">
        <v>5</v>
      </c>
      <c r="G40" s="72" t="s">
        <v>125</v>
      </c>
      <c r="H40" t="s">
        <v>149</v>
      </c>
    </row>
    <row r="41" spans="2:8">
      <c r="B41" t="s">
        <v>120</v>
      </c>
      <c r="D41">
        <v>0</v>
      </c>
      <c r="E41" s="73">
        <v>5</v>
      </c>
      <c r="F41" s="73">
        <v>5</v>
      </c>
      <c r="G41" s="72" t="s">
        <v>126</v>
      </c>
      <c r="H41" t="s">
        <v>150</v>
      </c>
    </row>
    <row r="42" spans="2:8">
      <c r="B42" t="s">
        <v>120</v>
      </c>
      <c r="D42">
        <v>0</v>
      </c>
      <c r="E42" s="73">
        <v>5</v>
      </c>
      <c r="F42" s="73">
        <v>5</v>
      </c>
      <c r="G42" s="72" t="s">
        <v>127</v>
      </c>
      <c r="H42" t="s">
        <v>151</v>
      </c>
    </row>
    <row r="43" spans="2:8">
      <c r="B43" t="s">
        <v>120</v>
      </c>
      <c r="D43">
        <v>0</v>
      </c>
      <c r="E43" s="73">
        <v>5</v>
      </c>
      <c r="F43" s="73">
        <v>5</v>
      </c>
      <c r="G43" s="72" t="s">
        <v>128</v>
      </c>
      <c r="H43" t="s">
        <v>152</v>
      </c>
    </row>
    <row r="44" spans="2:8">
      <c r="B44" t="s">
        <v>120</v>
      </c>
      <c r="D44">
        <v>0</v>
      </c>
      <c r="E44" s="73">
        <v>5</v>
      </c>
      <c r="F44" s="73">
        <v>5</v>
      </c>
      <c r="G44" s="72" t="s">
        <v>129</v>
      </c>
      <c r="H44" t="s">
        <v>153</v>
      </c>
    </row>
    <row r="45" spans="2:8">
      <c r="B45" t="s">
        <v>120</v>
      </c>
      <c r="D45">
        <v>0</v>
      </c>
      <c r="E45" s="73">
        <v>5</v>
      </c>
      <c r="F45" s="73">
        <v>5</v>
      </c>
      <c r="G45" s="72" t="s">
        <v>130</v>
      </c>
      <c r="H45" t="s">
        <v>154</v>
      </c>
    </row>
    <row r="46" spans="2:8">
      <c r="B46" t="s">
        <v>120</v>
      </c>
      <c r="D46">
        <v>0</v>
      </c>
      <c r="E46" s="73">
        <v>5</v>
      </c>
      <c r="F46" s="73">
        <v>5</v>
      </c>
      <c r="G46" s="72" t="s">
        <v>131</v>
      </c>
      <c r="H46" t="s">
        <v>155</v>
      </c>
    </row>
    <row r="47" spans="2:8">
      <c r="B47" t="s">
        <v>120</v>
      </c>
      <c r="D47">
        <v>0</v>
      </c>
      <c r="E47" s="73">
        <v>5</v>
      </c>
      <c r="F47" s="73">
        <v>5</v>
      </c>
      <c r="G47" s="72" t="s">
        <v>132</v>
      </c>
      <c r="H47" t="s">
        <v>156</v>
      </c>
    </row>
    <row r="48" spans="2:8">
      <c r="B48" t="s">
        <v>120</v>
      </c>
      <c r="D48">
        <v>0</v>
      </c>
      <c r="E48" s="73">
        <v>5</v>
      </c>
      <c r="F48" s="73">
        <v>5</v>
      </c>
      <c r="G48" s="72" t="s">
        <v>133</v>
      </c>
      <c r="H48" t="s">
        <v>157</v>
      </c>
    </row>
    <row r="49" spans="2:8">
      <c r="B49" t="s">
        <v>120</v>
      </c>
      <c r="D49">
        <v>0</v>
      </c>
      <c r="E49" s="73">
        <v>5</v>
      </c>
      <c r="F49" s="73">
        <v>5</v>
      </c>
      <c r="G49" s="72" t="s">
        <v>134</v>
      </c>
      <c r="H49" t="s">
        <v>158</v>
      </c>
    </row>
    <row r="50" spans="2:8">
      <c r="B50" t="s">
        <v>120</v>
      </c>
      <c r="D50">
        <v>0</v>
      </c>
      <c r="E50" s="73">
        <v>5</v>
      </c>
      <c r="F50" s="73">
        <v>5</v>
      </c>
      <c r="G50" s="72" t="s">
        <v>135</v>
      </c>
      <c r="H50" t="s">
        <v>159</v>
      </c>
    </row>
    <row r="51" spans="2:8">
      <c r="B51" t="s">
        <v>120</v>
      </c>
      <c r="D51">
        <v>0</v>
      </c>
      <c r="E51" s="73">
        <v>5</v>
      </c>
      <c r="F51" s="73">
        <v>5</v>
      </c>
      <c r="G51" s="72" t="s">
        <v>136</v>
      </c>
      <c r="H51" t="s">
        <v>160</v>
      </c>
    </row>
    <row r="52" spans="2:8">
      <c r="B52" t="s">
        <v>120</v>
      </c>
      <c r="D52">
        <v>0</v>
      </c>
      <c r="E52" s="73">
        <v>5</v>
      </c>
      <c r="F52" s="73">
        <v>5</v>
      </c>
      <c r="G52" s="72" t="s">
        <v>137</v>
      </c>
      <c r="H52" t="s">
        <v>161</v>
      </c>
    </row>
    <row r="53" spans="2:8">
      <c r="B53" t="s">
        <v>120</v>
      </c>
      <c r="D53">
        <v>0</v>
      </c>
      <c r="E53" s="73">
        <v>5</v>
      </c>
      <c r="F53" s="73">
        <v>5</v>
      </c>
      <c r="G53" s="72" t="s">
        <v>138</v>
      </c>
      <c r="H53" t="s">
        <v>162</v>
      </c>
    </row>
    <row r="54" spans="2:8">
      <c r="B54" t="s">
        <v>120</v>
      </c>
      <c r="D54">
        <v>0</v>
      </c>
      <c r="E54" s="73">
        <v>5</v>
      </c>
      <c r="F54" s="73">
        <v>5</v>
      </c>
      <c r="G54" s="72" t="s">
        <v>139</v>
      </c>
      <c r="H54" t="s">
        <v>163</v>
      </c>
    </row>
    <row r="55" spans="2:8">
      <c r="B55" t="s">
        <v>120</v>
      </c>
      <c r="D55">
        <v>0</v>
      </c>
      <c r="E55" s="73">
        <v>5</v>
      </c>
      <c r="F55" s="73">
        <v>5</v>
      </c>
      <c r="G55" s="72" t="s">
        <v>140</v>
      </c>
      <c r="H55" t="s">
        <v>164</v>
      </c>
    </row>
    <row r="56" spans="2:8">
      <c r="B56" t="s">
        <v>120</v>
      </c>
      <c r="D56">
        <v>0</v>
      </c>
      <c r="E56" s="73">
        <v>5</v>
      </c>
      <c r="F56" s="73">
        <v>5</v>
      </c>
      <c r="G56" s="72" t="s">
        <v>141</v>
      </c>
      <c r="H56" t="s">
        <v>165</v>
      </c>
    </row>
    <row r="57" spans="2:8">
      <c r="B57" t="s">
        <v>120</v>
      </c>
      <c r="D57">
        <v>0</v>
      </c>
      <c r="E57" s="73">
        <v>5</v>
      </c>
      <c r="F57" s="73">
        <v>5</v>
      </c>
      <c r="G57" s="72" t="s">
        <v>142</v>
      </c>
      <c r="H57" t="s">
        <v>166</v>
      </c>
    </row>
    <row r="58" spans="2:8">
      <c r="B58" t="s">
        <v>120</v>
      </c>
      <c r="D58">
        <v>0</v>
      </c>
      <c r="E58" s="73">
        <v>5</v>
      </c>
      <c r="F58" s="73">
        <v>5</v>
      </c>
      <c r="G58" s="72" t="s">
        <v>143</v>
      </c>
      <c r="H58" t="s">
        <v>167</v>
      </c>
    </row>
    <row r="59" spans="2:8">
      <c r="B59" t="s">
        <v>120</v>
      </c>
      <c r="D59">
        <v>0</v>
      </c>
      <c r="E59" s="73">
        <v>5</v>
      </c>
      <c r="F59" s="73">
        <v>5</v>
      </c>
      <c r="G59" s="72" t="s">
        <v>144</v>
      </c>
      <c r="H59" t="s">
        <v>168</v>
      </c>
    </row>
    <row r="60" spans="2:8">
      <c r="B60" t="s">
        <v>120</v>
      </c>
      <c r="D60">
        <v>0</v>
      </c>
      <c r="E60" s="73">
        <v>5</v>
      </c>
      <c r="F60" s="73">
        <v>5</v>
      </c>
      <c r="G60" s="72" t="s">
        <v>173</v>
      </c>
      <c r="H60" t="s">
        <v>170</v>
      </c>
    </row>
    <row r="61" spans="2:8">
      <c r="B61" t="s">
        <v>120</v>
      </c>
      <c r="D61">
        <v>0</v>
      </c>
      <c r="E61" s="73">
        <v>5</v>
      </c>
      <c r="F61" s="73">
        <v>5</v>
      </c>
      <c r="G61" s="72" t="s">
        <v>173</v>
      </c>
      <c r="H61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0"/>
  <sheetViews>
    <sheetView workbookViewId="0">
      <selection activeCell="G11" sqref="G11"/>
    </sheetView>
  </sheetViews>
  <sheetFormatPr defaultRowHeight="14.4"/>
  <cols>
    <col min="4" max="4" width="16.44140625" bestFit="1" customWidth="1"/>
  </cols>
  <sheetData>
    <row r="2" spans="2:11">
      <c r="B2" t="s">
        <v>16</v>
      </c>
    </row>
    <row r="4" spans="2:11">
      <c r="B4" s="9" t="s">
        <v>38</v>
      </c>
      <c r="C4" s="8"/>
      <c r="D4" s="8"/>
      <c r="E4" s="8"/>
      <c r="F4" s="8"/>
      <c r="G4" s="8"/>
      <c r="H4" s="8"/>
      <c r="I4" s="8"/>
      <c r="J4" s="8"/>
      <c r="K4" s="8"/>
    </row>
    <row r="5" spans="2:11">
      <c r="B5" s="9" t="s">
        <v>29</v>
      </c>
      <c r="C5" s="8"/>
      <c r="D5" s="8"/>
      <c r="E5" s="8"/>
      <c r="F5" s="8"/>
      <c r="G5" s="8"/>
      <c r="H5" s="8"/>
      <c r="I5" s="8"/>
      <c r="J5" s="8"/>
      <c r="K5" s="8"/>
    </row>
    <row r="6" spans="2:11">
      <c r="B6" s="2"/>
      <c r="C6" s="2"/>
      <c r="D6" s="2"/>
      <c r="E6" s="2"/>
      <c r="F6" s="2"/>
      <c r="G6" s="2" t="s">
        <v>30</v>
      </c>
      <c r="H6" s="2"/>
      <c r="I6" s="2"/>
      <c r="J6" s="2"/>
      <c r="K6" s="2"/>
    </row>
    <row r="7" spans="2:11">
      <c r="B7" s="4" t="s">
        <v>15</v>
      </c>
      <c r="C7" s="7" t="s">
        <v>14</v>
      </c>
      <c r="D7" s="7" t="s">
        <v>14</v>
      </c>
      <c r="E7" s="6" t="s">
        <v>13</v>
      </c>
      <c r="F7" s="6" t="s">
        <v>12</v>
      </c>
      <c r="G7" s="6" t="s">
        <v>11</v>
      </c>
      <c r="H7" s="5" t="s">
        <v>10</v>
      </c>
      <c r="I7" s="5" t="s">
        <v>9</v>
      </c>
      <c r="J7" s="5" t="s">
        <v>8</v>
      </c>
      <c r="K7" s="4" t="s">
        <v>7</v>
      </c>
    </row>
    <row r="8" spans="2:11">
      <c r="B8" s="1" t="s">
        <v>6</v>
      </c>
      <c r="C8" s="2"/>
      <c r="D8" s="1" t="s">
        <v>5</v>
      </c>
      <c r="E8" s="1" t="s">
        <v>0</v>
      </c>
      <c r="F8" s="2">
        <v>2020</v>
      </c>
      <c r="G8" s="2" t="s">
        <v>4</v>
      </c>
      <c r="H8" s="2">
        <v>1</v>
      </c>
      <c r="I8">
        <f>K16*3.6/1000000</f>
        <v>0</v>
      </c>
      <c r="J8" s="3">
        <v>15</v>
      </c>
      <c r="K8" s="2" t="s">
        <v>3</v>
      </c>
    </row>
    <row r="9" spans="2:11">
      <c r="D9" s="1" t="s">
        <v>2</v>
      </c>
      <c r="E9" s="1" t="s">
        <v>0</v>
      </c>
    </row>
    <row r="10" spans="2:11">
      <c r="D10" s="1" t="s">
        <v>1</v>
      </c>
      <c r="E10" s="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Q61"/>
  <sheetViews>
    <sheetView workbookViewId="0">
      <selection activeCell="F5" sqref="F5"/>
    </sheetView>
  </sheetViews>
  <sheetFormatPr defaultRowHeight="14.4"/>
  <cols>
    <col min="1" max="1" width="12.6640625" bestFit="1" customWidth="1"/>
    <col min="2" max="2" width="29.109375" bestFit="1" customWidth="1"/>
    <col min="4" max="4" width="9.88671875" bestFit="1" customWidth="1"/>
    <col min="12" max="12" width="8.88671875" bestFit="1" customWidth="1"/>
    <col min="20" max="20" width="20.5546875" customWidth="1"/>
    <col min="23" max="23" width="13.88671875" customWidth="1"/>
    <col min="24" max="24" width="17.44140625" customWidth="1"/>
  </cols>
  <sheetData>
    <row r="2" spans="2:43"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K2" s="19"/>
      <c r="AL2" s="19"/>
    </row>
    <row r="3" spans="2:43">
      <c r="B3" s="10" t="s">
        <v>17</v>
      </c>
      <c r="F3" s="11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K3" s="19"/>
      <c r="AL3" s="19"/>
    </row>
    <row r="4" spans="2:43" ht="18" thickBot="1">
      <c r="B4" s="12" t="s">
        <v>18</v>
      </c>
      <c r="C4" s="12" t="s">
        <v>11</v>
      </c>
      <c r="D4" s="12" t="s">
        <v>12</v>
      </c>
      <c r="E4" s="13" t="s">
        <v>20</v>
      </c>
      <c r="F4" s="13" t="s">
        <v>19</v>
      </c>
      <c r="G4" s="14" t="s">
        <v>14</v>
      </c>
      <c r="O4" s="19" t="s">
        <v>46</v>
      </c>
      <c r="P4" s="19"/>
      <c r="Q4" s="19"/>
      <c r="R4" s="19"/>
      <c r="S4" s="19"/>
      <c r="T4" s="76" t="s">
        <v>47</v>
      </c>
      <c r="U4" s="76"/>
      <c r="V4" s="76"/>
      <c r="W4" s="76"/>
      <c r="X4" s="76"/>
      <c r="Y4" s="69"/>
      <c r="Z4" s="19"/>
      <c r="AA4" s="22" t="s">
        <v>48</v>
      </c>
      <c r="AB4" s="22"/>
      <c r="AC4" s="23"/>
      <c r="AD4" s="23"/>
      <c r="AK4" s="19"/>
      <c r="AL4" s="19"/>
      <c r="AM4" s="19"/>
    </row>
    <row r="5" spans="2:43" ht="43.2">
      <c r="B5" s="15" t="s">
        <v>21</v>
      </c>
      <c r="C5" s="16"/>
      <c r="D5" s="16"/>
      <c r="E5" s="16" t="s">
        <v>22</v>
      </c>
      <c r="F5" s="16" t="s">
        <v>22</v>
      </c>
      <c r="G5" s="16"/>
      <c r="K5" t="s">
        <v>113</v>
      </c>
      <c r="M5" t="s">
        <v>114</v>
      </c>
      <c r="O5" s="19" t="s">
        <v>19</v>
      </c>
      <c r="P5" s="19" t="s">
        <v>20</v>
      </c>
      <c r="Q5" s="19"/>
      <c r="R5" s="19"/>
      <c r="S5" s="19"/>
      <c r="T5" s="26" t="s">
        <v>52</v>
      </c>
      <c r="U5" s="26" t="s">
        <v>53</v>
      </c>
      <c r="V5" s="19" t="s">
        <v>54</v>
      </c>
      <c r="W5" s="26" t="s">
        <v>55</v>
      </c>
      <c r="X5" s="26" t="s">
        <v>56</v>
      </c>
      <c r="Y5" s="26"/>
      <c r="Z5" s="19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19"/>
      <c r="AL5" s="19"/>
      <c r="AM5" s="19"/>
    </row>
    <row r="6" spans="2:43" ht="15.6">
      <c r="B6" t="s">
        <v>111</v>
      </c>
      <c r="C6" t="s">
        <v>23</v>
      </c>
      <c r="D6">
        <v>2020</v>
      </c>
      <c r="E6" s="18">
        <f>$W$9*5*1000/AA29*2/3</f>
        <v>156.38430549450672</v>
      </c>
      <c r="G6" t="s">
        <v>107</v>
      </c>
      <c r="K6">
        <f>E6*AA29</f>
        <v>2800</v>
      </c>
      <c r="O6" s="19"/>
      <c r="P6" s="19"/>
      <c r="Q6" s="19"/>
      <c r="R6" s="19"/>
      <c r="S6" s="19"/>
      <c r="T6" s="26" t="s">
        <v>57</v>
      </c>
      <c r="U6" s="71">
        <f>0.1+0.58+0.04</f>
        <v>0.72</v>
      </c>
      <c r="V6" s="70">
        <f t="shared" ref="V6:V11" si="0">U6-W6-X6</f>
        <v>0.72</v>
      </c>
      <c r="W6" s="70"/>
      <c r="X6" s="70"/>
      <c r="Y6" s="19"/>
      <c r="Z6" s="19"/>
      <c r="AA6" s="27" t="s">
        <v>58</v>
      </c>
      <c r="AB6" s="27"/>
      <c r="AC6" s="23"/>
      <c r="AD6" s="23"/>
      <c r="AE6" s="23"/>
      <c r="AF6" s="23"/>
      <c r="AG6" s="23"/>
      <c r="AH6" s="23"/>
      <c r="AI6" s="23"/>
      <c r="AJ6" s="23"/>
      <c r="AK6" s="19"/>
      <c r="AL6" s="19"/>
      <c r="AM6" s="19"/>
    </row>
    <row r="7" spans="2:43">
      <c r="B7" t="s">
        <v>111</v>
      </c>
      <c r="C7" t="s">
        <v>23</v>
      </c>
      <c r="D7">
        <v>2025</v>
      </c>
      <c r="F7" s="18">
        <f>E6/2</f>
        <v>78.19215274725336</v>
      </c>
      <c r="G7" t="s">
        <v>107</v>
      </c>
      <c r="K7">
        <f>F7*AA29</f>
        <v>1400</v>
      </c>
      <c r="M7">
        <f>SUM(K6:K9)/10</f>
        <v>2919</v>
      </c>
      <c r="O7" s="19"/>
      <c r="P7" s="19"/>
      <c r="Q7" s="19"/>
      <c r="R7" s="19"/>
      <c r="S7" s="19"/>
      <c r="T7" s="26" t="s">
        <v>59</v>
      </c>
      <c r="U7" s="71">
        <v>3.8</v>
      </c>
      <c r="V7" s="70">
        <f t="shared" si="0"/>
        <v>1.9299999999999997</v>
      </c>
      <c r="W7" s="70">
        <v>1.87</v>
      </c>
      <c r="X7" s="70"/>
      <c r="Y7" s="19"/>
      <c r="Z7" s="1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19"/>
      <c r="AL7" s="19"/>
      <c r="AM7" s="19"/>
    </row>
    <row r="8" spans="2:43">
      <c r="K8">
        <f>E14*AA26</f>
        <v>18700.000000000004</v>
      </c>
      <c r="O8" s="29">
        <v>0.81</v>
      </c>
      <c r="P8" s="29">
        <v>0.81</v>
      </c>
      <c r="Q8" s="19"/>
      <c r="R8" s="19"/>
      <c r="S8" s="19"/>
      <c r="T8" s="26" t="s">
        <v>60</v>
      </c>
      <c r="U8" s="71">
        <v>4.5</v>
      </c>
      <c r="V8" s="70">
        <f t="shared" si="0"/>
        <v>0.5</v>
      </c>
      <c r="W8" s="70"/>
      <c r="X8" s="70">
        <v>4</v>
      </c>
      <c r="Y8" s="19"/>
      <c r="Z8" s="19"/>
      <c r="AA8" s="30" t="s">
        <v>61</v>
      </c>
      <c r="AB8" s="31"/>
      <c r="AC8" s="32" t="s">
        <v>62</v>
      </c>
      <c r="AD8" s="31"/>
      <c r="AE8" s="32" t="s">
        <v>63</v>
      </c>
      <c r="AF8" s="31"/>
      <c r="AG8" s="31" t="s">
        <v>64</v>
      </c>
      <c r="AH8" s="31"/>
      <c r="AI8" s="32" t="s">
        <v>65</v>
      </c>
      <c r="AJ8" s="33"/>
      <c r="AK8" s="19"/>
      <c r="AL8" s="19" t="s">
        <v>115</v>
      </c>
      <c r="AN8">
        <v>1</v>
      </c>
      <c r="AO8">
        <v>4</v>
      </c>
      <c r="AP8">
        <v>5</v>
      </c>
      <c r="AQ8">
        <v>8</v>
      </c>
    </row>
    <row r="9" spans="2:43">
      <c r="K9">
        <f>E15*AA28</f>
        <v>6289.9999999999955</v>
      </c>
      <c r="O9" s="29">
        <v>0.9</v>
      </c>
      <c r="P9" s="29">
        <v>0.9</v>
      </c>
      <c r="Q9" s="19"/>
      <c r="R9" s="19"/>
      <c r="S9" s="19"/>
      <c r="T9" s="26" t="s">
        <v>66</v>
      </c>
      <c r="U9" s="71">
        <v>0.85</v>
      </c>
      <c r="V9" s="70">
        <f t="shared" si="0"/>
        <v>1.0000000000000009E-2</v>
      </c>
      <c r="W9" s="70">
        <v>0.84</v>
      </c>
      <c r="X9" s="70"/>
      <c r="Y9" s="19"/>
      <c r="Z9" s="19"/>
      <c r="AA9" s="34"/>
      <c r="AB9" s="35"/>
      <c r="AC9" s="36" t="s">
        <v>67</v>
      </c>
      <c r="AD9" s="35"/>
      <c r="AE9" s="36"/>
      <c r="AF9" s="35"/>
      <c r="AG9" s="36"/>
      <c r="AH9" s="35"/>
      <c r="AI9" s="37" t="s">
        <v>68</v>
      </c>
      <c r="AJ9" s="38"/>
      <c r="AK9" s="19"/>
      <c r="AL9" s="19" t="s">
        <v>116</v>
      </c>
      <c r="AM9" s="19"/>
      <c r="AN9" s="19">
        <f>1.22</f>
        <v>1.22</v>
      </c>
      <c r="AP9" s="19"/>
      <c r="AQ9" s="19">
        <v>3.02</v>
      </c>
    </row>
    <row r="10" spans="2:43">
      <c r="O10" s="29">
        <v>0.91</v>
      </c>
      <c r="P10" s="29">
        <v>0.91</v>
      </c>
      <c r="Q10" s="19"/>
      <c r="R10" s="19"/>
      <c r="S10" s="19"/>
      <c r="T10" s="26" t="s">
        <v>69</v>
      </c>
      <c r="U10" s="71">
        <v>0.43</v>
      </c>
      <c r="V10" s="70">
        <f t="shared" si="0"/>
        <v>0.43</v>
      </c>
      <c r="W10" s="70"/>
      <c r="X10" s="70"/>
      <c r="Y10" s="19"/>
      <c r="Z10" s="19"/>
      <c r="AA10" s="39">
        <v>2015</v>
      </c>
      <c r="AB10" s="40"/>
      <c r="AC10" s="41">
        <v>987.61389469000005</v>
      </c>
      <c r="AD10" s="42"/>
      <c r="AE10" s="43"/>
      <c r="AF10" s="42"/>
      <c r="AG10" s="41">
        <v>5037.2361053100003</v>
      </c>
      <c r="AH10" s="42"/>
      <c r="AI10" s="44">
        <v>6024.85</v>
      </c>
      <c r="AJ10" s="45"/>
      <c r="AK10" s="19"/>
      <c r="AL10" t="s">
        <v>118</v>
      </c>
      <c r="AN10">
        <v>1.03</v>
      </c>
      <c r="AP10">
        <v>1.8009999999999999</v>
      </c>
    </row>
    <row r="11" spans="2:43">
      <c r="B11" s="10" t="s">
        <v>17</v>
      </c>
      <c r="K11">
        <f>K10+SUM(K6:K9)</f>
        <v>29190</v>
      </c>
      <c r="O11" s="29">
        <v>0.87</v>
      </c>
      <c r="P11" s="29">
        <v>0.87</v>
      </c>
      <c r="Q11" s="19"/>
      <c r="R11" s="19"/>
      <c r="S11" s="19"/>
      <c r="T11" s="26" t="s">
        <v>70</v>
      </c>
      <c r="U11" s="71">
        <v>0.15</v>
      </c>
      <c r="V11" s="70">
        <f t="shared" si="0"/>
        <v>0.15</v>
      </c>
      <c r="W11" s="70"/>
      <c r="X11" s="70"/>
      <c r="Y11" s="19"/>
      <c r="Z11" s="19"/>
      <c r="AA11" s="39">
        <v>2014</v>
      </c>
      <c r="AB11" s="40"/>
      <c r="AC11" s="41">
        <v>872.58054088282267</v>
      </c>
      <c r="AD11" s="42"/>
      <c r="AE11" s="41"/>
      <c r="AF11" s="42"/>
      <c r="AG11" s="41">
        <v>4868.1215007169503</v>
      </c>
      <c r="AH11" s="42"/>
      <c r="AI11" s="44">
        <v>5740.7020415997731</v>
      </c>
      <c r="AJ11" s="45"/>
      <c r="AK11" s="19"/>
      <c r="AL11" s="19" t="s">
        <v>117</v>
      </c>
      <c r="AM11" s="19"/>
      <c r="AN11" s="19">
        <f>0.736</f>
        <v>0.73599999999999999</v>
      </c>
      <c r="AO11">
        <v>0.372</v>
      </c>
      <c r="AP11" s="19">
        <v>0.86199999999999999</v>
      </c>
      <c r="AQ11" s="19"/>
    </row>
    <row r="12" spans="2:43" ht="15" thickBot="1">
      <c r="B12" s="12" t="s">
        <v>18</v>
      </c>
      <c r="C12" s="12" t="s">
        <v>11</v>
      </c>
      <c r="D12" s="12" t="s">
        <v>12</v>
      </c>
      <c r="E12" s="13" t="s">
        <v>119</v>
      </c>
      <c r="F12" s="14" t="s">
        <v>14</v>
      </c>
      <c r="O12" s="29">
        <v>0.79</v>
      </c>
      <c r="P12" s="29">
        <v>0.79</v>
      </c>
      <c r="Q12" s="19"/>
      <c r="R12" s="19"/>
      <c r="S12" s="19"/>
      <c r="T12" s="26" t="s">
        <v>71</v>
      </c>
      <c r="U12" s="71">
        <v>9.67</v>
      </c>
      <c r="V12" s="70">
        <f>SUM(AN10:AP11)</f>
        <v>4.8010000000000002</v>
      </c>
      <c r="W12" s="70">
        <f>U12-V12-X12</f>
        <v>0.62899999999999956</v>
      </c>
      <c r="X12" s="70">
        <f>AN9+AQ9</f>
        <v>4.24</v>
      </c>
      <c r="Y12" s="19"/>
      <c r="Z12" s="19"/>
      <c r="AA12" s="39">
        <v>2013</v>
      </c>
      <c r="AB12" s="40"/>
      <c r="AC12" s="41">
        <v>1341.9430855862852</v>
      </c>
      <c r="AD12" s="42"/>
      <c r="AE12" s="41"/>
      <c r="AF12" s="42"/>
      <c r="AG12" s="41">
        <v>5308.227390141441</v>
      </c>
      <c r="AH12" s="42"/>
      <c r="AI12" s="44">
        <v>6650.1704757277257</v>
      </c>
      <c r="AJ12" s="45"/>
      <c r="AK12" s="19"/>
      <c r="AL12" s="19"/>
      <c r="AM12" s="19"/>
    </row>
    <row r="13" spans="2:43" ht="28.8">
      <c r="B13" s="15" t="s">
        <v>21</v>
      </c>
      <c r="C13" s="16"/>
      <c r="D13" s="16"/>
      <c r="E13" s="16"/>
      <c r="F13" s="16"/>
      <c r="O13" s="19"/>
      <c r="P13" s="19"/>
      <c r="Q13" s="19"/>
      <c r="R13" s="19"/>
      <c r="S13" s="19"/>
      <c r="T13" s="26" t="s">
        <v>72</v>
      </c>
      <c r="U13" s="71">
        <v>3.59</v>
      </c>
      <c r="V13" s="70">
        <f>U13-W13-X13</f>
        <v>3.59</v>
      </c>
      <c r="W13" s="70"/>
      <c r="X13" s="70"/>
      <c r="Y13" s="19"/>
      <c r="Z13" s="19"/>
      <c r="AA13" s="39">
        <v>2012</v>
      </c>
      <c r="AB13" s="40"/>
      <c r="AC13" s="41">
        <v>1917.1038416129036</v>
      </c>
      <c r="AD13" s="42"/>
      <c r="AE13" s="41"/>
      <c r="AF13" s="42"/>
      <c r="AG13" s="41">
        <v>4886.8816422580639</v>
      </c>
      <c r="AH13" s="42"/>
      <c r="AI13" s="44">
        <v>6803.9854838709671</v>
      </c>
      <c r="AJ13" s="45"/>
      <c r="AK13" s="19"/>
      <c r="AL13" s="19"/>
      <c r="AM13" s="19"/>
    </row>
    <row r="14" spans="2:43">
      <c r="B14" t="s">
        <v>111</v>
      </c>
      <c r="C14" t="s">
        <v>23</v>
      </c>
      <c r="D14">
        <v>2030</v>
      </c>
      <c r="E14" s="18">
        <f>$W$7*10*1000/AA26</f>
        <v>1446.5152905175125</v>
      </c>
      <c r="F14" t="s">
        <v>101</v>
      </c>
      <c r="O14" s="19"/>
      <c r="P14" s="19"/>
      <c r="Q14" s="19"/>
      <c r="R14" s="19"/>
      <c r="S14" s="19"/>
      <c r="T14" s="26" t="s">
        <v>73</v>
      </c>
      <c r="U14" s="71">
        <v>1.39</v>
      </c>
      <c r="V14" s="70">
        <f>U14-W14-X14</f>
        <v>0</v>
      </c>
      <c r="W14" s="70">
        <f>U14</f>
        <v>1.39</v>
      </c>
      <c r="X14" s="70"/>
      <c r="Y14" s="19"/>
      <c r="Z14" s="19"/>
      <c r="AA14" s="39">
        <v>2011</v>
      </c>
      <c r="AB14" s="40"/>
      <c r="AC14" s="41">
        <v>2157.5056438356164</v>
      </c>
      <c r="AD14" s="42"/>
      <c r="AE14" s="41"/>
      <c r="AF14" s="42"/>
      <c r="AG14" s="41">
        <v>4315.5162739726029</v>
      </c>
      <c r="AH14" s="42"/>
      <c r="AI14" s="44">
        <v>6473.0219178082189</v>
      </c>
      <c r="AJ14" s="45"/>
      <c r="AK14" s="19"/>
      <c r="AL14" s="19"/>
      <c r="AM14" s="19"/>
    </row>
    <row r="15" spans="2:43">
      <c r="B15" t="s">
        <v>111</v>
      </c>
      <c r="C15" t="s">
        <v>23</v>
      </c>
      <c r="D15">
        <v>2030</v>
      </c>
      <c r="E15" s="18">
        <f>$W$12*10*1000/AA28</f>
        <v>351.30617198587373</v>
      </c>
      <c r="F15" t="s">
        <v>105</v>
      </c>
      <c r="O15" s="19"/>
      <c r="P15" s="19"/>
      <c r="Q15" s="19"/>
      <c r="R15" s="19"/>
      <c r="S15" s="19"/>
      <c r="T15" s="26" t="s">
        <v>74</v>
      </c>
      <c r="U15" s="71">
        <v>25.099999999999998</v>
      </c>
      <c r="V15" s="70">
        <f>SUM(V6:V14)</f>
        <v>12.131</v>
      </c>
      <c r="W15" s="70">
        <f>SUM(W6:W14)</f>
        <v>4.7289999999999992</v>
      </c>
      <c r="X15" s="70">
        <f>SUM(X6:X14)</f>
        <v>8.24</v>
      </c>
      <c r="Y15" s="19"/>
      <c r="Z15" s="19"/>
      <c r="AA15" s="39">
        <v>2010</v>
      </c>
      <c r="AB15" s="40"/>
      <c r="AC15" s="41">
        <v>2335.602358887953</v>
      </c>
      <c r="AD15" s="42"/>
      <c r="AE15" s="41"/>
      <c r="AF15" s="42"/>
      <c r="AG15" s="41">
        <v>5787.9629317607414</v>
      </c>
      <c r="AH15" s="42"/>
      <c r="AI15" s="44">
        <v>8123.5652906486939</v>
      </c>
      <c r="AJ15" s="45"/>
      <c r="AK15" s="19"/>
      <c r="AL15" s="19"/>
      <c r="AM15" s="19"/>
    </row>
    <row r="16" spans="2:43" ht="43.2">
      <c r="O16" s="19"/>
      <c r="P16" s="19"/>
      <c r="Q16" s="19"/>
      <c r="R16" s="19"/>
      <c r="S16" s="19"/>
      <c r="T16" s="26" t="s">
        <v>75</v>
      </c>
      <c r="U16" s="70">
        <f>U12+U11+U10+U9+U8+U7</f>
        <v>19.399999999999999</v>
      </c>
      <c r="V16" s="70">
        <f>V7+V8+V12</f>
        <v>7.2309999999999999</v>
      </c>
      <c r="W16" s="70">
        <f>W12+W11+W10+W9+W8+W7</f>
        <v>3.3389999999999995</v>
      </c>
      <c r="X16" s="70">
        <f>X12+X11+X10+X9+X8+X7</f>
        <v>8.24</v>
      </c>
      <c r="Y16" s="19"/>
      <c r="Z16" s="19"/>
      <c r="AA16" s="39">
        <v>2009</v>
      </c>
      <c r="AB16" s="40"/>
      <c r="AC16" s="41">
        <v>1804.2427440633244</v>
      </c>
      <c r="AD16" s="42"/>
      <c r="AE16" s="41"/>
      <c r="AF16" s="42"/>
      <c r="AG16" s="41">
        <v>5140.3693931398411</v>
      </c>
      <c r="AH16" s="42"/>
      <c r="AI16" s="44">
        <v>6944.6121372031657</v>
      </c>
      <c r="AJ16" s="45"/>
      <c r="AK16" s="19"/>
      <c r="AL16" s="19"/>
      <c r="AM16" s="19"/>
    </row>
    <row r="17" spans="15:39"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39">
        <v>2008</v>
      </c>
      <c r="AB17" s="40"/>
      <c r="AC17" s="41">
        <v>1188.6826051112942</v>
      </c>
      <c r="AD17" s="42"/>
      <c r="AE17" s="41"/>
      <c r="AF17" s="42"/>
      <c r="AG17" s="41">
        <v>4168.4616652926625</v>
      </c>
      <c r="AH17" s="42"/>
      <c r="AI17" s="44">
        <v>5357.1442704039564</v>
      </c>
      <c r="AJ17" s="45"/>
      <c r="AK17" s="19"/>
      <c r="AL17" s="19"/>
      <c r="AM17" s="19"/>
    </row>
    <row r="18" spans="15:39"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39">
        <v>2007</v>
      </c>
      <c r="AB18" s="40"/>
      <c r="AC18" s="41">
        <v>1270.905109489051</v>
      </c>
      <c r="AD18" s="42"/>
      <c r="AE18" s="41"/>
      <c r="AF18" s="42"/>
      <c r="AG18" s="41">
        <v>4792.1386861313867</v>
      </c>
      <c r="AH18" s="42"/>
      <c r="AI18" s="44">
        <v>6063.0437956204378</v>
      </c>
      <c r="AJ18" s="45"/>
      <c r="AK18" s="19"/>
      <c r="AL18" s="19"/>
      <c r="AM18" s="19"/>
    </row>
    <row r="19" spans="15:39">
      <c r="P19" s="48" t="s">
        <v>76</v>
      </c>
      <c r="Q19" s="19">
        <v>2010</v>
      </c>
      <c r="R19" s="19">
        <v>2011</v>
      </c>
      <c r="S19" s="19">
        <v>2012</v>
      </c>
      <c r="T19" s="19">
        <v>2013</v>
      </c>
      <c r="U19" s="19">
        <v>2014</v>
      </c>
      <c r="V19" s="19">
        <v>2015</v>
      </c>
      <c r="W19" s="19">
        <v>2016</v>
      </c>
      <c r="X19" s="19">
        <v>2017</v>
      </c>
      <c r="Y19" s="19">
        <v>2018</v>
      </c>
      <c r="Z19" s="19"/>
      <c r="AA19" s="39">
        <v>2006</v>
      </c>
      <c r="AB19" s="40"/>
      <c r="AC19" s="41">
        <v>764.98837606837606</v>
      </c>
      <c r="AD19" s="42"/>
      <c r="AE19" s="41">
        <v>1345.7130256410258</v>
      </c>
      <c r="AF19" s="42"/>
      <c r="AG19" s="41">
        <v>3969.3471452991453</v>
      </c>
      <c r="AH19" s="42"/>
      <c r="AI19" s="44">
        <v>6080.0485470085468</v>
      </c>
      <c r="AJ19" s="45"/>
      <c r="AK19" s="19"/>
      <c r="AL19" s="19"/>
      <c r="AM19" s="19"/>
    </row>
    <row r="20" spans="15:39">
      <c r="P20" s="49" t="s">
        <v>77</v>
      </c>
      <c r="Q20" s="50">
        <v>1</v>
      </c>
      <c r="R20" s="50">
        <v>1.0058039426803589</v>
      </c>
      <c r="S20" s="50">
        <v>1.0346649885177612</v>
      </c>
      <c r="T20" s="50">
        <v>1.0521329641342163</v>
      </c>
      <c r="U20" s="50">
        <v>1.0617790222167969</v>
      </c>
      <c r="V20" s="50">
        <v>1.0780400037765503</v>
      </c>
      <c r="W20" s="50">
        <v>1.085224947599817</v>
      </c>
      <c r="X20" s="50">
        <v>1.1048349065903711</v>
      </c>
      <c r="Y20" s="50">
        <v>1.1268656275098909</v>
      </c>
      <c r="Z20" s="19"/>
      <c r="AA20" s="39">
        <v>2005</v>
      </c>
      <c r="AB20" s="40"/>
      <c r="AC20" s="41">
        <v>787.46983812390636</v>
      </c>
      <c r="AD20" s="42"/>
      <c r="AE20" s="41">
        <v>1544.8598343237161</v>
      </c>
      <c r="AF20" s="42"/>
      <c r="AG20" s="41">
        <v>4641.0730809420475</v>
      </c>
      <c r="AH20" s="42"/>
      <c r="AI20" s="44">
        <v>6973.4027533896697</v>
      </c>
      <c r="AJ20" s="45"/>
      <c r="AK20" s="19"/>
      <c r="AL20" s="19"/>
      <c r="AM20" s="19"/>
    </row>
    <row r="21" spans="15:39"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39">
        <v>2004</v>
      </c>
      <c r="AB21" s="40"/>
      <c r="AC21" s="41">
        <v>829.7245615014798</v>
      </c>
      <c r="AD21" s="42"/>
      <c r="AE21" s="41">
        <v>1624.7258716992812</v>
      </c>
      <c r="AF21" s="42"/>
      <c r="AG21" s="41">
        <v>4601.4334230360255</v>
      </c>
      <c r="AH21" s="42"/>
      <c r="AI21" s="44">
        <v>7055.8838562367864</v>
      </c>
      <c r="AJ21" s="45"/>
      <c r="AK21" s="19"/>
      <c r="AL21" s="19"/>
      <c r="AM21" s="19"/>
    </row>
    <row r="22" spans="15:39"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39">
        <v>2003</v>
      </c>
      <c r="AB22" s="40"/>
      <c r="AC22" s="41">
        <v>875.68953673699116</v>
      </c>
      <c r="AD22" s="42"/>
      <c r="AE22" s="41">
        <v>1671.2667320328319</v>
      </c>
      <c r="AF22" s="42"/>
      <c r="AG22" s="41">
        <v>4490.2205099912389</v>
      </c>
      <c r="AH22" s="42"/>
      <c r="AI22" s="44">
        <v>7037.1767787610625</v>
      </c>
      <c r="AJ22" s="45"/>
      <c r="AK22" s="19"/>
      <c r="AL22" s="19"/>
      <c r="AM22" s="19"/>
    </row>
    <row r="23" spans="15:39">
      <c r="O23" s="19"/>
      <c r="P23" s="19"/>
      <c r="Q23" s="59"/>
      <c r="R23" s="60" t="s">
        <v>112</v>
      </c>
      <c r="S23" s="60"/>
      <c r="AC23" s="42"/>
      <c r="AD23" s="41">
        <v>1699.4319909290766</v>
      </c>
      <c r="AE23" s="42"/>
      <c r="AF23" s="41">
        <v>4444.3226245217793</v>
      </c>
      <c r="AG23" s="42"/>
      <c r="AH23" s="44">
        <v>6962.1427046750296</v>
      </c>
      <c r="AI23" s="45"/>
      <c r="AJ23" s="19"/>
      <c r="AK23" s="19"/>
      <c r="AL23" s="19"/>
    </row>
    <row r="24" spans="15:39" ht="27.6">
      <c r="O24" s="19"/>
      <c r="P24" s="19"/>
      <c r="Q24" s="61" t="s">
        <v>90</v>
      </c>
      <c r="R24" s="61" t="s">
        <v>91</v>
      </c>
      <c r="S24" s="61" t="s">
        <v>92</v>
      </c>
      <c r="T24" s="62" t="s">
        <v>93</v>
      </c>
      <c r="U24" s="20" t="s">
        <v>39</v>
      </c>
      <c r="V24" s="20" t="s">
        <v>40</v>
      </c>
      <c r="W24" s="21" t="s">
        <v>41</v>
      </c>
      <c r="X24" s="21" t="s">
        <v>42</v>
      </c>
      <c r="Y24" s="21" t="s">
        <v>43</v>
      </c>
      <c r="Z24" s="21"/>
      <c r="AA24" s="20" t="s">
        <v>44</v>
      </c>
      <c r="AB24" s="20" t="s">
        <v>45</v>
      </c>
      <c r="AC24" s="42"/>
      <c r="AD24" s="41">
        <v>1779.8363776625406</v>
      </c>
      <c r="AE24" s="42"/>
      <c r="AF24" s="41">
        <v>4399.46098112037</v>
      </c>
      <c r="AG24" s="42"/>
      <c r="AH24" s="44">
        <v>6944.0389191685917</v>
      </c>
      <c r="AI24" s="45"/>
      <c r="AJ24" s="19"/>
      <c r="AK24" s="19"/>
      <c r="AL24" s="19"/>
    </row>
    <row r="25" spans="15:39" ht="15" thickBot="1">
      <c r="O25" s="19"/>
      <c r="P25" s="19"/>
      <c r="Q25" s="63" t="s">
        <v>94</v>
      </c>
      <c r="R25" s="64"/>
      <c r="S25" s="64"/>
      <c r="T25" s="65"/>
      <c r="U25" s="24" t="s">
        <v>49</v>
      </c>
      <c r="V25" s="24" t="s">
        <v>49</v>
      </c>
      <c r="W25" s="25"/>
      <c r="X25" s="25"/>
      <c r="Y25" s="25"/>
      <c r="Z25" s="25"/>
      <c r="AA25" s="24" t="s">
        <v>50</v>
      </c>
      <c r="AB25" s="24" t="s">
        <v>51</v>
      </c>
      <c r="AC25" s="42"/>
      <c r="AD25" s="41">
        <v>1654.9303769569378</v>
      </c>
      <c r="AE25" s="42"/>
      <c r="AF25" s="41">
        <v>4091.8715311004785</v>
      </c>
      <c r="AG25" s="42"/>
      <c r="AH25" s="44">
        <v>6499.4316018373211</v>
      </c>
      <c r="AI25" s="45"/>
      <c r="AJ25" s="19"/>
      <c r="AK25" s="19"/>
      <c r="AL25" s="19"/>
    </row>
    <row r="26" spans="15:39">
      <c r="O26" s="19"/>
      <c r="P26" s="19"/>
      <c r="Q26" t="s">
        <v>101</v>
      </c>
      <c r="R26" t="s">
        <v>102</v>
      </c>
      <c r="S26" t="s">
        <v>95</v>
      </c>
      <c r="T26" t="s">
        <v>96</v>
      </c>
      <c r="U26">
        <v>0</v>
      </c>
      <c r="V26">
        <v>0</v>
      </c>
      <c r="W26" s="18"/>
      <c r="X26" s="18"/>
      <c r="Z26" s="18"/>
      <c r="AA26" s="46">
        <v>12.927619999999999</v>
      </c>
      <c r="AB26" s="47">
        <v>0.14298733101543476</v>
      </c>
      <c r="AC26" s="42"/>
      <c r="AD26" s="41">
        <v>1799.7276166456493</v>
      </c>
      <c r="AE26" s="42"/>
      <c r="AF26" s="41">
        <v>4230.7490542244641</v>
      </c>
      <c r="AG26" s="42"/>
      <c r="AH26" s="44">
        <v>6675.6620428751576</v>
      </c>
      <c r="AI26" s="45"/>
      <c r="AJ26" s="19"/>
      <c r="AK26" s="19"/>
      <c r="AL26" s="19"/>
    </row>
    <row r="27" spans="15:39">
      <c r="O27" s="19"/>
      <c r="P27" s="19"/>
      <c r="Q27" t="s">
        <v>103</v>
      </c>
      <c r="R27" t="s">
        <v>104</v>
      </c>
      <c r="S27" t="s">
        <v>95</v>
      </c>
      <c r="T27" t="s">
        <v>97</v>
      </c>
      <c r="U27">
        <v>0</v>
      </c>
      <c r="V27">
        <v>0</v>
      </c>
      <c r="W27" s="18"/>
      <c r="X27" s="18"/>
      <c r="Z27" s="18"/>
      <c r="AA27" s="46">
        <v>2.7963231999999998</v>
      </c>
      <c r="AB27" s="47">
        <v>0.14298733101543476</v>
      </c>
      <c r="AC27" s="42"/>
      <c r="AD27" s="41">
        <v>1760.3953185955786</v>
      </c>
      <c r="AE27" s="42"/>
      <c r="AF27" s="41">
        <v>4211.5786736020809</v>
      </c>
      <c r="AG27" s="42"/>
      <c r="AH27" s="44">
        <v>6643.6618985695713</v>
      </c>
      <c r="AI27" s="45"/>
      <c r="AJ27" s="19"/>
      <c r="AK27" s="19"/>
      <c r="AL27" s="19"/>
    </row>
    <row r="28" spans="15:39">
      <c r="O28" s="19"/>
      <c r="P28" s="19"/>
      <c r="Q28" t="s">
        <v>105</v>
      </c>
      <c r="R28" t="s">
        <v>106</v>
      </c>
      <c r="S28" t="s">
        <v>95</v>
      </c>
      <c r="T28" t="s">
        <v>98</v>
      </c>
      <c r="U28">
        <v>0</v>
      </c>
      <c r="V28">
        <v>0</v>
      </c>
      <c r="W28" s="18"/>
      <c r="X28" s="18"/>
      <c r="Z28" s="18"/>
      <c r="AA28" s="46">
        <v>17.904610000000002</v>
      </c>
      <c r="AB28" s="47">
        <v>1.6523658907938077</v>
      </c>
      <c r="AC28" s="42"/>
      <c r="AD28" s="41">
        <v>1238.5907284768211</v>
      </c>
      <c r="AE28" s="42"/>
      <c r="AF28" s="41">
        <v>4085.4039735099341</v>
      </c>
      <c r="AG28" s="42"/>
      <c r="AH28" s="44">
        <v>6128.1059602649011</v>
      </c>
      <c r="AI28" s="45"/>
      <c r="AJ28" s="19"/>
      <c r="AK28" s="19"/>
      <c r="AL28" s="19"/>
    </row>
    <row r="29" spans="15:39">
      <c r="O29" s="19"/>
      <c r="P29" s="19"/>
      <c r="Q29" t="s">
        <v>107</v>
      </c>
      <c r="R29" t="s">
        <v>108</v>
      </c>
      <c r="S29" t="s">
        <v>95</v>
      </c>
      <c r="T29" t="s">
        <v>99</v>
      </c>
      <c r="U29">
        <v>0</v>
      </c>
      <c r="V29">
        <v>0</v>
      </c>
      <c r="Y29" s="18"/>
      <c r="Z29" s="18"/>
      <c r="AA29" s="46">
        <v>17.904610000000002</v>
      </c>
      <c r="AB29" s="47">
        <v>1.6523658907938077</v>
      </c>
      <c r="AC29" s="42"/>
      <c r="AD29" s="41">
        <v>1340.3305785123966</v>
      </c>
      <c r="AE29" s="42"/>
      <c r="AF29" s="41">
        <v>4548.6942148760336</v>
      </c>
      <c r="AG29" s="42"/>
      <c r="AH29" s="44">
        <v>7119.7685950413234</v>
      </c>
      <c r="AI29" s="45"/>
      <c r="AJ29" s="19"/>
      <c r="AK29" s="19"/>
      <c r="AL29" s="19"/>
    </row>
    <row r="30" spans="15:39">
      <c r="O30" s="19"/>
      <c r="P30" s="19"/>
      <c r="Q30" t="s">
        <v>109</v>
      </c>
      <c r="R30" t="s">
        <v>110</v>
      </c>
      <c r="S30" t="s">
        <v>95</v>
      </c>
      <c r="T30" s="66" t="s">
        <v>100</v>
      </c>
      <c r="U30">
        <v>0</v>
      </c>
      <c r="V30">
        <v>0</v>
      </c>
      <c r="W30" s="19"/>
      <c r="X30" s="19"/>
      <c r="Y30" s="19"/>
      <c r="Z30" s="19"/>
      <c r="AA30" s="46">
        <v>91.466080000000005</v>
      </c>
      <c r="AB30" s="47">
        <v>1.6523658907938077</v>
      </c>
      <c r="AC30" s="42"/>
      <c r="AD30" s="41">
        <v>1309.68</v>
      </c>
      <c r="AE30" s="42"/>
      <c r="AF30" s="41">
        <v>4478.091428571428</v>
      </c>
      <c r="AG30" s="42"/>
      <c r="AH30" s="44">
        <v>7107.9428571428562</v>
      </c>
      <c r="AI30" s="45"/>
      <c r="AJ30" s="19"/>
      <c r="AK30" s="19"/>
      <c r="AL30" s="19"/>
    </row>
    <row r="31" spans="15:39">
      <c r="O31" s="19"/>
      <c r="P31" s="19"/>
      <c r="Q31" s="28"/>
      <c r="R31" s="28"/>
      <c r="S31" s="28"/>
      <c r="T31" s="67"/>
      <c r="U31" s="28"/>
      <c r="V31" s="28"/>
      <c r="W31" s="28"/>
      <c r="X31" s="28"/>
      <c r="Y31" s="28"/>
      <c r="Z31" s="28"/>
      <c r="AA31" s="28"/>
      <c r="AB31" s="28"/>
      <c r="AC31" s="42"/>
      <c r="AD31" s="41">
        <v>1243.9171597633137</v>
      </c>
      <c r="AE31" s="42"/>
      <c r="AF31" s="41">
        <v>4360.0473372781062</v>
      </c>
      <c r="AG31" s="42"/>
      <c r="AH31" s="44">
        <v>7094.1301775147931</v>
      </c>
      <c r="AI31" s="45"/>
      <c r="AJ31" s="19"/>
      <c r="AK31" s="19"/>
      <c r="AL31" s="19"/>
    </row>
    <row r="32" spans="15:39">
      <c r="O32" s="19"/>
      <c r="P32" s="19"/>
      <c r="T32" s="68"/>
      <c r="AC32" s="42"/>
      <c r="AD32" s="41">
        <v>1394.6626686656673</v>
      </c>
      <c r="AE32" s="42"/>
      <c r="AF32" s="41">
        <v>4185.8230884557715</v>
      </c>
      <c r="AG32" s="42"/>
      <c r="AH32" s="44">
        <v>7219.2143928035975</v>
      </c>
      <c r="AI32" s="45"/>
      <c r="AJ32" s="19"/>
      <c r="AK32" s="19"/>
      <c r="AL32" s="19"/>
    </row>
    <row r="33" spans="15:38">
      <c r="O33" s="19"/>
      <c r="P33" s="19"/>
      <c r="AC33" s="42"/>
      <c r="AD33" s="41">
        <v>1296.1116279069768</v>
      </c>
      <c r="AE33" s="42"/>
      <c r="AF33" s="41">
        <v>4023.0697674418607</v>
      </c>
      <c r="AG33" s="42"/>
      <c r="AH33" s="44">
        <v>6822.1395348837214</v>
      </c>
      <c r="AI33" s="45"/>
      <c r="AJ33" s="19"/>
      <c r="AK33" s="19"/>
      <c r="AL33" s="19"/>
    </row>
    <row r="34" spans="15:38"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39">
        <v>1991</v>
      </c>
      <c r="AA34" s="40"/>
      <c r="AB34" s="41">
        <v>1539.8106870229008</v>
      </c>
      <c r="AC34" s="42"/>
      <c r="AD34" s="41">
        <v>1311.8290076335877</v>
      </c>
      <c r="AE34" s="42"/>
      <c r="AF34" s="41">
        <v>3918.668702290076</v>
      </c>
      <c r="AG34" s="42"/>
      <c r="AH34" s="44">
        <v>6770.3083969465642</v>
      </c>
      <c r="AI34" s="45"/>
      <c r="AJ34" s="19"/>
      <c r="AK34" s="19"/>
      <c r="AL34" s="19"/>
    </row>
    <row r="35" spans="15:38"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39">
        <v>1990</v>
      </c>
      <c r="AA35" s="40"/>
      <c r="AB35" s="41">
        <v>1431.5562599049128</v>
      </c>
      <c r="AC35" s="42"/>
      <c r="AD35" s="41">
        <v>1237.578446909667</v>
      </c>
      <c r="AE35" s="42"/>
      <c r="AF35" s="41">
        <v>3939.6893819334391</v>
      </c>
      <c r="AG35" s="42"/>
      <c r="AH35" s="44">
        <v>6608.8240887480188</v>
      </c>
      <c r="AI35" s="45"/>
      <c r="AJ35" s="19"/>
      <c r="AK35" s="19"/>
      <c r="AL35" s="19"/>
    </row>
    <row r="36" spans="15:38"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39">
        <v>1989</v>
      </c>
      <c r="AA36" s="40"/>
      <c r="AB36" s="41">
        <v>1458.7672131147542</v>
      </c>
      <c r="AC36" s="42"/>
      <c r="AD36" s="41">
        <v>1193.9016393442623</v>
      </c>
      <c r="AE36" s="42"/>
      <c r="AF36" s="41">
        <v>4225.809836065574</v>
      </c>
      <c r="AG36" s="42"/>
      <c r="AH36" s="44">
        <v>6878.4786885245903</v>
      </c>
      <c r="AI36" s="45"/>
      <c r="AJ36" s="19"/>
      <c r="AK36" s="19"/>
      <c r="AL36" s="19"/>
    </row>
    <row r="37" spans="15:38"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39">
        <v>1988</v>
      </c>
      <c r="AA37" s="40"/>
      <c r="AB37" s="41">
        <v>1518.4329896907218</v>
      </c>
      <c r="AC37" s="42"/>
      <c r="AD37" s="41">
        <v>1152.4948453608247</v>
      </c>
      <c r="AE37" s="42"/>
      <c r="AF37" s="41">
        <v>4300.8247422680415</v>
      </c>
      <c r="AG37" s="42"/>
      <c r="AH37" s="44">
        <v>6971.7525773195885</v>
      </c>
      <c r="AI37" s="45"/>
      <c r="AJ37" s="19"/>
      <c r="AK37" s="19"/>
      <c r="AL37" s="19"/>
    </row>
    <row r="38" spans="15:38"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39">
        <v>1987</v>
      </c>
      <c r="AA38" s="40"/>
      <c r="AB38" s="41">
        <v>1534.4347826086957</v>
      </c>
      <c r="AC38" s="42"/>
      <c r="AD38" s="41">
        <v>1226.2173913043478</v>
      </c>
      <c r="AE38" s="42"/>
      <c r="AF38" s="41">
        <v>4871.608695652174</v>
      </c>
      <c r="AG38" s="42"/>
      <c r="AH38" s="44">
        <v>7632.2608695652179</v>
      </c>
      <c r="AI38" s="45"/>
      <c r="AJ38" s="19"/>
      <c r="AK38" s="19"/>
      <c r="AL38" s="19"/>
    </row>
    <row r="39" spans="15:38"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39">
        <v>1986</v>
      </c>
      <c r="AA39" s="40"/>
      <c r="AB39" s="41">
        <v>1904.5343811394894</v>
      </c>
      <c r="AC39" s="42"/>
      <c r="AD39" s="41">
        <v>1363.4734774066796</v>
      </c>
      <c r="AE39" s="42"/>
      <c r="AF39" s="41">
        <v>5441.8703339882122</v>
      </c>
      <c r="AG39" s="42"/>
      <c r="AH39" s="44">
        <v>8709.878192534381</v>
      </c>
      <c r="AI39" s="45"/>
      <c r="AJ39" s="19"/>
      <c r="AK39" s="19"/>
      <c r="AL39" s="19"/>
    </row>
    <row r="40" spans="15:38"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39">
        <v>1985</v>
      </c>
      <c r="AA40" s="40"/>
      <c r="AB40" s="41">
        <v>1868.9538461538461</v>
      </c>
      <c r="AC40" s="42"/>
      <c r="AD40" s="41">
        <v>1478.2153846153844</v>
      </c>
      <c r="AE40" s="42"/>
      <c r="AF40" s="41">
        <v>5938.7538461538461</v>
      </c>
      <c r="AG40" s="42"/>
      <c r="AH40" s="44">
        <v>9285.9230769230762</v>
      </c>
      <c r="AI40" s="45"/>
      <c r="AJ40" s="19"/>
      <c r="AK40" s="19"/>
      <c r="AL40" s="19"/>
    </row>
    <row r="41" spans="15:38"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39">
        <v>1984</v>
      </c>
      <c r="AA41" s="40"/>
      <c r="AB41" s="41">
        <v>1770.4727272727273</v>
      </c>
      <c r="AC41" s="42"/>
      <c r="AD41" s="41">
        <v>1372.3636363636363</v>
      </c>
      <c r="AE41" s="42"/>
      <c r="AF41" s="41">
        <v>5459.7818181818184</v>
      </c>
      <c r="AG41" s="42"/>
      <c r="AH41" s="44">
        <v>8602.6181818181831</v>
      </c>
      <c r="AI41" s="45"/>
      <c r="AJ41" s="19"/>
      <c r="AK41" s="19"/>
      <c r="AL41" s="19"/>
    </row>
    <row r="42" spans="15:38"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39">
        <v>1983</v>
      </c>
      <c r="AA42" s="40"/>
      <c r="AB42" s="41">
        <v>1512.4585987261146</v>
      </c>
      <c r="AC42" s="42"/>
      <c r="AD42" s="41">
        <v>1278.5732484076434</v>
      </c>
      <c r="AE42" s="42"/>
      <c r="AF42" s="41">
        <v>5226.0382165605097</v>
      </c>
      <c r="AG42" s="42"/>
      <c r="AH42" s="44">
        <v>8017.0700636942674</v>
      </c>
      <c r="AI42" s="45"/>
      <c r="AJ42" s="19"/>
      <c r="AK42" s="19"/>
      <c r="AL42" s="19"/>
    </row>
    <row r="43" spans="15:38"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39">
        <v>1982</v>
      </c>
      <c r="AA43" s="40"/>
      <c r="AB43" s="41">
        <v>1485.4909090909091</v>
      </c>
      <c r="AC43" s="42"/>
      <c r="AD43" s="41">
        <v>1279.6363636363635</v>
      </c>
      <c r="AE43" s="42"/>
      <c r="AF43" s="41">
        <v>5830.6909090909094</v>
      </c>
      <c r="AG43" s="42"/>
      <c r="AH43" s="44">
        <v>8595.818181818182</v>
      </c>
      <c r="AI43" s="45"/>
      <c r="AJ43" s="19"/>
      <c r="AK43" s="19"/>
      <c r="AL43" s="19"/>
    </row>
    <row r="44" spans="15:38"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39">
        <v>1981</v>
      </c>
      <c r="AA44" s="40"/>
      <c r="AB44" s="41">
        <v>1479.8992443324939</v>
      </c>
      <c r="AC44" s="42"/>
      <c r="AD44" s="41">
        <v>1242.4987405541563</v>
      </c>
      <c r="AE44" s="42"/>
      <c r="AF44" s="41">
        <v>6027.5062972292189</v>
      </c>
      <c r="AG44" s="42"/>
      <c r="AH44" s="44">
        <v>8749.9042821158691</v>
      </c>
      <c r="AI44" s="45"/>
      <c r="AJ44" s="19"/>
      <c r="AK44" s="19"/>
      <c r="AL44" s="19"/>
    </row>
    <row r="45" spans="15:38"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39">
        <v>1980</v>
      </c>
      <c r="AA45" s="40"/>
      <c r="AB45" s="41">
        <v>1386.7283236994222</v>
      </c>
      <c r="AC45" s="42"/>
      <c r="AD45" s="41">
        <v>1252.3005780346821</v>
      </c>
      <c r="AE45" s="42"/>
      <c r="AF45" s="41">
        <v>6901.8034682080934</v>
      </c>
      <c r="AG45" s="42"/>
      <c r="AH45" s="44">
        <v>9540.8323699421981</v>
      </c>
      <c r="AI45" s="45"/>
      <c r="AJ45" s="19"/>
      <c r="AK45" s="19"/>
      <c r="AL45" s="19"/>
    </row>
    <row r="46" spans="15:38"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39">
        <v>1979</v>
      </c>
      <c r="AA46" s="40"/>
      <c r="AB46" s="41">
        <v>1657.6688741721853</v>
      </c>
      <c r="AC46" s="42"/>
      <c r="AD46" s="41">
        <v>1592.8211920529802</v>
      </c>
      <c r="AE46" s="42"/>
      <c r="AF46" s="41">
        <v>7583.1258278145697</v>
      </c>
      <c r="AG46" s="42"/>
      <c r="AH46" s="44">
        <v>10833.615894039736</v>
      </c>
      <c r="AI46" s="45"/>
      <c r="AJ46" s="19"/>
      <c r="AK46" s="19"/>
      <c r="AL46" s="19"/>
    </row>
    <row r="47" spans="15:38"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39">
        <v>1978</v>
      </c>
      <c r="AA47" s="40"/>
      <c r="AB47" s="51" t="s">
        <v>78</v>
      </c>
      <c r="AC47" s="42"/>
      <c r="AD47" s="41">
        <v>1382.5035971223022</v>
      </c>
      <c r="AE47" s="42"/>
      <c r="AF47" s="41">
        <v>6599.9136690647483</v>
      </c>
      <c r="AG47" s="42"/>
      <c r="AH47" s="44">
        <v>9307.4172661870507</v>
      </c>
      <c r="AI47" s="45"/>
      <c r="AJ47" s="19"/>
      <c r="AK47" s="19"/>
      <c r="AL47" s="19"/>
    </row>
    <row r="48" spans="15:38"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9" t="s">
        <v>79</v>
      </c>
      <c r="AA48" s="40"/>
      <c r="AB48" s="41">
        <v>1515.876923076923</v>
      </c>
      <c r="AC48" s="42"/>
      <c r="AD48" s="41">
        <v>1256.9538461538461</v>
      </c>
      <c r="AE48" s="42"/>
      <c r="AF48" s="41">
        <v>6044.6769230769232</v>
      </c>
      <c r="AG48" s="42"/>
      <c r="AH48" s="44">
        <v>8817.5076923076922</v>
      </c>
      <c r="AI48" s="45"/>
      <c r="AJ48" s="19"/>
      <c r="AK48" s="19"/>
      <c r="AL48" s="19"/>
    </row>
    <row r="49" spans="15:38"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39" t="s">
        <v>80</v>
      </c>
      <c r="AA49" s="40"/>
      <c r="AB49" s="41">
        <v>1543.5398230088497</v>
      </c>
      <c r="AC49" s="42"/>
      <c r="AD49" s="51" t="s">
        <v>81</v>
      </c>
      <c r="AE49" s="42"/>
      <c r="AF49" s="51" t="s">
        <v>82</v>
      </c>
      <c r="AG49" s="42"/>
      <c r="AH49" s="44">
        <v>6861.5398230088495</v>
      </c>
      <c r="AI49" s="45"/>
      <c r="AJ49" s="19"/>
      <c r="AK49" s="19"/>
      <c r="AL49" s="19"/>
    </row>
    <row r="50" spans="15:38"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39" t="s">
        <v>83</v>
      </c>
      <c r="AA50" s="40"/>
      <c r="AB50" s="41">
        <v>1496.6445497630332</v>
      </c>
      <c r="AC50" s="42"/>
      <c r="AD50" s="41">
        <v>1131.1848341232228</v>
      </c>
      <c r="AE50" s="42"/>
      <c r="AF50" s="41">
        <v>4919.2037914691937</v>
      </c>
      <c r="AG50" s="42"/>
      <c r="AH50" s="44">
        <v>7547.0331753554492</v>
      </c>
      <c r="AI50" s="45"/>
      <c r="AJ50" s="19"/>
      <c r="AK50" s="19"/>
      <c r="AL50" s="19"/>
    </row>
    <row r="51" spans="15:38"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39" t="s">
        <v>84</v>
      </c>
      <c r="AA51" s="40"/>
      <c r="AB51" s="41">
        <v>1270.5652173913045</v>
      </c>
      <c r="AC51" s="42"/>
      <c r="AD51" s="41">
        <v>1124.2173913043478</v>
      </c>
      <c r="AE51" s="42"/>
      <c r="AF51" s="41">
        <v>4935.913043478261</v>
      </c>
      <c r="AG51" s="42"/>
      <c r="AH51" s="44">
        <v>7330.695652173913</v>
      </c>
      <c r="AI51" s="45"/>
      <c r="AJ51" s="19"/>
      <c r="AK51" s="19"/>
      <c r="AL51" s="19"/>
    </row>
    <row r="52" spans="15:38"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39" t="s">
        <v>85</v>
      </c>
      <c r="AA52" s="40"/>
      <c r="AB52" s="41">
        <v>1141.2972972972973</v>
      </c>
      <c r="AC52" s="42"/>
      <c r="AD52" s="41">
        <v>1166.1081081081081</v>
      </c>
      <c r="AE52" s="42"/>
      <c r="AF52" s="41">
        <v>5119.2972972972975</v>
      </c>
      <c r="AG52" s="42"/>
      <c r="AH52" s="44">
        <v>7426.7027027027034</v>
      </c>
      <c r="AI52" s="45"/>
      <c r="AJ52" s="19"/>
      <c r="AK52" s="19"/>
      <c r="AL52" s="19"/>
    </row>
    <row r="53" spans="15:38"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52" t="s">
        <v>86</v>
      </c>
      <c r="AA53" s="53"/>
      <c r="AB53" s="54">
        <v>1160.0597014925372</v>
      </c>
      <c r="AC53" s="55"/>
      <c r="AD53" s="56">
        <v>1077.8507462686566</v>
      </c>
      <c r="AE53" s="55"/>
      <c r="AF53" s="56">
        <v>4539.7611940298511</v>
      </c>
      <c r="AG53" s="55"/>
      <c r="AH53" s="56">
        <v>6777.6716417910447</v>
      </c>
      <c r="AI53" s="57"/>
      <c r="AJ53" s="19"/>
      <c r="AK53" s="19"/>
      <c r="AL53" s="19"/>
    </row>
    <row r="54" spans="15:38"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23" t="s">
        <v>87</v>
      </c>
      <c r="AA54" s="23"/>
      <c r="AB54" s="23"/>
      <c r="AC54" s="23"/>
      <c r="AD54" s="23"/>
      <c r="AE54" s="23"/>
      <c r="AF54" s="23"/>
      <c r="AG54" s="23"/>
      <c r="AH54" s="23"/>
      <c r="AI54" s="23"/>
      <c r="AJ54" s="19"/>
      <c r="AK54" s="19"/>
      <c r="AL54" s="19"/>
    </row>
    <row r="55" spans="15:38"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19"/>
      <c r="AK55" s="19"/>
      <c r="AL55" s="19"/>
    </row>
    <row r="56" spans="15:38"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19"/>
      <c r="AK56" s="19"/>
      <c r="AL56" s="19"/>
    </row>
    <row r="57" spans="15:38"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23" t="s">
        <v>88</v>
      </c>
      <c r="AA57" s="23"/>
      <c r="AB57" s="23"/>
      <c r="AC57" s="23"/>
      <c r="AD57" s="23"/>
      <c r="AE57" s="23"/>
      <c r="AF57" s="23"/>
      <c r="AG57" s="23"/>
      <c r="AH57" s="23"/>
      <c r="AI57" s="23"/>
      <c r="AJ57" s="19"/>
      <c r="AK57" s="19"/>
      <c r="AL57" s="19"/>
    </row>
    <row r="58" spans="15:38" ht="15.6"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23"/>
      <c r="AA58" s="23"/>
      <c r="AB58" s="27"/>
      <c r="AC58" s="27"/>
      <c r="AD58" s="27"/>
      <c r="AE58" s="27"/>
      <c r="AF58" s="27"/>
      <c r="AG58" s="27"/>
      <c r="AH58" s="58"/>
      <c r="AI58" s="27"/>
      <c r="AJ58" s="19"/>
      <c r="AK58" s="19"/>
      <c r="AL58" s="19"/>
    </row>
    <row r="59" spans="15:38"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3" t="s">
        <v>89</v>
      </c>
      <c r="AA59" s="23"/>
      <c r="AB59" s="23"/>
      <c r="AC59" s="23"/>
      <c r="AD59" s="23"/>
      <c r="AE59" s="23"/>
      <c r="AF59" s="23"/>
      <c r="AG59" s="23"/>
      <c r="AH59" s="23"/>
      <c r="AI59" s="23"/>
      <c r="AJ59" s="19"/>
      <c r="AK59" s="19"/>
      <c r="AL59" s="19"/>
    </row>
    <row r="60" spans="15:38"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</row>
    <row r="61" spans="15:38"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</row>
  </sheetData>
  <mergeCells count="1">
    <mergeCell ref="T4:X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ELC</vt:lpstr>
      <vt:lpstr>Excessheattax</vt:lpstr>
      <vt:lpstr>SUB_limits</vt:lpstr>
      <vt:lpstr>INF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Bosack Simonsen</dc:creator>
  <cp:lastModifiedBy>Mikkel Bosack</cp:lastModifiedBy>
  <dcterms:created xsi:type="dcterms:W3CDTF">2018-12-04T19:07:48Z</dcterms:created>
  <dcterms:modified xsi:type="dcterms:W3CDTF">2021-06-03T11:29:52Z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851360499858856</vt:r8>
  </property>
</Properties>
</file>