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24226"/>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D2CCE32B-276C-42BF-80AC-C5B757709340}" xr6:coauthVersionLast="47" xr6:coauthVersionMax="47" xr10:uidLastSave="{00000000-0000-0000-0000-000000000000}"/>
  <bookViews>
    <workbookView xWindow="13620" yWindow="588" windowWidth="20940" windowHeight="16092" firstSheet="4" activeTab="9" xr2:uid="{00000000-000D-0000-FFFF-FFFF00000000}"/>
  </bookViews>
  <sheets>
    <sheet name="LOG" sheetId="18" r:id="rId1"/>
    <sheet name="Explanation" sheetId="14" r:id="rId2"/>
    <sheet name="NoOverproduction" sheetId="15" r:id="rId3"/>
    <sheet name="MinRenShare2020" sheetId="13" r:id="rId4"/>
    <sheet name="MinBlendingLimits" sheetId="16" r:id="rId5"/>
    <sheet name="MinAVGasoline" sheetId="17" r:id="rId6"/>
    <sheet name="Ship_share" sheetId="20" r:id="rId7"/>
    <sheet name="Truck_share" sheetId="21" r:id="rId8"/>
    <sheet name="Cars_actflo" sheetId="22" r:id="rId9"/>
    <sheet name="Speed" sheetId="1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5" i="19" l="1"/>
  <c r="U15" i="19"/>
  <c r="V13" i="19"/>
  <c r="U13" i="19"/>
  <c r="O33" i="19" l="1"/>
  <c r="S7" i="19"/>
  <c r="P9" i="19"/>
  <c r="R9" i="19"/>
  <c r="S9" i="19"/>
  <c r="P10" i="19"/>
  <c r="Q10" i="19"/>
  <c r="S10" i="19"/>
  <c r="P11" i="19"/>
  <c r="Q11" i="19"/>
  <c r="R11" i="19"/>
  <c r="S11" i="19"/>
  <c r="P12" i="19"/>
  <c r="Q12" i="19"/>
  <c r="R12" i="19"/>
  <c r="P13" i="19"/>
  <c r="Q13" i="19"/>
  <c r="P15" i="19"/>
  <c r="Q15" i="19"/>
  <c r="R15" i="19"/>
  <c r="S15" i="19"/>
  <c r="P16" i="19"/>
  <c r="Q16" i="19"/>
  <c r="U6" i="19"/>
  <c r="P6" i="19" s="1"/>
  <c r="V6" i="19"/>
  <c r="Q6" i="19" s="1"/>
  <c r="W6" i="19"/>
  <c r="R6" i="19" s="1"/>
  <c r="X6" i="19"/>
  <c r="S6" i="19" s="1"/>
  <c r="U7" i="19"/>
  <c r="P7" i="19" s="1"/>
  <c r="V7" i="19"/>
  <c r="Q7" i="19" s="1"/>
  <c r="W7" i="19"/>
  <c r="R7" i="19" s="1"/>
  <c r="X7" i="19"/>
  <c r="U8" i="19"/>
  <c r="P8" i="19" s="1"/>
  <c r="V8" i="19"/>
  <c r="Q8" i="19" s="1"/>
  <c r="W8" i="19"/>
  <c r="R8" i="19" s="1"/>
  <c r="X8" i="19"/>
  <c r="S8" i="19" s="1"/>
  <c r="U9" i="19"/>
  <c r="V9" i="19"/>
  <c r="Q9" i="19" s="1"/>
  <c r="W9" i="19"/>
  <c r="X9" i="19"/>
  <c r="U10" i="19"/>
  <c r="V10" i="19"/>
  <c r="W10" i="19"/>
  <c r="R10" i="19" s="1"/>
  <c r="X10" i="19"/>
  <c r="U11" i="19"/>
  <c r="V11" i="19"/>
  <c r="W11" i="19"/>
  <c r="X11" i="19"/>
  <c r="U12" i="19"/>
  <c r="V12" i="19"/>
  <c r="W12" i="19"/>
  <c r="X12" i="19"/>
  <c r="S12" i="19" s="1"/>
  <c r="W13" i="19"/>
  <c r="R13" i="19" s="1"/>
  <c r="X13" i="19"/>
  <c r="S13" i="19" s="1"/>
  <c r="X14" i="19"/>
  <c r="S14" i="19" s="1"/>
  <c r="W15" i="19"/>
  <c r="X15" i="19"/>
  <c r="U16" i="19"/>
  <c r="V16" i="19"/>
  <c r="W16" i="19"/>
  <c r="R16" i="19" s="1"/>
  <c r="X16" i="19"/>
  <c r="S16" i="19" s="1"/>
  <c r="U17" i="19"/>
  <c r="P17" i="19" s="1"/>
  <c r="V17" i="19"/>
  <c r="Q17" i="19" s="1"/>
  <c r="W17" i="19"/>
  <c r="R17" i="19" s="1"/>
  <c r="X17" i="19"/>
  <c r="S17" i="19" s="1"/>
  <c r="X5" i="19"/>
  <c r="S5" i="19" s="1"/>
  <c r="W5" i="19"/>
  <c r="R5" i="19" s="1"/>
  <c r="AH14" i="19"/>
  <c r="W14" i="19" s="1"/>
  <c r="R14" i="19" s="1"/>
  <c r="AG14" i="19"/>
  <c r="V14" i="19" s="1"/>
  <c r="Q14" i="19" s="1"/>
  <c r="AF14" i="19"/>
  <c r="U14" i="19" s="1"/>
  <c r="P14" i="19" s="1"/>
  <c r="AB16" i="19"/>
  <c r="AC15" i="19"/>
  <c r="AF5" i="19" s="1"/>
  <c r="U5" i="19" s="1"/>
  <c r="P5" i="19" s="1"/>
  <c r="AB15" i="19"/>
  <c r="O22" i="19"/>
  <c r="O23" i="19"/>
  <c r="O24" i="19"/>
  <c r="O25" i="19"/>
  <c r="O26" i="19"/>
  <c r="O27" i="19"/>
  <c r="O28" i="19"/>
  <c r="O29" i="19"/>
  <c r="O30" i="19"/>
  <c r="O31" i="19"/>
  <c r="O32" i="19"/>
  <c r="O34" i="19"/>
  <c r="O35" i="19"/>
  <c r="O36" i="19"/>
  <c r="O37" i="19"/>
  <c r="O38" i="19"/>
  <c r="O39" i="19"/>
  <c r="O40" i="19"/>
  <c r="O41" i="19"/>
  <c r="O42" i="19"/>
  <c r="O43" i="19"/>
  <c r="O44" i="19"/>
  <c r="O45" i="19"/>
  <c r="O46" i="19"/>
  <c r="O47" i="19"/>
  <c r="O48" i="19"/>
  <c r="O49" i="19"/>
  <c r="O50" i="19"/>
  <c r="O51" i="19"/>
  <c r="O52" i="19"/>
  <c r="O53" i="19"/>
  <c r="O54" i="19"/>
  <c r="D5" i="18" l="1"/>
  <c r="D6" i="18"/>
  <c r="F54" i="19" l="1"/>
  <c r="E54" i="19"/>
  <c r="Q54" i="19" s="1"/>
  <c r="F53" i="19"/>
  <c r="E53" i="19"/>
  <c r="Q53" i="19" s="1"/>
  <c r="F52" i="19"/>
  <c r="E52" i="19"/>
  <c r="Q52" i="19" s="1"/>
  <c r="P53" i="19" l="1"/>
  <c r="R53" i="19"/>
  <c r="P52" i="19"/>
  <c r="R52" i="19"/>
  <c r="P54" i="19"/>
  <c r="R54" i="19"/>
  <c r="F51" i="19"/>
  <c r="E51" i="19"/>
  <c r="Q51" i="19" s="1"/>
  <c r="F50" i="19"/>
  <c r="E50" i="19"/>
  <c r="Q50" i="19" s="1"/>
  <c r="F46" i="19"/>
  <c r="E46" i="19"/>
  <c r="Q46" i="19" s="1"/>
  <c r="F45" i="19"/>
  <c r="E45" i="19"/>
  <c r="Q45" i="19" s="1"/>
  <c r="F44" i="19"/>
  <c r="E44" i="19"/>
  <c r="Q44" i="19" s="1"/>
  <c r="F43" i="19"/>
  <c r="E43" i="19"/>
  <c r="Q43" i="19" s="1"/>
  <c r="F42" i="19"/>
  <c r="E42" i="19"/>
  <c r="Q42" i="19" s="1"/>
  <c r="F41" i="19"/>
  <c r="E41" i="19"/>
  <c r="Q41" i="19" s="1"/>
  <c r="F40" i="19"/>
  <c r="E40" i="19"/>
  <c r="Q40" i="19" s="1"/>
  <c r="F39" i="19"/>
  <c r="E39" i="19"/>
  <c r="Q39" i="19" s="1"/>
  <c r="F38" i="19"/>
  <c r="E38" i="19"/>
  <c r="Q38" i="19" s="1"/>
  <c r="F37" i="19"/>
  <c r="E37" i="19"/>
  <c r="Q37" i="19" s="1"/>
  <c r="F36" i="19"/>
  <c r="E36" i="19"/>
  <c r="Q36" i="19" s="1"/>
  <c r="F35" i="19"/>
  <c r="E35" i="19"/>
  <c r="Q35" i="19" s="1"/>
  <c r="F34" i="19"/>
  <c r="E34" i="19"/>
  <c r="Q34" i="19" s="1"/>
  <c r="F33" i="19"/>
  <c r="R33" i="19" s="1"/>
  <c r="E33" i="19"/>
  <c r="Q33" i="19" s="1"/>
  <c r="F32" i="19"/>
  <c r="E32" i="19"/>
  <c r="Q32" i="19" s="1"/>
  <c r="F31" i="19"/>
  <c r="E31" i="19"/>
  <c r="Q31" i="19" s="1"/>
  <c r="F30" i="19"/>
  <c r="E30" i="19"/>
  <c r="Q30" i="19" s="1"/>
  <c r="F29" i="19"/>
  <c r="E29" i="19"/>
  <c r="Q29" i="19" s="1"/>
  <c r="F28" i="19"/>
  <c r="E28" i="19"/>
  <c r="Q28" i="19" s="1"/>
  <c r="F27" i="19"/>
  <c r="E27" i="19"/>
  <c r="Q27" i="19" s="1"/>
  <c r="F26" i="19"/>
  <c r="E26" i="19"/>
  <c r="Q26" i="19" s="1"/>
  <c r="F25" i="19"/>
  <c r="E25" i="19"/>
  <c r="Q25" i="19" s="1"/>
  <c r="F24" i="19"/>
  <c r="E24" i="19"/>
  <c r="Q24" i="19" s="1"/>
  <c r="AD16" i="19"/>
  <c r="AC16" i="19"/>
  <c r="AG5" i="19" s="1"/>
  <c r="V5" i="19" s="1"/>
  <c r="Q5" i="19" s="1"/>
  <c r="AD15" i="19"/>
  <c r="F49" i="19"/>
  <c r="F48" i="19"/>
  <c r="F47" i="19"/>
  <c r="P49" i="19" l="1"/>
  <c r="R49" i="19"/>
  <c r="P30" i="19"/>
  <c r="R30" i="19"/>
  <c r="P32" i="19"/>
  <c r="R32" i="19"/>
  <c r="P34" i="19"/>
  <c r="R34" i="19"/>
  <c r="P36" i="19"/>
  <c r="R36" i="19"/>
  <c r="P38" i="19"/>
  <c r="R38" i="19"/>
  <c r="P40" i="19"/>
  <c r="R40" i="19"/>
  <c r="P42" i="19"/>
  <c r="R42" i="19"/>
  <c r="P51" i="19"/>
  <c r="R51" i="19"/>
  <c r="P47" i="19"/>
  <c r="R47" i="19"/>
  <c r="P44" i="19"/>
  <c r="R44" i="19"/>
  <c r="P46" i="19"/>
  <c r="R46" i="19"/>
  <c r="P48" i="19"/>
  <c r="R48" i="19"/>
  <c r="P31" i="19"/>
  <c r="R31" i="19"/>
  <c r="P33" i="19"/>
  <c r="P35" i="19"/>
  <c r="R35" i="19"/>
  <c r="P37" i="19"/>
  <c r="R37" i="19"/>
  <c r="P39" i="19"/>
  <c r="R39" i="19"/>
  <c r="P41" i="19"/>
  <c r="R41" i="19"/>
  <c r="P43" i="19"/>
  <c r="R43" i="19"/>
  <c r="P45" i="19"/>
  <c r="R45" i="19"/>
  <c r="P50" i="19"/>
  <c r="R50" i="19"/>
  <c r="P26" i="19"/>
  <c r="R26" i="19"/>
  <c r="P27" i="19"/>
  <c r="R27" i="19"/>
  <c r="R28" i="19"/>
  <c r="P28" i="19"/>
  <c r="R29" i="19"/>
  <c r="P29" i="19"/>
  <c r="P25" i="19"/>
  <c r="R25" i="19"/>
  <c r="R24" i="19"/>
  <c r="P24" i="19"/>
  <c r="E48" i="19"/>
  <c r="Q48" i="19" s="1"/>
  <c r="F23" i="19"/>
  <c r="E23" i="19"/>
  <c r="Q23" i="19" s="1"/>
  <c r="E47" i="19"/>
  <c r="Q47" i="19" s="1"/>
  <c r="E49" i="19"/>
  <c r="Q49" i="19" s="1"/>
  <c r="D7" i="18"/>
  <c r="G8" i="16"/>
  <c r="G9" i="16"/>
  <c r="G10" i="16"/>
  <c r="G7" i="16"/>
  <c r="D8" i="18"/>
  <c r="D9" i="18"/>
  <c r="H6" i="15"/>
  <c r="D10" i="18"/>
  <c r="P23" i="19" l="1"/>
  <c r="R23" i="19"/>
  <c r="I8" i="17"/>
  <c r="I23" i="17"/>
  <c r="H23" i="17"/>
  <c r="G23" i="17"/>
  <c r="F23" i="17"/>
  <c r="E23" i="17"/>
  <c r="D23" i="17"/>
  <c r="I22" i="17"/>
  <c r="H22" i="17"/>
  <c r="G22" i="17"/>
  <c r="F22" i="17"/>
  <c r="E22" i="17"/>
  <c r="D22" i="17"/>
  <c r="K13" i="17" l="1"/>
  <c r="K12" i="17"/>
  <c r="D9" i="13"/>
  <c r="D10" i="13"/>
  <c r="D11" i="13"/>
  <c r="D12" i="13"/>
  <c r="I25" i="13" l="1"/>
  <c r="H25" i="13"/>
  <c r="G25" i="13"/>
  <c r="F25" i="13"/>
  <c r="I27" i="13"/>
  <c r="I26" i="13"/>
  <c r="I24" i="13"/>
  <c r="H27" i="13"/>
  <c r="H26" i="13"/>
  <c r="H24" i="13"/>
  <c r="G27" i="13"/>
  <c r="G26" i="13"/>
  <c r="G24" i="13"/>
  <c r="F27" i="13"/>
  <c r="I6" i="13" s="1"/>
  <c r="F26" i="13"/>
  <c r="F24" i="13"/>
  <c r="I22" i="13"/>
  <c r="I21" i="13"/>
  <c r="I20" i="13"/>
  <c r="I19" i="13"/>
  <c r="H22" i="13"/>
  <c r="H21" i="13"/>
  <c r="H20" i="13"/>
  <c r="H19" i="13"/>
  <c r="G22" i="13"/>
  <c r="G21" i="13"/>
  <c r="G20" i="13"/>
  <c r="G19" i="13"/>
  <c r="F22" i="13"/>
  <c r="F21" i="13"/>
  <c r="I10" i="13" s="1"/>
  <c r="F20" i="13"/>
  <c r="F19" i="13"/>
  <c r="E25" i="13"/>
  <c r="E27" i="13"/>
  <c r="H6" i="13" s="1"/>
  <c r="E26" i="13"/>
  <c r="E24" i="13"/>
  <c r="E22" i="13"/>
  <c r="H12" i="13" s="1"/>
  <c r="E21" i="13"/>
  <c r="H10" i="13" s="1"/>
  <c r="E20" i="13"/>
  <c r="E19" i="13"/>
  <c r="I23" i="13"/>
  <c r="H23" i="13"/>
  <c r="G23" i="13"/>
  <c r="F23" i="13"/>
  <c r="E23" i="13"/>
  <c r="I18" i="13"/>
  <c r="H18" i="13"/>
  <c r="G18" i="13"/>
  <c r="F18" i="13"/>
  <c r="E18" i="13"/>
  <c r="D8" i="13"/>
  <c r="D7" i="13"/>
  <c r="D6" i="13"/>
  <c r="H8" i="13" l="1"/>
  <c r="H9" i="13"/>
  <c r="I8" i="13"/>
  <c r="H11" i="13"/>
  <c r="I7" i="13"/>
  <c r="I11" i="13"/>
  <c r="I9" i="13"/>
  <c r="I12" i="13"/>
  <c r="H7" i="13"/>
  <c r="E22" i="19"/>
  <c r="Q22" i="19" s="1"/>
  <c r="Q55" i="19" s="1"/>
  <c r="F22" i="19"/>
  <c r="P22" i="19" s="1"/>
  <c r="P55" i="19" s="1"/>
  <c r="R22" i="19" l="1"/>
  <c r="R55"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4" authorId="0" shapeId="0" xr:uid="{00000000-0006-0000-02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5" authorId="0" shapeId="0" xr:uid="{00000000-0006-0000-0400-000001000000}">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O3" authorId="0" shapeId="0" xr:uid="{00000000-0006-0000-0800-000001000000}">
      <text>
        <r>
          <rPr>
            <b/>
            <sz val="9"/>
            <color indexed="81"/>
            <rFont val="Tahoma"/>
            <family val="2"/>
          </rPr>
          <t>Mikkel Bosack Simonsen:</t>
        </r>
        <r>
          <rPr>
            <sz val="9"/>
            <color indexed="81"/>
            <rFont val="Tahoma"/>
            <family val="2"/>
          </rPr>
          <t xml:space="preserve">
source is Jacopo´s article Reaching carbon neutral transport sector in Denmark - Evidence from the incorporation of modal shift into the TIMES energy system modeling framework </t>
        </r>
      </text>
    </comment>
  </commentList>
</comments>
</file>

<file path=xl/sharedStrings.xml><?xml version="1.0" encoding="utf-8"?>
<sst xmlns="http://schemas.openxmlformats.org/spreadsheetml/2006/main" count="387" uniqueCount="191">
  <si>
    <t>UC_N</t>
  </si>
  <si>
    <t>Pset_CI</t>
  </si>
  <si>
    <t>Year</t>
  </si>
  <si>
    <t>Pset_PN</t>
  </si>
  <si>
    <t>Cset_CN</t>
  </si>
  <si>
    <t>~UC_T</t>
  </si>
  <si>
    <t>LimType</t>
  </si>
  <si>
    <t>~UC_Sets: T_E:</t>
  </si>
  <si>
    <t>UC_Desc</t>
  </si>
  <si>
    <t>UC - All Regions/Each Period</t>
  </si>
  <si>
    <t>UC_RHSTS</t>
  </si>
  <si>
    <t>UP</t>
  </si>
  <si>
    <t>TRAELC</t>
  </si>
  <si>
    <t>Denominator</t>
  </si>
  <si>
    <t>Numerator</t>
  </si>
  <si>
    <t>Default\Adjusted</t>
  </si>
  <si>
    <t>+ electricity (RE), road transport</t>
  </si>
  <si>
    <t>+ electricity, other</t>
  </si>
  <si>
    <t>+ biofuels (2G), road&amp;rail transport</t>
  </si>
  <si>
    <t>+ petrol, diesel,  and biofuels (1G), road&amp;rail transport</t>
  </si>
  <si>
    <t>+ electricity (RE), road</t>
  </si>
  <si>
    <t>+ electricity (RE), rail</t>
  </si>
  <si>
    <t>+ biofuels (2G), all transport</t>
  </si>
  <si>
    <t>+ other renewables, all transport</t>
  </si>
  <si>
    <t>Indicator</t>
  </si>
  <si>
    <t>Minimum share of renewable energy in transport</t>
  </si>
  <si>
    <t>Target RE share in transport sector</t>
  </si>
  <si>
    <t>Assumed RE share in power generation (2 years before)</t>
  </si>
  <si>
    <t>UC_FLO~2010</t>
  </si>
  <si>
    <t>UC_FLO~2020</t>
  </si>
  <si>
    <t>DSB2,GSB2,SNG2</t>
  </si>
  <si>
    <t>KRB2</t>
  </si>
  <si>
    <t>DSB1,GSB1,SNG1</t>
  </si>
  <si>
    <t>KRB1</t>
  </si>
  <si>
    <t>FT-TRA*</t>
  </si>
  <si>
    <t>*A refrence for the equation should be included  !!</t>
  </si>
  <si>
    <t>DSL,GSL,NGA</t>
  </si>
  <si>
    <t>~TFM_INS</t>
  </si>
  <si>
    <t>TimeSlice</t>
  </si>
  <si>
    <t>Attribute</t>
  </si>
  <si>
    <t>COM_TAXNET</t>
  </si>
  <si>
    <t>TPR*,TFR*</t>
  </si>
  <si>
    <t>TPCA*,TPBU*,TPCO*,TFTR*,TFVA*</t>
  </si>
  <si>
    <t>LO</t>
  </si>
  <si>
    <t>SHARE</t>
  </si>
  <si>
    <t>FT-TRAGSBLD2,FT-TRAGSBLD3,FT-TRAGSBLD4</t>
  </si>
  <si>
    <t>TRAGSBL2,TRAGSBL3,TRAGSBL4</t>
  </si>
  <si>
    <t>FT-TRADSBLD2,FT-TRADSBLD3,FT-TRADSBLD4</t>
  </si>
  <si>
    <t>TRADSBL2,TRADSBL3, TRADSBL4</t>
  </si>
  <si>
    <t>UC_FLO</t>
  </si>
  <si>
    <t>UC_RHSTS~0</t>
  </si>
  <si>
    <t>TPANAGSL*</t>
  </si>
  <si>
    <t>TRAAGSL</t>
  </si>
  <si>
    <t>Minimum use of aviation gasoline</t>
  </si>
  <si>
    <t>Minimum share of aviation gasoline in mix of national aviation fuels</t>
  </si>
  <si>
    <t>Direct Energy Contents [TJ]</t>
  </si>
  <si>
    <t>Domestic Aviation</t>
  </si>
  <si>
    <t>LPG</t>
  </si>
  <si>
    <t>Aviation Gasoline</t>
  </si>
  <si>
    <t>Motor Gasoline</t>
  </si>
  <si>
    <t>Other Kerosene</t>
  </si>
  <si>
    <t>JP1</t>
  </si>
  <si>
    <t>~UC_Sets: R_S: DKE,DKW</t>
  </si>
  <si>
    <t>Date</t>
  </si>
  <si>
    <t>Name</t>
  </si>
  <si>
    <t>Sheet Name</t>
  </si>
  <si>
    <t>Cells</t>
  </si>
  <si>
    <t>Comments</t>
  </si>
  <si>
    <t>Olexandr Balyk</t>
  </si>
  <si>
    <t>MinAVGasoline</t>
  </si>
  <si>
    <t>DKE and DKW instead of Allregions</t>
  </si>
  <si>
    <t>DKE</t>
  </si>
  <si>
    <t>DKW</t>
  </si>
  <si>
    <t>NoOverproduction</t>
  </si>
  <si>
    <t>MinRenShare2020</t>
  </si>
  <si>
    <t>MinBlendingLimits</t>
  </si>
  <si>
    <t>Modal speed by trip distance [km/h]</t>
  </si>
  <si>
    <t>~TFM_TOPINS-A</t>
  </si>
  <si>
    <t>Extra Short</t>
  </si>
  <si>
    <t>Short</t>
  </si>
  <si>
    <t>Medium</t>
  </si>
  <si>
    <t>Long</t>
  </si>
  <si>
    <t>PSET_PN</t>
  </si>
  <si>
    <t>CSET_CN</t>
  </si>
  <si>
    <t>Car</t>
  </si>
  <si>
    <t>TIMECXS, TIMECS, TIMECM, TIMECL</t>
  </si>
  <si>
    <t>IN</t>
  </si>
  <si>
    <t>Bus</t>
  </si>
  <si>
    <t>TIMEBXS, TIMEBS, TIMEBM, TIMEBL</t>
  </si>
  <si>
    <t>Coach</t>
  </si>
  <si>
    <t>km/h</t>
  </si>
  <si>
    <t>counts</t>
  </si>
  <si>
    <t>weigth</t>
  </si>
  <si>
    <t>Train</t>
  </si>
  <si>
    <t>0-3 km</t>
  </si>
  <si>
    <t>TPMT*</t>
  </si>
  <si>
    <t>TIMEMTS, TIMEMTM, TIMEMTL</t>
  </si>
  <si>
    <t>S-train</t>
  </si>
  <si>
    <t>3-5 km</t>
  </si>
  <si>
    <t>TPMP*</t>
  </si>
  <si>
    <t>TIMEMPXS, TIMEMPS, TIMEMPM, TIMEMPL</t>
  </si>
  <si>
    <t>Metro</t>
  </si>
  <si>
    <t>5-9 km</t>
  </si>
  <si>
    <t>TIMETS, TIMETM, TIMETL</t>
  </si>
  <si>
    <t>Motorbike</t>
  </si>
  <si>
    <t>9-17 km</t>
  </si>
  <si>
    <t>TIMESTXS, TIMESTS, TIMESTM</t>
  </si>
  <si>
    <t>Mopeds</t>
  </si>
  <si>
    <t>17-25 km</t>
  </si>
  <si>
    <t>TIMEMEXS, TIMEMES</t>
  </si>
  <si>
    <t>Bike</t>
  </si>
  <si>
    <t>TPW*</t>
  </si>
  <si>
    <t>TIMEWXS, TIMEWS</t>
  </si>
  <si>
    <t>ElBike</t>
  </si>
  <si>
    <t>TIMEBIXS,TIMEBIS</t>
  </si>
  <si>
    <t>Walk</t>
  </si>
  <si>
    <t>extra short</t>
  </si>
  <si>
    <t>TPELBIK1N</t>
  </si>
  <si>
    <t>TIMEBIXS,TIMEBIS,TIMEBIM</t>
  </si>
  <si>
    <t>Airplane</t>
  </si>
  <si>
    <t>short</t>
  </si>
  <si>
    <t>Ship</t>
  </si>
  <si>
    <t>Other_Indexes</t>
  </si>
  <si>
    <t>FLO_FUNC</t>
  </si>
  <si>
    <t>TPXS</t>
  </si>
  <si>
    <t>TIMECXS</t>
  </si>
  <si>
    <t>Cars</t>
  </si>
  <si>
    <t>TPS</t>
  </si>
  <si>
    <t>TIMECS</t>
  </si>
  <si>
    <t>TPM</t>
  </si>
  <si>
    <t>TIMECM</t>
  </si>
  <si>
    <t>TPL</t>
  </si>
  <si>
    <t>TIMECL</t>
  </si>
  <si>
    <t>TIMEBXS</t>
  </si>
  <si>
    <t>Public bus</t>
  </si>
  <si>
    <t>TIMEBS</t>
  </si>
  <si>
    <t>TIMEBM</t>
  </si>
  <si>
    <t>TIMEBL</t>
  </si>
  <si>
    <t>TIMETS</t>
  </si>
  <si>
    <t>Trains</t>
  </si>
  <si>
    <t>TIMETM</t>
  </si>
  <si>
    <t>TIMETL</t>
  </si>
  <si>
    <t>TIMESTXS</t>
  </si>
  <si>
    <t>S-trains</t>
  </si>
  <si>
    <t>TIMESTS</t>
  </si>
  <si>
    <t>TIMESTM</t>
  </si>
  <si>
    <t>TIMEMEXS</t>
  </si>
  <si>
    <t>TIMEMES</t>
  </si>
  <si>
    <t>TIMEMTS</t>
  </si>
  <si>
    <t>Motorbikes</t>
  </si>
  <si>
    <t>TIMEMTM</t>
  </si>
  <si>
    <t>TIMEMTL</t>
  </si>
  <si>
    <t>TIMEMPXS</t>
  </si>
  <si>
    <t>Mopeds 45</t>
  </si>
  <si>
    <t>TIMEMPS</t>
  </si>
  <si>
    <t>TIMEMPM</t>
  </si>
  <si>
    <t>TIMEMPL</t>
  </si>
  <si>
    <t>TIMEBIXS</t>
  </si>
  <si>
    <t>Bikes</t>
  </si>
  <si>
    <t>TIMEBIS</t>
  </si>
  <si>
    <t>ELC bike</t>
  </si>
  <si>
    <t>TIMEBIM</t>
  </si>
  <si>
    <t>TIMEWXS</t>
  </si>
  <si>
    <t>Walking</t>
  </si>
  <si>
    <t>TIMEWS</t>
  </si>
  <si>
    <t>TPBU*</t>
  </si>
  <si>
    <t>TPRO*</t>
  </si>
  <si>
    <t>TPRS*</t>
  </si>
  <si>
    <t>TPRM*</t>
  </si>
  <si>
    <t>TPBIKELC1N</t>
  </si>
  <si>
    <t>TPBIKING*</t>
  </si>
  <si>
    <t>TPCO*</t>
  </si>
  <si>
    <t>TPCA*</t>
  </si>
  <si>
    <t>Coaches</t>
  </si>
  <si>
    <t>TPXS, TPS, TPM, TPL</t>
  </si>
  <si>
    <t>TPWALK*</t>
  </si>
  <si>
    <t>UC_TRA_MinRenShare_DK</t>
  </si>
  <si>
    <t>UC_Min_AviationGasoline_DK</t>
  </si>
  <si>
    <t>Added DK to the constraint name for compatibility with NTM</t>
  </si>
  <si>
    <t>DK</t>
  </si>
  <si>
    <t>DK TT</t>
  </si>
  <si>
    <t>DKE tt</t>
  </si>
  <si>
    <t>DKWtt</t>
  </si>
  <si>
    <t>UC_T</t>
  </si>
  <si>
    <t>UC_Sets: T_E:</t>
  </si>
  <si>
    <t>UC_Sets: R_S: DKE,DKW</t>
  </si>
  <si>
    <t>Mikkel Bosack Simonsen</t>
  </si>
  <si>
    <t>Removed constraint as it is a target policy and not a policy being implemented</t>
  </si>
  <si>
    <t>DEMO</t>
  </si>
  <si>
    <t>ACTFLO</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</si>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</sst>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 ##0;###\ ###\ ##0;&quot;-&quot;"/>
    <numFmt numFmtId="166" formatCode="###\ ###\ ##0;\-###\ ###\ ##0;&quot;-&quot;"/>
    <numFmt numFmtId="167" formatCode="0.00000"/>
  </numFmts>
  <fonts count="20" x14ac:knownFonts="1">
    <font>
      <sz val="11"/>
      <color theme="1"/>
      <name val="Calibri"/>
      <family val="2"/>
      <scheme val="minor"/>
    </font>
    <font>
      <b/>
      <sz val="11"/>
      <color indexed="8"/>
      <name val="Calibri"/>
      <family val="2"/>
    </font>
    <font>
      <sz val="11"/>
      <color indexed="8"/>
      <name val="Calibri"/>
      <family val="2"/>
    </font>
    <font>
      <b/>
      <sz val="10"/>
      <name val="Arial"/>
      <family val="2"/>
    </font>
    <font>
      <sz val="10"/>
      <name val="Arial"/>
      <family val="2"/>
    </font>
    <font>
      <b/>
      <i/>
      <sz val="11"/>
      <color theme="1"/>
      <name val="Calibri"/>
      <family val="2"/>
      <scheme val="minor"/>
    </font>
    <font>
      <sz val="11"/>
      <name val="Calibri"/>
      <family val="2"/>
      <scheme val="minor"/>
    </font>
    <font>
      <sz val="11"/>
      <color rgb="FFFF0000"/>
      <name val="Calibri"/>
      <family val="2"/>
      <scheme val="minor"/>
    </font>
    <font>
      <b/>
      <sz val="10"/>
      <color indexed="12"/>
      <name val="Arial"/>
      <family val="2"/>
    </font>
    <font>
      <b/>
      <sz val="8"/>
      <color indexed="81"/>
      <name val="Tahoma"/>
      <family val="2"/>
    </font>
    <font>
      <sz val="11"/>
      <color theme="1"/>
      <name val="Calibri"/>
      <family val="2"/>
      <scheme val="minor"/>
    </font>
    <font>
      <sz val="11"/>
      <name val="Times New Roman"/>
      <family val="1"/>
    </font>
    <font>
      <sz val="10"/>
      <name val="Helvetica"/>
      <family val="2"/>
    </font>
    <font>
      <b/>
      <sz val="11"/>
      <color indexed="8"/>
      <name val="Times New Roman"/>
      <family val="1"/>
    </font>
    <font>
      <b/>
      <sz val="10"/>
      <name val="Helvetica"/>
      <family val="2"/>
    </font>
    <font>
      <sz val="11"/>
      <color indexed="8"/>
      <name val="Times New Roman"/>
      <family val="1"/>
    </font>
    <font>
      <b/>
      <sz val="11"/>
      <color theme="1"/>
      <name val="Calibri"/>
      <family val="2"/>
      <scheme val="minor"/>
    </font>
    <font>
      <sz val="9"/>
      <color indexed="81"/>
      <name val="Tahoma"/>
      <family val="2"/>
    </font>
    <font>
      <b/>
      <sz val="9"/>
      <color indexed="81"/>
      <name val="Tahoma"/>
      <family val="2"/>
    </font>
    <font>
      <b/>
      <sz val="11"/>
      <name val="Calibri"/>
      <family val="2"/>
      <charset val="204"/>
    </font>
  </fonts>
  <fills count="16">
    <fill>
      <patternFill patternType="none"/>
    </fill>
    <fill>
      <patternFill patternType="gray125"/>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0000"/>
        <bgColor indexed="64"/>
      </patternFill>
    </fill>
    <fill>
      <patternFill patternType="solid">
        <fgColor indexed="43"/>
        <bgColor indexed="64"/>
      </patternFill>
    </fill>
    <fill>
      <patternFill patternType="solid">
        <fgColor indexed="44"/>
        <bgColor indexed="64"/>
      </patternFill>
    </fill>
    <fill>
      <patternFill patternType="solid">
        <fgColor theme="0"/>
        <bgColor indexed="64"/>
      </patternFill>
    </fill>
    <fill>
      <patternFill patternType="solid">
        <fgColor indexed="41"/>
        <bgColor indexed="64"/>
      </patternFill>
    </fill>
    <fill>
      <patternFill patternType="solid">
        <fgColor indexed="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4" fillId="0" borderId="0"/>
    <xf numFmtId="0" fontId="2" fillId="0" borderId="0"/>
    <xf numFmtId="9" fontId="10" fillId="0" borderId="0" applyFont="0" applyFill="0" applyBorder="0" applyAlignment="0" applyProtection="0"/>
    <xf numFmtId="0" fontId="4" fillId="0" borderId="0"/>
    <xf numFmtId="0" fontId="4" fillId="0" borderId="0"/>
  </cellStyleXfs>
  <cellXfs count="109">
    <xf numFmtId="0" fontId="0" fillId="0" borderId="0" xfId="0"/>
    <xf numFmtId="0" fontId="3" fillId="2" borderId="0" xfId="0" applyFont="1" applyFill="1" applyBorder="1"/>
    <xf numFmtId="0" fontId="3" fillId="3" borderId="0" xfId="0" applyFont="1" applyFill="1" applyBorder="1"/>
    <xf numFmtId="0" fontId="3" fillId="4" borderId="0" xfId="0" applyFont="1" applyFill="1" applyBorder="1"/>
    <xf numFmtId="0" fontId="1" fillId="0" borderId="0" xfId="2" applyFont="1"/>
    <xf numFmtId="9" fontId="0" fillId="0" borderId="0" xfId="0" applyNumberFormat="1"/>
    <xf numFmtId="0" fontId="0" fillId="0" borderId="1" xfId="0" applyBorder="1"/>
    <xf numFmtId="2" fontId="0" fillId="0" borderId="0" xfId="0" applyNumberFormat="1"/>
    <xf numFmtId="0" fontId="0" fillId="0" borderId="0" xfId="0" applyBorder="1"/>
    <xf numFmtId="0" fontId="0" fillId="0" borderId="2" xfId="0" applyBorder="1"/>
    <xf numFmtId="0" fontId="5" fillId="0" borderId="3" xfId="0" applyFont="1" applyBorder="1"/>
    <xf numFmtId="0" fontId="0" fillId="0" borderId="4" xfId="0" applyBorder="1"/>
    <xf numFmtId="0" fontId="0" fillId="0" borderId="5" xfId="0" quotePrefix="1" applyBorder="1"/>
    <xf numFmtId="0" fontId="0" fillId="0" borderId="6" xfId="0" applyBorder="1"/>
    <xf numFmtId="0" fontId="0" fillId="0" borderId="7" xfId="0" quotePrefix="1" applyBorder="1"/>
    <xf numFmtId="0" fontId="0" fillId="0" borderId="8" xfId="0" applyBorder="1"/>
    <xf numFmtId="0" fontId="5" fillId="0" borderId="9" xfId="0" applyFont="1" applyBorder="1"/>
    <xf numFmtId="0" fontId="0" fillId="0" borderId="10" xfId="0" applyBorder="1"/>
    <xf numFmtId="0" fontId="0" fillId="0" borderId="11" xfId="0" quotePrefix="1" applyBorder="1"/>
    <xf numFmtId="0" fontId="0" fillId="0" borderId="12" xfId="0" applyBorder="1"/>
    <xf numFmtId="0" fontId="0" fillId="0" borderId="13" xfId="0" applyBorder="1"/>
    <xf numFmtId="0" fontId="0" fillId="0" borderId="4" xfId="0" applyBorder="1" applyAlignment="1">
      <alignment horizontal="center"/>
    </xf>
    <xf numFmtId="0" fontId="0" fillId="0" borderId="14" xfId="0" applyBorder="1" applyAlignment="1">
      <alignment horizontal="center"/>
    </xf>
    <xf numFmtId="0" fontId="0" fillId="0" borderId="9" xfId="0" quotePrefix="1" applyBorder="1"/>
    <xf numFmtId="0" fontId="0" fillId="0" borderId="2" xfId="0" applyBorder="1" applyAlignment="1">
      <alignment horizontal="center"/>
    </xf>
    <xf numFmtId="0" fontId="0" fillId="0" borderId="10" xfId="0" applyBorder="1" applyAlignment="1">
      <alignment horizontal="center"/>
    </xf>
    <xf numFmtId="0" fontId="3" fillId="5" borderId="0" xfId="0" applyFont="1" applyFill="1" applyBorder="1"/>
    <xf numFmtId="0" fontId="4" fillId="5" borderId="0" xfId="0" applyFont="1" applyFill="1" applyBorder="1"/>
    <xf numFmtId="0" fontId="0" fillId="0" borderId="0" xfId="0" applyAlignment="1">
      <alignment horizontal="left"/>
    </xf>
    <xf numFmtId="0" fontId="0" fillId="0" borderId="1" xfId="0" applyBorder="1" applyAlignment="1">
      <alignment horizontal="left"/>
    </xf>
    <xf numFmtId="2" fontId="0" fillId="0" borderId="1" xfId="0" applyNumberFormat="1" applyBorder="1"/>
    <xf numFmtId="0" fontId="0" fillId="0" borderId="0" xfId="0" applyFill="1"/>
    <xf numFmtId="0" fontId="6" fillId="0" borderId="0" xfId="0" applyFont="1" applyFill="1"/>
    <xf numFmtId="0" fontId="6" fillId="0" borderId="0" xfId="0" applyFont="1" applyFill="1" applyAlignment="1">
      <alignment horizontal="left"/>
    </xf>
    <xf numFmtId="2" fontId="6" fillId="0" borderId="0" xfId="0" applyNumberFormat="1" applyFont="1" applyFill="1"/>
    <xf numFmtId="0" fontId="7" fillId="0" borderId="0" xfId="0" applyFont="1"/>
    <xf numFmtId="9" fontId="0" fillId="3" borderId="2" xfId="0" applyNumberFormat="1" applyFill="1" applyBorder="1"/>
    <xf numFmtId="0" fontId="0" fillId="3" borderId="9" xfId="0" applyFill="1" applyBorder="1"/>
    <xf numFmtId="0" fontId="0" fillId="3" borderId="2" xfId="0" applyFill="1" applyBorder="1"/>
    <xf numFmtId="0" fontId="0" fillId="6" borderId="11" xfId="0" applyFill="1" applyBorder="1"/>
    <xf numFmtId="0" fontId="0" fillId="6" borderId="12" xfId="0" applyFill="1" applyBorder="1"/>
    <xf numFmtId="9" fontId="0" fillId="6" borderId="12" xfId="0" applyNumberFormat="1" applyFill="1" applyBorder="1"/>
    <xf numFmtId="9" fontId="0" fillId="0" borderId="2" xfId="0" applyNumberFormat="1" applyFill="1" applyBorder="1"/>
    <xf numFmtId="9" fontId="0" fillId="0" borderId="10" xfId="0" applyNumberFormat="1" applyFill="1" applyBorder="1"/>
    <xf numFmtId="9" fontId="0" fillId="0" borderId="12" xfId="0" applyNumberFormat="1" applyFill="1" applyBorder="1"/>
    <xf numFmtId="9" fontId="0" fillId="0" borderId="13" xfId="0" applyNumberFormat="1" applyFill="1" applyBorder="1"/>
    <xf numFmtId="0" fontId="8" fillId="0" borderId="0" xfId="0" applyFont="1"/>
    <xf numFmtId="0" fontId="3" fillId="0" borderId="0" xfId="0" applyFont="1" applyAlignment="1">
      <alignment horizontal="center"/>
    </xf>
    <xf numFmtId="0" fontId="3" fillId="7" borderId="15" xfId="0" applyFont="1" applyFill="1" applyBorder="1"/>
    <xf numFmtId="0" fontId="3" fillId="8" borderId="15" xfId="0" applyFont="1" applyFill="1" applyBorder="1"/>
    <xf numFmtId="0" fontId="4" fillId="7" borderId="15" xfId="0" applyFont="1" applyFill="1" applyBorder="1"/>
    <xf numFmtId="10" fontId="0" fillId="0" borderId="0" xfId="3" applyNumberFormat="1" applyFont="1"/>
    <xf numFmtId="0" fontId="4" fillId="0" borderId="0" xfId="4"/>
    <xf numFmtId="9" fontId="0" fillId="0" borderId="0" xfId="3" applyFont="1"/>
    <xf numFmtId="0" fontId="3" fillId="0" borderId="0" xfId="0" applyFont="1" applyAlignment="1">
      <alignment horizontal="right"/>
    </xf>
    <xf numFmtId="0" fontId="4" fillId="0" borderId="0" xfId="0" applyFont="1" applyFill="1" applyBorder="1"/>
    <xf numFmtId="164" fontId="0" fillId="6" borderId="0" xfId="0" applyNumberFormat="1" applyFill="1"/>
    <xf numFmtId="164" fontId="0" fillId="0" borderId="0" xfId="0" applyNumberFormat="1"/>
    <xf numFmtId="0" fontId="0" fillId="0" borderId="0" xfId="0" applyAlignment="1">
      <alignment horizontal="center"/>
    </xf>
    <xf numFmtId="2" fontId="0" fillId="3" borderId="0" xfId="0" applyNumberFormat="1" applyFill="1"/>
    <xf numFmtId="165" fontId="0" fillId="0" borderId="0" xfId="0" applyNumberFormat="1"/>
    <xf numFmtId="1" fontId="11" fillId="9" borderId="16" xfId="1" applyNumberFormat="1" applyFont="1" applyFill="1" applyBorder="1"/>
    <xf numFmtId="1" fontId="12" fillId="10" borderId="2" xfId="5" applyNumberFormat="1" applyFont="1" applyFill="1" applyBorder="1"/>
    <xf numFmtId="1" fontId="12" fillId="10" borderId="17" xfId="5" applyNumberFormat="1" applyFont="1" applyFill="1" applyBorder="1"/>
    <xf numFmtId="165" fontId="13" fillId="11" borderId="18" xfId="1" applyNumberFormat="1" applyFont="1" applyFill="1" applyBorder="1"/>
    <xf numFmtId="166" fontId="14" fillId="0" borderId="0" xfId="5" applyNumberFormat="1" applyFont="1" applyFill="1" applyBorder="1"/>
    <xf numFmtId="166" fontId="14" fillId="0" borderId="19" xfId="5" applyNumberFormat="1" applyFont="1" applyFill="1" applyBorder="1"/>
    <xf numFmtId="165" fontId="15" fillId="0" borderId="18" xfId="1" applyNumberFormat="1" applyFont="1" applyFill="1" applyBorder="1"/>
    <xf numFmtId="165" fontId="12" fillId="0" borderId="0" xfId="5" applyNumberFormat="1" applyFont="1" applyFill="1" applyBorder="1"/>
    <xf numFmtId="165" fontId="12" fillId="0" borderId="19" xfId="5" applyNumberFormat="1" applyFont="1" applyFill="1" applyBorder="1"/>
    <xf numFmtId="165" fontId="15" fillId="3" borderId="18" xfId="1" applyNumberFormat="1" applyFont="1" applyFill="1" applyBorder="1"/>
    <xf numFmtId="165" fontId="12" fillId="3" borderId="0" xfId="5" applyNumberFormat="1" applyFont="1" applyFill="1" applyBorder="1"/>
    <xf numFmtId="165" fontId="12" fillId="3" borderId="19" xfId="5" applyNumberFormat="1" applyFont="1" applyFill="1" applyBorder="1"/>
    <xf numFmtId="0" fontId="0" fillId="0" borderId="18" xfId="0" applyBorder="1"/>
    <xf numFmtId="0" fontId="0" fillId="0" borderId="19" xfId="0" applyBorder="1"/>
    <xf numFmtId="165" fontId="0" fillId="0" borderId="0" xfId="0" applyNumberFormat="1" applyBorder="1"/>
    <xf numFmtId="165" fontId="0" fillId="0" borderId="19" xfId="0" applyNumberFormat="1" applyBorder="1"/>
    <xf numFmtId="0" fontId="0" fillId="0" borderId="20" xfId="0" applyBorder="1"/>
    <xf numFmtId="9" fontId="0" fillId="0" borderId="1" xfId="3" applyFont="1" applyBorder="1"/>
    <xf numFmtId="9" fontId="0" fillId="0" borderId="21" xfId="3" applyFont="1" applyBorder="1"/>
    <xf numFmtId="0" fontId="16" fillId="0" borderId="0" xfId="0" applyFont="1"/>
    <xf numFmtId="0" fontId="0" fillId="0" borderId="0" xfId="0" applyFont="1" applyAlignment="1">
      <alignment horizontal="left"/>
    </xf>
    <xf numFmtId="14" fontId="0" fillId="0" borderId="0" xfId="0" applyNumberFormat="1" applyFont="1" applyAlignment="1">
      <alignment horizontal="left"/>
    </xf>
    <xf numFmtId="0" fontId="0" fillId="0" borderId="0" xfId="0" applyBorder="1" applyAlignment="1">
      <alignment horizontal="center"/>
    </xf>
    <xf numFmtId="0" fontId="0" fillId="0" borderId="19" xfId="0" applyBorder="1" applyAlignment="1">
      <alignment horizontal="center"/>
    </xf>
    <xf numFmtId="0" fontId="0" fillId="0" borderId="0" xfId="0" applyFill="1" applyBorder="1" applyAlignment="1">
      <alignment horizontal="center"/>
    </xf>
    <xf numFmtId="0" fontId="3" fillId="12" borderId="15" xfId="0" applyFont="1" applyFill="1" applyBorder="1"/>
    <xf numFmtId="0" fontId="3" fillId="13" borderId="15" xfId="0" applyFont="1" applyFill="1" applyBorder="1"/>
    <xf numFmtId="0" fontId="3" fillId="14" borderId="15" xfId="0" applyFont="1" applyFill="1" applyBorder="1"/>
    <xf numFmtId="1" fontId="0" fillId="0" borderId="0" xfId="0" applyNumberFormat="1" applyBorder="1" applyAlignment="1">
      <alignment horizontal="center"/>
    </xf>
    <xf numFmtId="1" fontId="0" fillId="0" borderId="19" xfId="0" applyNumberFormat="1" applyBorder="1" applyAlignment="1">
      <alignment horizontal="center"/>
    </xf>
    <xf numFmtId="16" fontId="0" fillId="0" borderId="0" xfId="0" applyNumberFormat="1"/>
    <xf numFmtId="1" fontId="0" fillId="0" borderId="0" xfId="0" applyNumberFormat="1" applyAlignment="1">
      <alignment horizontal="center" vertical="center"/>
    </xf>
    <xf numFmtId="167" fontId="0" fillId="0" borderId="0" xfId="0" applyNumberFormat="1"/>
    <xf numFmtId="0" fontId="0" fillId="0" borderId="0" xfId="0" applyAlignment="1">
      <alignment horizontal="center" vertical="center"/>
    </xf>
    <xf numFmtId="1" fontId="0" fillId="0" borderId="0" xfId="0" applyNumberFormat="1" applyAlignment="1">
      <alignment horizontal="center"/>
    </xf>
    <xf numFmtId="1" fontId="0" fillId="0" borderId="0" xfId="0" applyNumberFormat="1" applyBorder="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xf>
    <xf numFmtId="1" fontId="0" fillId="0" borderId="21" xfId="0" applyNumberFormat="1" applyBorder="1" applyAlignment="1">
      <alignment horizontal="center"/>
    </xf>
    <xf numFmtId="0" fontId="3" fillId="15" borderId="15" xfId="0" applyFont="1" applyFill="1" applyBorder="1"/>
    <xf numFmtId="1" fontId="2" fillId="0" borderId="0" xfId="0" applyNumberFormat="1" applyFont="1" applyFill="1" applyBorder="1" applyAlignment="1" applyProtection="1"/>
    <xf numFmtId="1" fontId="0" fillId="0" borderId="0" xfId="0" applyNumberFormat="1"/>
    <xf numFmtId="0" fontId="19" fillId="7" borderId="15" xfId="5" applyFont="1" applyFill="1" applyBorder="1"/>
    <xf numFmtId="0" fontId="19" fillId="2" borderId="15" xfId="5" applyFont="1" applyFill="1" applyBorder="1"/>
    <xf numFmtId="0" fontId="4" fillId="0" borderId="0" xfId="5"/>
    <xf numFmtId="0" fontId="8" fillId="0" borderId="0" xfId="5" applyFont="1"/>
    <xf numFmtId="0" fontId="16" fillId="0" borderId="18" xfId="0" applyFont="1" applyBorder="1" applyAlignment="1">
      <alignment horizontal="center" vertical="center"/>
    </xf>
    <xf numFmtId="0" fontId="16" fillId="0" borderId="0" xfId="0" applyFont="1" applyBorder="1" applyAlignment="1">
      <alignment horizontal="center" vertical="center"/>
    </xf>
  </cellXfs>
  <cellStyles count="6">
    <cellStyle name="Normal" xfId="0" builtinId="0"/>
    <cellStyle name="Normal 10" xfId="1" xr:uid="{00000000-0005-0000-0000-000001000000}"/>
    <cellStyle name="Normal 12" xfId="4" xr:uid="{00000000-0005-0000-0000-000002000000}"/>
    <cellStyle name="Normal 2 2 2" xfId="5" xr:uid="{00000000-0005-0000-0000-000003000000}"/>
    <cellStyle name="Normale_Scen_UC_IND-StrucConst" xfId="2" xr:uid="{00000000-0005-0000-0000-000004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213360</xdr:colOff>
      <xdr:row>3</xdr:row>
      <xdr:rowOff>167640</xdr:rowOff>
    </xdr:from>
    <xdr:to>
      <xdr:col>10</xdr:col>
      <xdr:colOff>556260</xdr:colOff>
      <xdr:row>15</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22960" y="716280"/>
          <a:ext cx="5829300" cy="2103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scenario contains the constraints that have to be run in</a:t>
          </a:r>
          <a:r>
            <a:rPr lang="en-GB" sz="1100" baseline="0"/>
            <a:t> the base scenario</a:t>
          </a:r>
          <a:r>
            <a:rPr lang="en-GB" sz="1100"/>
            <a:t>.</a:t>
          </a:r>
        </a:p>
        <a:p>
          <a:endParaRPr lang="en-GB" sz="1100"/>
        </a:p>
        <a:p>
          <a:pPr marL="171450" indent="-171450">
            <a:buFont typeface="Arial" panose="020B0604020202020204" pitchFamily="34" charset="0"/>
            <a:buChar char="•"/>
          </a:pPr>
          <a:r>
            <a:rPr lang="en-GB" sz="1100" b="1"/>
            <a:t>MinRenShare</a:t>
          </a:r>
          <a:r>
            <a:rPr lang="en-GB" sz="1100"/>
            <a:t>:</a:t>
          </a:r>
          <a:r>
            <a:rPr lang="en-GB" sz="1100" baseline="0"/>
            <a:t> minimum renewable share in transport sector in 2020</a:t>
          </a:r>
        </a:p>
        <a:p>
          <a:pPr marL="171450" indent="-171450">
            <a:buFont typeface="Arial" panose="020B0604020202020204" pitchFamily="34" charset="0"/>
            <a:buChar char="•"/>
          </a:pPr>
          <a:r>
            <a:rPr lang="en-GB" sz="1100" b="1" i="0">
              <a:solidFill>
                <a:schemeClr val="dk1"/>
              </a:solidFill>
              <a:effectLst/>
              <a:latin typeface="+mn-lt"/>
              <a:ea typeface="+mn-ea"/>
              <a:cs typeface="+mn-cs"/>
            </a:rPr>
            <a:t>NoOverproduction</a:t>
          </a:r>
          <a:r>
            <a:rPr lang="en-GB" sz="1100" b="0" i="0">
              <a:solidFill>
                <a:schemeClr val="dk1"/>
              </a:solidFill>
              <a:effectLst/>
              <a:latin typeface="+mn-lt"/>
              <a:ea typeface="+mn-ea"/>
              <a:cs typeface="+mn-cs"/>
            </a:rPr>
            <a:t>: Since cars have not been perfectly calibrated (made for previous version of the model)</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we need to avoid that more demand than just the car demand is met in 2010.</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With this contraint we</a:t>
          </a:r>
          <a:r>
            <a:rPr lang="en-GB" sz="1100" b="0" i="0" baseline="0">
              <a:solidFill>
                <a:schemeClr val="dk1"/>
              </a:solidFill>
              <a:effectLst/>
              <a:latin typeface="+mn-lt"/>
              <a:ea typeface="+mn-ea"/>
              <a:cs typeface="+mn-cs"/>
            </a:rPr>
            <a:t> </a:t>
          </a:r>
          <a:r>
            <a:rPr lang="en-GB" sz="1100" b="0" i="0">
              <a:solidFill>
                <a:schemeClr val="dk1"/>
              </a:solidFill>
              <a:effectLst/>
              <a:latin typeface="+mn-lt"/>
              <a:ea typeface="+mn-ea"/>
              <a:cs typeface="+mn-cs"/>
            </a:rPr>
            <a:t>avoid overproduction of demand, without having to perfectly calibrate the model.</a:t>
          </a:r>
          <a:r>
            <a:rPr lang="en-GB" sz="1100">
              <a:solidFill>
                <a:schemeClr val="dk1"/>
              </a:solidFill>
              <a:effectLst/>
              <a:latin typeface="+mn-lt"/>
              <a:ea typeface="+mn-ea"/>
              <a:cs typeface="+mn-cs"/>
            </a:rPr>
            <a:t> </a:t>
          </a:r>
        </a:p>
        <a:p>
          <a:pPr marL="171450" indent="-171450">
            <a:buFont typeface="Arial" panose="020B0604020202020204" pitchFamily="34" charset="0"/>
            <a:buChar char="•"/>
          </a:pPr>
          <a:r>
            <a:rPr lang="en-GB" sz="1100" b="1">
              <a:solidFill>
                <a:schemeClr val="dk1"/>
              </a:solidFill>
              <a:effectLst/>
              <a:latin typeface="+mn-lt"/>
              <a:ea typeface="+mn-ea"/>
              <a:cs typeface="+mn-cs"/>
            </a:rPr>
            <a:t>MinBlendingLimits</a:t>
          </a:r>
          <a:r>
            <a:rPr lang="en-GB" sz="1100">
              <a:solidFill>
                <a:schemeClr val="dk1"/>
              </a:solidFill>
              <a:effectLst/>
              <a:latin typeface="+mn-lt"/>
              <a:ea typeface="+mn-ea"/>
              <a:cs typeface="+mn-cs"/>
            </a:rPr>
            <a:t>: it reflects the</a:t>
          </a:r>
          <a:r>
            <a:rPr lang="en-GB" sz="1100" baseline="0">
              <a:solidFill>
                <a:schemeClr val="dk1"/>
              </a:solidFill>
              <a:effectLst/>
              <a:latin typeface="+mn-lt"/>
              <a:ea typeface="+mn-ea"/>
              <a:cs typeface="+mn-cs"/>
            </a:rPr>
            <a:t> environmental law setting the minimum share of ethanol in gasoline to be 5.75% and a minimum share of 7% of biodiesel in diesel (from 2012)</a:t>
          </a:r>
        </a:p>
        <a:p>
          <a:pPr marL="171450" indent="-171450">
            <a:buFont typeface="Arial" panose="020B0604020202020204" pitchFamily="34" charset="0"/>
            <a:buChar char="•"/>
          </a:pPr>
          <a:r>
            <a:rPr lang="en-GB" sz="1100" b="1" baseline="0">
              <a:solidFill>
                <a:schemeClr val="dk1"/>
              </a:solidFill>
              <a:effectLst/>
              <a:latin typeface="+mn-lt"/>
              <a:ea typeface="+mn-ea"/>
              <a:cs typeface="+mn-cs"/>
            </a:rPr>
            <a:t>MinAVGasoline</a:t>
          </a:r>
          <a:r>
            <a:rPr lang="en-GB" sz="1100" baseline="0">
              <a:solidFill>
                <a:schemeClr val="dk1"/>
              </a:solidFill>
              <a:effectLst/>
              <a:latin typeface="+mn-lt"/>
              <a:ea typeface="+mn-ea"/>
              <a:cs typeface="+mn-cs"/>
            </a:rPr>
            <a:t>: minimum consumption of aviation gasoline, equal to the minimum historical, to ensure that small airplanes continue to be used until 2020</a:t>
          </a:r>
        </a:p>
        <a:p>
          <a:pPr marL="171450" indent="-171450">
            <a:buFont typeface="Arial" panose="020B0604020202020204" pitchFamily="34" charset="0"/>
            <a:buChar char="•"/>
          </a:pPr>
          <a:endParaRPr lang="en-GB">
            <a:effectLst/>
          </a:endParaRPr>
        </a:p>
        <a:p>
          <a:endParaRPr lang="en-GB">
            <a:effectLst/>
          </a:endParaRPr>
        </a:p>
        <a:p>
          <a:endParaRPr lang="en-GB" sz="110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28570</xdr:colOff>
      <xdr:row>28</xdr:row>
      <xdr:rowOff>61914</xdr:rowOff>
    </xdr:from>
    <xdr:ext cx="7534280" cy="103346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33570" y="5434014"/>
              <a:ext cx="7534280" cy="103346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sSub>
                    <m:sSubPr>
                      <m:ctrlPr>
                        <a:rPr lang="en-GB" sz="1400" b="0" i="1">
                          <a:latin typeface="Cambria Math" panose="02040503050406030204" pitchFamily="18" charset="0"/>
                          <a:ea typeface="Cambria Math" panose="02040503050406030204" pitchFamily="18" charset="0"/>
                        </a:rPr>
                      </m:ctrlPr>
                    </m:sSubPr>
                    <m:e>
                      <m:r>
                        <a:rPr lang="en-GB" sz="1400" b="0" i="1">
                          <a:latin typeface="Cambria Math" panose="02040503050406030204" pitchFamily="18" charset="0"/>
                          <a:ea typeface="Cambria Math" panose="02040503050406030204" pitchFamily="18" charset="0"/>
                        </a:rPr>
                        <m:t>𝑆h𝑎𝑟𝑒</m:t>
                      </m:r>
                    </m:e>
                    <m:sub>
                      <m:r>
                        <a:rPr lang="en-GB" sz="1400" b="0" i="1">
                          <a:latin typeface="Cambria Math" panose="02040503050406030204" pitchFamily="18" charset="0"/>
                          <a:ea typeface="Cambria Math" panose="02040503050406030204" pitchFamily="18" charset="0"/>
                        </a:rPr>
                        <m:t>𝑅𝐸</m:t>
                      </m:r>
                    </m:sub>
                  </m:sSub>
                  <m:r>
                    <a:rPr lang="en-GB" sz="1400" b="0" i="1">
                      <a:latin typeface="Cambria Math" panose="02040503050406030204" pitchFamily="18" charset="0"/>
                      <a:ea typeface="Cambria Math" panose="02040503050406030204" pitchFamily="18" charset="0"/>
                    </a:rPr>
                    <m:t>=</m:t>
                  </m:r>
                  <m:box>
                    <m:boxPr>
                      <m:ctrlPr>
                        <a:rPr lang="en-GB" sz="1400" b="0" i="1">
                          <a:latin typeface="Cambria Math" panose="02040503050406030204" pitchFamily="18" charset="0"/>
                          <a:ea typeface="Cambria Math" panose="02040503050406030204" pitchFamily="18" charset="0"/>
                        </a:rPr>
                      </m:ctrlPr>
                    </m:boxPr>
                    <m:e>
                      <m:argPr>
                        <m:argSz m:val="-1"/>
                      </m:argPr>
                      <m:f>
                        <m:fPr>
                          <m:ctrlPr>
                            <a:rPr lang="en-GB" sz="1400" b="0" i="1">
                              <a:latin typeface="Cambria Math" panose="02040503050406030204" pitchFamily="18" charset="0"/>
                              <a:ea typeface="Cambria Math" panose="02040503050406030204" pitchFamily="18" charset="0"/>
                            </a:rPr>
                          </m:ctrlPr>
                        </m:fPr>
                        <m:num>
                          <m:sSub>
                            <m:sSubPr>
                              <m:ctrlPr>
                                <a:rPr lang="en-GB" sz="1400" b="0" i="1">
                                  <a:latin typeface="Cambria Math" panose="02040503050406030204" pitchFamily="18" charset="0"/>
                                  <a:ea typeface="Cambria Math" panose="02040503050406030204" pitchFamily="18" charset="0"/>
                                </a:rPr>
                              </m:ctrlPr>
                            </m:sSubPr>
                            <m:e>
                              <m:r>
                                <a:rPr lang="en-GB" sz="1400" b="0" i="1">
                                  <a:latin typeface="Cambria Math" panose="02040503050406030204" pitchFamily="18" charset="0"/>
                                  <a:ea typeface="Cambria Math" panose="02040503050406030204" pitchFamily="18" charset="0"/>
                                </a:rPr>
                                <m:t>𝐸𝑙</m:t>
                              </m:r>
                            </m:e>
                            <m:sub>
                              <m:r>
                                <a:rPr lang="en-GB" sz="1400" b="0" i="1">
                                  <a:latin typeface="Cambria Math" panose="02040503050406030204" pitchFamily="18" charset="0"/>
                                  <a:ea typeface="Cambria Math" panose="02040503050406030204" pitchFamily="18" charset="0"/>
                                </a:rPr>
                                <m:t>𝑅𝑎𝑖𝑙</m:t>
                              </m:r>
                              <m:r>
                                <a:rPr lang="en-GB" sz="1400" b="0" i="1">
                                  <a:latin typeface="Cambria Math" panose="02040503050406030204" pitchFamily="18" charset="0"/>
                                  <a:ea typeface="Cambria Math" panose="02040503050406030204" pitchFamily="18" charset="0"/>
                                </a:rPr>
                                <m:t>(</m:t>
                              </m:r>
                              <m:r>
                                <a:rPr lang="en-GB" sz="1400" b="0" i="1">
                                  <a:latin typeface="Cambria Math" panose="02040503050406030204" pitchFamily="18" charset="0"/>
                                  <a:ea typeface="Cambria Math" panose="02040503050406030204" pitchFamily="18" charset="0"/>
                                </a:rPr>
                                <m:t>𝑅𝐸</m:t>
                              </m:r>
                              <m:r>
                                <a:rPr lang="en-GB" sz="1400" b="0" i="1">
                                  <a:latin typeface="Cambria Math" panose="02040503050406030204" pitchFamily="18" charset="0"/>
                                  <a:ea typeface="Cambria Math" panose="02040503050406030204" pitchFamily="18" charset="0"/>
                                </a:rPr>
                                <m:t>)</m:t>
                              </m:r>
                            </m:sub>
                          </m:sSub>
                          <m:r>
                            <a:rPr lang="en-GB" sz="1400" b="0" i="1">
                              <a:latin typeface="Cambria Math" panose="02040503050406030204" pitchFamily="18" charset="0"/>
                              <a:ea typeface="Cambria Math" panose="02040503050406030204" pitchFamily="18" charset="0"/>
                            </a:rPr>
                            <m:t>+2.5×</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latin typeface="Cambria Math" panose="02040503050406030204" pitchFamily="18" charset="0"/>
                              <a:ea typeface="Cambria Math" panose="02040503050406030204" pitchFamily="18" charset="0"/>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𝐴𝑙𝑙</m:t>
                              </m:r>
                              <m:r>
                                <a:rPr lang="en-GB" sz="1400" b="0" i="1">
                                  <a:solidFill>
                                    <a:schemeClr val="tx1"/>
                                  </a:solidFill>
                                  <a:effectLst/>
                                  <a:latin typeface="Cambria Math" panose="02040503050406030204" pitchFamily="18" charset="0"/>
                                  <a:ea typeface="Cambria Math" panose="02040503050406030204" pitchFamily="18" charset="0"/>
                                  <a:cs typeface="+mn-cs"/>
                                </a:rPr>
                                <m:t>(1</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latin typeface="Cambria Math" panose="02040503050406030204" pitchFamily="18" charset="0"/>
                              <a:ea typeface="Cambria Math" panose="02040503050406030204" pitchFamily="18" charset="0"/>
                            </a:rPr>
                            <m:t>+2×</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𝐴𝑙𝑙</m:t>
                              </m:r>
                              <m:r>
                                <a:rPr lang="en-GB" sz="1400" b="0" i="1">
                                  <a:solidFill>
                                    <a:schemeClr val="tx1"/>
                                  </a:solidFill>
                                  <a:effectLst/>
                                  <a:latin typeface="Cambria Math" panose="02040503050406030204" pitchFamily="18" charset="0"/>
                                  <a:ea typeface="Cambria Math" panose="02040503050406030204" pitchFamily="18" charset="0"/>
                                  <a:cs typeface="+mn-cs"/>
                                </a:rPr>
                                <m:t>(2</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num>
                        <m:den>
                          <m:r>
                            <a:rPr lang="en-GB" sz="1400" b="0" i="1">
                              <a:solidFill>
                                <a:schemeClr val="tx1"/>
                              </a:solidFill>
                              <a:effectLst/>
                              <a:latin typeface="Cambria Math" panose="02040503050406030204" pitchFamily="18" charset="0"/>
                              <a:ea typeface="Cambria Math" panose="02040503050406030204" pitchFamily="18" charset="0"/>
                              <a:cs typeface="+mn-cs"/>
                            </a:rPr>
                            <m:t>2.5×</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latin typeface="Cambria Math" panose="02040503050406030204" pitchFamily="18" charset="0"/>
                              <a:ea typeface="Cambria Math" panose="02040503050406030204" pitchFamily="18" charset="0"/>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d>
                                <m:dPr>
                                  <m:ctrlPr>
                                    <a:rPr lang="en-GB" sz="1400" b="0" i="1">
                                      <a:solidFill>
                                        <a:schemeClr val="tx1"/>
                                      </a:solidFill>
                                      <a:effectLst/>
                                      <a:latin typeface="Cambria Math" panose="02040503050406030204" pitchFamily="18" charset="0"/>
                                      <a:ea typeface="Cambria Math" panose="02040503050406030204" pitchFamily="18" charset="0"/>
                                      <a:cs typeface="+mn-cs"/>
                                    </a:rPr>
                                  </m:ctrlPr>
                                </m:dPr>
                                <m:e>
                                  <m:r>
                                    <a:rPr lang="en-GB" sz="1400" b="0" i="1">
                                      <a:solidFill>
                                        <a:schemeClr val="tx1"/>
                                      </a:solidFill>
                                      <a:effectLst/>
                                      <a:latin typeface="Cambria Math" panose="02040503050406030204" pitchFamily="18" charset="0"/>
                                      <a:ea typeface="Cambria Math" panose="02040503050406030204" pitchFamily="18" charset="0"/>
                                      <a:cs typeface="+mn-cs"/>
                                    </a:rPr>
                                    <m:t>𝑇𝑜𝑡</m:t>
                                  </m:r>
                                </m:e>
                              </m:d>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𝑇𝑜𝑡</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(1</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(2</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𝐹</m:t>
                              </m:r>
                              <m:r>
                                <a:rPr lang="en-GB" sz="1400" b="0" i="1">
                                  <a:solidFill>
                                    <a:schemeClr val="tx1"/>
                                  </a:solidFill>
                                  <a:effectLst/>
                                  <a:latin typeface="Cambria Math"/>
                                  <a:ea typeface="Cambria Math" panose="02040503050406030204" pitchFamily="18" charset="0"/>
                                  <a:cs typeface="+mn-cs"/>
                                </a:rPr>
                                <m:t>𝑜𝑠</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sub>
                          </m:sSub>
                        </m:den>
                      </m:f>
                    </m:e>
                  </m:box>
                </m:oMath>
              </a14:m>
              <a:r>
                <a:rPr lang="en-GB" sz="1400">
                  <a:latin typeface="Cambria Math" panose="02040503050406030204" pitchFamily="18" charset="0"/>
                  <a:ea typeface="Cambria Math" panose="02040503050406030204" pitchFamily="18" charset="0"/>
                </a:rPr>
                <a:t> </a:t>
              </a:r>
            </a:p>
            <a:p>
              <a:endParaRPr lang="en-GB" sz="1400">
                <a:latin typeface="Cambria Math" panose="02040503050406030204" pitchFamily="18" charset="0"/>
                <a:ea typeface="Cambria Math" panose="02040503050406030204" pitchFamily="18" charset="0"/>
              </a:endParaRPr>
            </a:p>
            <a:p>
              <a:r>
                <a:rPr lang="en-GB" sz="1400">
                  <a:latin typeface="Cambria Math" panose="02040503050406030204" pitchFamily="18" charset="0"/>
                  <a:ea typeface="Cambria Math" panose="02040503050406030204" pitchFamily="18" charset="0"/>
                </a:rPr>
                <a:t>=</a:t>
              </a:r>
              <a14:m>
                <m:oMath xmlns:m="http://schemas.openxmlformats.org/officeDocument/2006/math">
                  <m:box>
                    <m:boxPr>
                      <m:ctrlPr>
                        <a:rPr lang="en-GB" sz="1400" b="0" i="1">
                          <a:solidFill>
                            <a:schemeClr val="tx1"/>
                          </a:solidFill>
                          <a:effectLst/>
                          <a:latin typeface="Cambria Math" panose="02040503050406030204" pitchFamily="18" charset="0"/>
                          <a:ea typeface="Cambria Math" panose="02040503050406030204" pitchFamily="18" charset="0"/>
                          <a:cs typeface="+mn-cs"/>
                        </a:rPr>
                      </m:ctrlPr>
                    </m:boxPr>
                    <m:e>
                      <m:argPr>
                        <m:argSz m:val="-1"/>
                      </m:argPr>
                      <m:r>
                        <m:rPr>
                          <m:brk m:alnAt="63"/>
                        </m:rPr>
                        <a:rPr lang="en-GB" sz="1400" b="0" i="1">
                          <a:solidFill>
                            <a:schemeClr val="tx1"/>
                          </a:solidFill>
                          <a:effectLst/>
                          <a:latin typeface="Cambria Math" panose="02040503050406030204" pitchFamily="18" charset="0"/>
                          <a:ea typeface="Cambria Math" panose="02040503050406030204" pitchFamily="18" charset="0"/>
                          <a:cs typeface="+mn-cs"/>
                        </a:rPr>
                        <m:t> </m:t>
                      </m:r>
                      <m:f>
                        <m:fPr>
                          <m:ctrlPr>
                            <a:rPr lang="en-GB" sz="1400" b="0" i="1">
                              <a:solidFill>
                                <a:schemeClr val="tx1"/>
                              </a:solidFill>
                              <a:effectLst/>
                              <a:latin typeface="Cambria Math" panose="02040503050406030204" pitchFamily="18" charset="0"/>
                              <a:ea typeface="Cambria Math" panose="02040503050406030204" pitchFamily="18" charset="0"/>
                              <a:cs typeface="+mn-cs"/>
                            </a:rPr>
                          </m:ctrlPr>
                        </m:fPr>
                        <m:num>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m:t>
                              </m:r>
                              <m:r>
                                <a:rPr lang="en-GB" sz="1400" b="0" i="1">
                                  <a:solidFill>
                                    <a:schemeClr val="tx1"/>
                                  </a:solidFill>
                                  <a:effectLst/>
                                  <a:latin typeface="Cambria Math"/>
                                  <a:ea typeface="Cambria Math" panose="02040503050406030204" pitchFamily="18" charset="0"/>
                                  <a:cs typeface="+mn-cs"/>
                                </a:rPr>
                                <m:t>𝑙</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+2.5×</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𝐴𝑙𝑙</m:t>
                              </m:r>
                              <m:r>
                                <a:rPr lang="en-GB" sz="1400" b="0" i="1">
                                  <a:solidFill>
                                    <a:schemeClr val="tx1"/>
                                  </a:solidFill>
                                  <a:effectLst/>
                                  <a:latin typeface="Cambria Math" panose="02040503050406030204" pitchFamily="18" charset="0"/>
                                  <a:ea typeface="Cambria Math" panose="02040503050406030204" pitchFamily="18" charset="0"/>
                                  <a:cs typeface="+mn-cs"/>
                                </a:rPr>
                                <m:t>(1</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𝐴𝑙𝑙</m:t>
                              </m:r>
                              <m:r>
                                <a:rPr lang="en-GB" sz="1400" b="0" i="1">
                                  <a:solidFill>
                                    <a:schemeClr val="tx1"/>
                                  </a:solidFill>
                                  <a:effectLst/>
                                  <a:latin typeface="Cambria Math" panose="02040503050406030204" pitchFamily="18" charset="0"/>
                                  <a:ea typeface="Cambria Math" panose="02040503050406030204" pitchFamily="18" charset="0"/>
                                  <a:cs typeface="+mn-cs"/>
                                </a:rPr>
                                <m:t>(2</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num>
                        <m:den>
                          <m:r>
                            <a:rPr lang="en-GB" sz="1400" b="0" i="1">
                              <a:solidFill>
                                <a:schemeClr val="tx1"/>
                              </a:solidFill>
                              <a:effectLst/>
                              <a:latin typeface="Cambria Math" panose="02040503050406030204" pitchFamily="18" charset="0"/>
                              <a:ea typeface="Cambria Math" panose="02040503050406030204" pitchFamily="18" charset="0"/>
                              <a:cs typeface="+mn-cs"/>
                            </a:rPr>
                            <m:t>1.5×</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𝑅𝐸</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d>
                                <m:dPr>
                                  <m:ctrlPr>
                                    <a:rPr lang="en-GB" sz="1400" b="0" i="1">
                                      <a:solidFill>
                                        <a:schemeClr val="tx1"/>
                                      </a:solidFill>
                                      <a:effectLst/>
                                      <a:latin typeface="Cambria Math" panose="02040503050406030204" pitchFamily="18" charset="0"/>
                                      <a:ea typeface="Cambria Math" panose="02040503050406030204" pitchFamily="18" charset="0"/>
                                      <a:cs typeface="+mn-cs"/>
                                    </a:rPr>
                                  </m:ctrlPr>
                                </m:dPr>
                                <m:e>
                                  <m:r>
                                    <a:rPr lang="en-GB" sz="1400" b="0" i="1">
                                      <a:solidFill>
                                        <a:schemeClr val="tx1"/>
                                      </a:solidFill>
                                      <a:effectLst/>
                                      <a:latin typeface="Cambria Math" panose="02040503050406030204" pitchFamily="18" charset="0"/>
                                      <a:ea typeface="Cambria Math" panose="02040503050406030204" pitchFamily="18" charset="0"/>
                                      <a:cs typeface="+mn-cs"/>
                                    </a:rPr>
                                    <m:t>𝑇𝑜𝑡</m:t>
                                  </m:r>
                                </m:e>
                              </m:d>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𝐸𝑙</m:t>
                              </m:r>
                            </m:e>
                            <m:sub>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m:t>
                              </m:r>
                              <m:r>
                                <a:rPr lang="en-GB" sz="1400" b="0" i="1">
                                  <a:solidFill>
                                    <a:schemeClr val="tx1"/>
                                  </a:solidFill>
                                  <a:effectLst/>
                                  <a:latin typeface="Cambria Math" panose="02040503050406030204" pitchFamily="18" charset="0"/>
                                  <a:ea typeface="Cambria Math" panose="02040503050406030204" pitchFamily="18" charset="0"/>
                                  <a:cs typeface="+mn-cs"/>
                                </a:rPr>
                                <m:t>𝑇𝑜𝑡</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(1</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r>
                                <a:rPr lang="en-GB" sz="1400" b="0" i="1">
                                  <a:solidFill>
                                    <a:schemeClr val="tx1"/>
                                  </a:solidFill>
                                  <a:effectLst/>
                                  <a:latin typeface="Cambria Math" panose="02040503050406030204" pitchFamily="18" charset="0"/>
                                  <a:ea typeface="Cambria Math" panose="02040503050406030204" pitchFamily="18" charset="0"/>
                                  <a:cs typeface="+mn-cs"/>
                                </a:rPr>
                                <m:t>(2</m:t>
                              </m:r>
                              <m:r>
                                <a:rPr lang="en-GB" sz="1400" b="0" i="1">
                                  <a:solidFill>
                                    <a:schemeClr val="tx1"/>
                                  </a:solidFill>
                                  <a:effectLst/>
                                  <a:latin typeface="Cambria Math" panose="02040503050406030204" pitchFamily="18" charset="0"/>
                                  <a:ea typeface="Cambria Math" panose="02040503050406030204" pitchFamily="18" charset="0"/>
                                  <a:cs typeface="+mn-cs"/>
                                </a:rPr>
                                <m:t>𝐺</m:t>
                              </m:r>
                              <m:r>
                                <a:rPr lang="en-GB" sz="1400" b="0" i="1">
                                  <a:solidFill>
                                    <a:schemeClr val="tx1"/>
                                  </a:solidFill>
                                  <a:effectLst/>
                                  <a:latin typeface="Cambria Math" panose="02040503050406030204" pitchFamily="18" charset="0"/>
                                  <a:ea typeface="Cambria Math" panose="02040503050406030204" pitchFamily="18" charset="0"/>
                                  <a:cs typeface="+mn-cs"/>
                                </a:rPr>
                                <m:t>)</m:t>
                              </m:r>
                            </m:sub>
                          </m:sSub>
                          <m:r>
                            <a:rPr lang="en-GB"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400" b="0" i="1">
                                  <a:solidFill>
                                    <a:schemeClr val="tx1"/>
                                  </a:solidFill>
                                  <a:effectLst/>
                                  <a:latin typeface="Cambria Math" panose="02040503050406030204" pitchFamily="18" charset="0"/>
                                  <a:ea typeface="Cambria Math" panose="02040503050406030204" pitchFamily="18" charset="0"/>
                                  <a:cs typeface="+mn-cs"/>
                                </a:rPr>
                              </m:ctrlPr>
                            </m:sSubPr>
                            <m:e>
                              <m:r>
                                <a:rPr lang="en-GB" sz="1400" b="0" i="1">
                                  <a:solidFill>
                                    <a:schemeClr val="tx1"/>
                                  </a:solidFill>
                                  <a:effectLst/>
                                  <a:latin typeface="Cambria Math" panose="02040503050406030204" pitchFamily="18" charset="0"/>
                                  <a:ea typeface="Cambria Math" panose="02040503050406030204" pitchFamily="18" charset="0"/>
                                  <a:cs typeface="+mn-cs"/>
                                </a:rPr>
                                <m:t>𝐹𝑜𝑠</m:t>
                              </m:r>
                            </m:e>
                            <m:sub>
                              <m:r>
                                <a:rPr lang="en-GB" sz="1400" b="0" i="1">
                                  <a:solidFill>
                                    <a:schemeClr val="tx1"/>
                                  </a:solidFill>
                                  <a:effectLst/>
                                  <a:latin typeface="Cambria Math" panose="02040503050406030204" pitchFamily="18" charset="0"/>
                                  <a:ea typeface="Cambria Math" panose="02040503050406030204" pitchFamily="18" charset="0"/>
                                  <a:cs typeface="+mn-cs"/>
                                </a:rPr>
                                <m:t>𝑅𝑎𝑖𝑙</m:t>
                              </m:r>
                              <m:r>
                                <a:rPr lang="en-GB" sz="1400" b="0" i="1">
                                  <a:solidFill>
                                    <a:schemeClr val="tx1"/>
                                  </a:solidFill>
                                  <a:effectLst/>
                                  <a:latin typeface="Cambria Math" panose="02040503050406030204" pitchFamily="18" charset="0"/>
                                  <a:ea typeface="Cambria Math" panose="02040503050406030204" pitchFamily="18" charset="0"/>
                                  <a:cs typeface="+mn-cs"/>
                                </a:rPr>
                                <m:t>&amp;</m:t>
                              </m:r>
                              <m:r>
                                <a:rPr lang="en-GB" sz="1400" b="0" i="1">
                                  <a:solidFill>
                                    <a:schemeClr val="tx1"/>
                                  </a:solidFill>
                                  <a:effectLst/>
                                  <a:latin typeface="Cambria Math" panose="02040503050406030204" pitchFamily="18" charset="0"/>
                                  <a:ea typeface="Cambria Math" panose="02040503050406030204" pitchFamily="18" charset="0"/>
                                  <a:cs typeface="+mn-cs"/>
                                </a:rPr>
                                <m:t>𝑅𝑜𝑎𝑑</m:t>
                              </m:r>
                            </m:sub>
                          </m:sSub>
                        </m:den>
                      </m:f>
                    </m:e>
                  </m:box>
                </m:oMath>
              </a14:m>
              <a:endParaRPr lang="en-GB" sz="1400">
                <a:latin typeface="Cambria Math" panose="02040503050406030204" pitchFamily="18" charset="0"/>
                <a:ea typeface="Cambria Math" panose="02040503050406030204" pitchFamily="18" charset="0"/>
              </a:endParaRPr>
            </a:p>
          </xdr:txBody>
        </xdr:sp>
      </mc:Choice>
      <mc:Fallback xmlns="">
        <xdr:sp macro="" textlink="">
          <xdr:nvSpPr>
            <xdr:cNvPr id="2" name="TextBox 1"/>
            <xdr:cNvSpPr txBox="1"/>
          </xdr:nvSpPr>
          <xdr:spPr>
            <a:xfrm>
              <a:off x="1933570" y="5434014"/>
              <a:ext cx="7534280" cy="103346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0" i="0">
                  <a:latin typeface="Cambria Math"/>
                  <a:ea typeface="Cambria Math" panose="02040503050406030204" pitchFamily="18" charset="0"/>
                </a:rPr>
                <a:t>〖</a:t>
              </a:r>
              <a:r>
                <a:rPr lang="en-GB" sz="1400" b="0" i="0">
                  <a:latin typeface="Cambria Math" panose="02040503050406030204" pitchFamily="18" charset="0"/>
                  <a:ea typeface="Cambria Math" panose="02040503050406030204" pitchFamily="18" charset="0"/>
                </a:rPr>
                <a:t>𝑆ℎ𝑎𝑟𝑒</a:t>
              </a:r>
              <a:r>
                <a:rPr lang="en-GB" sz="1400" b="0" i="0">
                  <a:latin typeface="Cambria Math"/>
                  <a:ea typeface="Cambria Math" panose="02040503050406030204" pitchFamily="18" charset="0"/>
                </a:rPr>
                <a:t>〗_</a:t>
              </a:r>
              <a:r>
                <a:rPr lang="en-GB" sz="1400" b="0" i="0">
                  <a:latin typeface="Cambria Math" panose="02040503050406030204" pitchFamily="18" charset="0"/>
                  <a:ea typeface="Cambria Math" panose="02040503050406030204" pitchFamily="18" charset="0"/>
                </a:rPr>
                <a:t>𝑅𝐸=</a:t>
              </a:r>
              <a:r>
                <a:rPr lang="en-GB" sz="1400" b="0" i="0">
                  <a:latin typeface="Cambria Math"/>
                  <a:ea typeface="Cambria Math" panose="02040503050406030204" pitchFamily="18" charset="0"/>
                </a:rPr>
                <a:t>□(64&amp;(〖</a:t>
              </a:r>
              <a:r>
                <a:rPr lang="en-GB" sz="1400" b="0" i="0">
                  <a:latin typeface="Cambria Math" panose="02040503050406030204" pitchFamily="18" charset="0"/>
                  <a:ea typeface="Cambria Math" panose="02040503050406030204" pitchFamily="18" charset="0"/>
                </a:rPr>
                <a:t>𝐸𝑙</a:t>
              </a:r>
              <a:r>
                <a:rPr lang="en-GB" sz="1400" b="0" i="0">
                  <a:latin typeface="Cambria Math"/>
                  <a:ea typeface="Cambria Math" panose="02040503050406030204" pitchFamily="18" charset="0"/>
                </a:rPr>
                <a:t>〗_(</a:t>
              </a:r>
              <a:r>
                <a:rPr lang="en-GB" sz="1400" b="0" i="0">
                  <a:latin typeface="Cambria Math" panose="02040503050406030204" pitchFamily="18" charset="0"/>
                  <a:ea typeface="Cambria Math" panose="02040503050406030204" pitchFamily="18" charset="0"/>
                </a:rPr>
                <a:t>𝑅𝑎𝑖𝑙(𝑅𝐸)</a:t>
              </a:r>
              <a:r>
                <a:rPr lang="en-GB" sz="1400" b="0" i="0">
                  <a:latin typeface="Cambria Math"/>
                  <a:ea typeface="Cambria Math" panose="02040503050406030204" pitchFamily="18" charset="0"/>
                </a:rPr>
                <a:t>)</a:t>
              </a:r>
              <a:r>
                <a:rPr lang="en-GB" sz="1400" b="0" i="0">
                  <a:latin typeface="Cambria Math" panose="02040503050406030204" pitchFamily="18" charset="0"/>
                  <a:ea typeface="Cambria Math" panose="02040503050406030204" pitchFamily="18" charset="0"/>
                </a:rPr>
                <a:t>+2.5×</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400" b="0" i="0">
                  <a:solidFill>
                    <a:schemeClr val="tx1"/>
                  </a:solidFill>
                  <a:effectLst/>
                  <a:latin typeface="Cambria Math"/>
                  <a:ea typeface="Cambria Math" panose="02040503050406030204" pitchFamily="18" charset="0"/>
                  <a:cs typeface="+mn-cs"/>
                </a:rPr>
                <a:t>)</a:t>
              </a:r>
              <a:r>
                <a:rPr lang="en-GB" sz="1400" b="0" i="0">
                  <a:latin typeface="Cambria Math" panose="02040503050406030204" pitchFamily="18" charset="0"/>
                  <a:ea typeface="Cambria Math" panose="02040503050406030204" pitchFamily="18" charset="0"/>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𝐴𝑙𝑙(1𝐺)</a:t>
              </a:r>
              <a:r>
                <a:rPr lang="en-GB" sz="1400" b="0" i="0">
                  <a:solidFill>
                    <a:schemeClr val="tx1"/>
                  </a:solidFill>
                  <a:effectLst/>
                  <a:latin typeface="Cambria Math"/>
                  <a:ea typeface="Cambria Math" panose="02040503050406030204" pitchFamily="18" charset="0"/>
                  <a:cs typeface="+mn-cs"/>
                </a:rPr>
                <a:t>)</a:t>
              </a:r>
              <a:r>
                <a:rPr lang="en-GB" sz="1400" b="0" i="0">
                  <a:latin typeface="Cambria Math" panose="02040503050406030204" pitchFamily="18" charset="0"/>
                  <a:ea typeface="Cambria Math" panose="02040503050406030204" pitchFamily="18" charset="0"/>
                </a:rPr>
                <a:t>+2×</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𝐴𝑙𝑙(2𝐺)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2.5×</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400" b="0" i="0">
                  <a:solidFill>
                    <a:schemeClr val="tx1"/>
                  </a:solidFill>
                  <a:effectLst/>
                  <a:latin typeface="Cambria Math"/>
                  <a:ea typeface="Cambria Math" panose="02040503050406030204" pitchFamily="18" charset="0"/>
                  <a:cs typeface="+mn-cs"/>
                </a:rPr>
                <a:t>)</a:t>
              </a:r>
              <a:r>
                <a:rPr lang="en-GB" sz="1400" b="0" i="0">
                  <a:latin typeface="Cambria Math" panose="02040503050406030204" pitchFamily="18" charset="0"/>
                  <a:ea typeface="Cambria Math" panose="02040503050406030204" pitchFamily="18" charset="0"/>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𝑇𝑜𝑡</a:t>
              </a:r>
              <a:r>
                <a:rPr lang="en-GB" sz="1400" b="0" i="0">
                  <a:solidFill>
                    <a:schemeClr val="tx1"/>
                  </a:solidFill>
                  <a:effectLst/>
                  <a:latin typeface="Cambria Math"/>
                  <a:ea typeface="Cambria Math" panose="02040503050406030204" pitchFamily="18" charset="0"/>
                  <a:cs typeface="+mn-cs"/>
                </a:rPr>
                <a:t>) </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𝑅𝑜𝑎𝑑(𝑇𝑜𝑡)</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𝑅𝑎𝑖𝑙&amp;𝑅𝑜𝑎𝑑(1𝐺)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+2×</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𝑅𝑎𝑖𝑙&amp;𝑅𝑜𝑎𝑑(2𝐺)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𝐹</a:t>
              </a:r>
              <a:r>
                <a:rPr lang="en-GB" sz="1400" b="0" i="0">
                  <a:solidFill>
                    <a:schemeClr val="tx1"/>
                  </a:solidFill>
                  <a:effectLst/>
                  <a:latin typeface="Cambria Math"/>
                  <a:ea typeface="Cambria Math" panose="02040503050406030204" pitchFamily="18" charset="0"/>
                  <a:cs typeface="+mn-cs"/>
                </a:rPr>
                <a:t>𝑜𝑠〗_(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a:t>
              </a:r>
              <a:r>
                <a:rPr lang="en-GB" sz="1400" b="0" i="0">
                  <a:solidFill>
                    <a:schemeClr val="tx1"/>
                  </a:solidFill>
                  <a:effectLst/>
                  <a:latin typeface="Cambria Math"/>
                  <a:ea typeface="Cambria Math" panose="02040503050406030204" pitchFamily="18" charset="0"/>
                  <a:cs typeface="+mn-cs"/>
                </a:rPr>
                <a:t>) ))</a:t>
              </a:r>
              <a:r>
                <a:rPr lang="en-GB" sz="1400">
                  <a:latin typeface="Cambria Math" panose="02040503050406030204" pitchFamily="18" charset="0"/>
                  <a:ea typeface="Cambria Math" panose="02040503050406030204" pitchFamily="18" charset="0"/>
                </a:rPr>
                <a:t> </a:t>
              </a:r>
            </a:p>
            <a:p>
              <a:endParaRPr lang="en-GB" sz="1400">
                <a:latin typeface="Cambria Math" panose="02040503050406030204" pitchFamily="18" charset="0"/>
                <a:ea typeface="Cambria Math" panose="02040503050406030204" pitchFamily="18" charset="0"/>
              </a:endParaRPr>
            </a:p>
            <a:p>
              <a:r>
                <a:rPr lang="en-GB" sz="1400">
                  <a:latin typeface="Cambria Math" panose="02040503050406030204" pitchFamily="18" charset="0"/>
                  <a:ea typeface="Cambria Math" panose="02040503050406030204" pitchFamily="18" charset="0"/>
                </a:rPr>
                <a:t>=</a:t>
              </a:r>
              <a:r>
                <a:rPr lang="en-GB" sz="1400" b="0" i="0">
                  <a:solidFill>
                    <a:schemeClr val="tx1"/>
                  </a:solidFill>
                  <a:effectLst/>
                  <a:latin typeface="Cambria Math"/>
                  <a:ea typeface="Cambria Math" panose="02040503050406030204" pitchFamily="18" charset="0"/>
                  <a:cs typeface="+mn-cs"/>
                </a:rPr>
                <a:t>□(64&amp;</a:t>
              </a:r>
              <a:r>
                <a:rPr lang="en-GB" sz="1400" b="0" i="0">
                  <a:solidFill>
                    <a:schemeClr val="tx1"/>
                  </a:solidFill>
                  <a:effectLst/>
                  <a:latin typeface="Cambria Math" panose="02040503050406030204" pitchFamily="18" charset="0"/>
                  <a:ea typeface="Cambria Math" panose="02040503050406030204" pitchFamily="18" charset="0"/>
                  <a:cs typeface="+mn-cs"/>
                </a:rPr>
                <a:t> </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a:t>
              </a:r>
              <a:r>
                <a:rPr lang="en-GB" sz="1400" b="0" i="0">
                  <a:solidFill>
                    <a:schemeClr val="tx1"/>
                  </a:solidFill>
                  <a:effectLst/>
                  <a:latin typeface="Cambria Math"/>
                  <a:ea typeface="Cambria Math" panose="02040503050406030204" pitchFamily="18" charset="0"/>
                  <a:cs typeface="+mn-cs"/>
                </a:rPr>
                <a:t>𝑙</a:t>
              </a:r>
              <a:r>
                <a:rPr lang="en-GB" sz="1400" b="0" i="0">
                  <a:solidFill>
                    <a:schemeClr val="tx1"/>
                  </a:solidFill>
                  <a:effectLst/>
                  <a:latin typeface="Cambria Math" panose="02040503050406030204" pitchFamily="18" charset="0"/>
                  <a:ea typeface="Cambria Math" panose="02040503050406030204" pitchFamily="18" charset="0"/>
                  <a:cs typeface="+mn-cs"/>
                </a:rPr>
                <a:t>(𝑅𝐸)</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+2.5×</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𝐴𝑙𝑙(1𝐺)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+2×</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𝐴𝑙𝑙(2𝐺)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1.5×</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𝑇𝑜𝑡</a:t>
              </a:r>
              <a:r>
                <a:rPr lang="en-GB" sz="1400" b="0" i="0">
                  <a:solidFill>
                    <a:schemeClr val="tx1"/>
                  </a:solidFill>
                  <a:effectLst/>
                  <a:latin typeface="Cambria Math"/>
                  <a:ea typeface="Cambria Math" panose="02040503050406030204" pitchFamily="18" charset="0"/>
                  <a:cs typeface="+mn-cs"/>
                </a:rPr>
                <a:t>) </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𝐸𝑙</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𝑅𝑜𝑎𝑑(𝑇𝑜𝑡)</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𝑅𝑎𝑖𝑙&amp;𝑅𝑜𝑎𝑑(1𝐺)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+2×</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𝐵𝑖𝑜</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𝑅𝑎𝑖𝑙&amp;𝑅𝑜𝑎𝑑(2𝐺)</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a:t>
              </a:r>
              <a:r>
                <a:rPr lang="en-GB" sz="1400" b="0" i="0">
                  <a:solidFill>
                    <a:schemeClr val="tx1"/>
                  </a:solidFill>
                  <a:effectLst/>
                  <a:latin typeface="Cambria Math"/>
                  <a:ea typeface="Cambria Math" panose="02040503050406030204" pitchFamily="18" charset="0"/>
                  <a:cs typeface="+mn-cs"/>
                </a:rPr>
                <a:t>〖</a:t>
              </a:r>
              <a:r>
                <a:rPr lang="en-GB" sz="1400" b="0" i="0">
                  <a:solidFill>
                    <a:schemeClr val="tx1"/>
                  </a:solidFill>
                  <a:effectLst/>
                  <a:latin typeface="Cambria Math" panose="02040503050406030204" pitchFamily="18" charset="0"/>
                  <a:ea typeface="Cambria Math" panose="02040503050406030204" pitchFamily="18" charset="0"/>
                  <a:cs typeface="+mn-cs"/>
                </a:rPr>
                <a:t>𝐹𝑜𝑠</a:t>
              </a:r>
              <a:r>
                <a:rPr lang="en-GB" sz="1400" b="0" i="0">
                  <a:solidFill>
                    <a:schemeClr val="tx1"/>
                  </a:solidFill>
                  <a:effectLst/>
                  <a:latin typeface="Cambria Math"/>
                  <a:ea typeface="Cambria Math" panose="02040503050406030204" pitchFamily="18" charset="0"/>
                  <a:cs typeface="+mn-cs"/>
                </a:rPr>
                <a:t>〗_(</a:t>
              </a:r>
              <a:r>
                <a:rPr lang="en-GB" sz="1400" b="0" i="0">
                  <a:solidFill>
                    <a:schemeClr val="tx1"/>
                  </a:solidFill>
                  <a:effectLst/>
                  <a:latin typeface="Cambria Math" panose="02040503050406030204" pitchFamily="18" charset="0"/>
                  <a:ea typeface="Cambria Math" panose="02040503050406030204" pitchFamily="18" charset="0"/>
                  <a:cs typeface="+mn-cs"/>
                </a:rPr>
                <a:t>𝑅𝑎𝑖𝑙&amp;𝑅𝑜𝑎𝑑</a:t>
              </a:r>
              <a:r>
                <a:rPr lang="en-GB" sz="1400" b="0" i="0">
                  <a:solidFill>
                    <a:schemeClr val="tx1"/>
                  </a:solidFill>
                  <a:effectLst/>
                  <a:latin typeface="Cambria Math"/>
                  <a:ea typeface="Cambria Math" panose="02040503050406030204" pitchFamily="18" charset="0"/>
                  <a:cs typeface="+mn-cs"/>
                </a:rPr>
                <a:t>) ))</a:t>
              </a:r>
              <a:endParaRPr lang="en-GB" sz="1400">
                <a:latin typeface="Cambria Math" panose="02040503050406030204" pitchFamily="18" charset="0"/>
                <a:ea typeface="Cambria Math" panose="02040503050406030204" pitchFamily="18" charset="0"/>
              </a:endParaRPr>
            </a:p>
          </xdr:txBody>
        </xdr:sp>
      </mc:Fallback>
    </mc:AlternateContent>
    <xdr:clientData/>
  </xdr:oneCellAnchor>
  <xdr:oneCellAnchor>
    <xdr:from>
      <xdr:col>11</xdr:col>
      <xdr:colOff>47625</xdr:colOff>
      <xdr:row>4</xdr:row>
      <xdr:rowOff>180976</xdr:rowOff>
    </xdr:from>
    <xdr:ext cx="4210050" cy="259079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334875" y="942976"/>
              <a:ext cx="4210050" cy="2590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𝑆h𝑎𝑟𝑒</m:t>
                        </m:r>
                      </m:e>
                      <m:sub>
                        <m:r>
                          <a:rPr lang="en-GB" sz="1100" b="0" i="1">
                            <a:solidFill>
                              <a:schemeClr val="tx1"/>
                            </a:solidFill>
                            <a:effectLst/>
                            <a:latin typeface="Cambria Math" panose="02040503050406030204" pitchFamily="18" charset="0"/>
                            <a:ea typeface="Cambria Math" panose="02040503050406030204" pitchFamily="18" charset="0"/>
                            <a:cs typeface="+mn-cs"/>
                          </a:rPr>
                          <m:t>𝑅𝐸</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𝐹𝑜𝑠</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sub>
                    </m:sSub>
                  </m:oMath>
                </m:oMathPara>
              </a14:m>
              <a:endParaRPr lang="en-GB" sz="1100" b="0">
                <a:solidFill>
                  <a:schemeClr val="tx1"/>
                </a:solidFill>
                <a:effectLst/>
                <a:latin typeface="Cambria Math" panose="02040503050406030204" pitchFamily="18" charset="0"/>
                <a:ea typeface="Cambria Math" panose="02040503050406030204" pitchFamily="18" charset="0"/>
                <a:cs typeface="+mn-cs"/>
              </a:endParaRPr>
            </a:p>
            <a:p>
              <a:pPr/>
              <a14:m>
                <m:oMathPara xmlns:m="http://schemas.openxmlformats.org/officeDocument/2006/math">
                  <m:oMathParaPr>
                    <m:jc m:val="left"/>
                  </m:oMathParaPr>
                  <m:oMath xmlns:m="http://schemas.openxmlformats.org/officeDocument/2006/math">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𝑆h𝑎𝑟𝑒</m:t>
                        </m:r>
                      </m:e>
                      <m:sub>
                        <m:r>
                          <a:rPr lang="en-GB" sz="1100" b="0" i="1">
                            <a:solidFill>
                              <a:schemeClr val="tx1"/>
                            </a:solidFill>
                            <a:effectLst/>
                            <a:latin typeface="Cambria Math" panose="02040503050406030204" pitchFamily="18" charset="0"/>
                            <a:ea typeface="Cambria Math" panose="02040503050406030204" pitchFamily="18" charset="0"/>
                            <a:cs typeface="+mn-cs"/>
                          </a:rPr>
                          <m:t>𝑅𝐸</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1.5×</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𝐸𝑙</m:t>
                            </m:r>
                          </m:e>
                          <m:sub>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𝑅𝐸</m:t>
                                </m:r>
                              </m:e>
                            </m:d>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𝐸𝑙</m:t>
                            </m:r>
                          </m:e>
                          <m:sub>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𝑇𝑜𝑡</m:t>
                                </m:r>
                              </m:e>
                            </m:d>
                          </m:sub>
                        </m:sSub>
                      </m:e>
                    </m:d>
                    <m:r>
                      <a:rPr lang="en-GB" sz="1100" b="0" i="1">
                        <a:solidFill>
                          <a:schemeClr val="tx1"/>
                        </a:solidFill>
                        <a:effectLst/>
                        <a:latin typeface="Cambria Math" panose="02040503050406030204" pitchFamily="18" charset="0"/>
                        <a:ea typeface="Cambria Math" panose="02040503050406030204" pitchFamily="18" charset="0"/>
                        <a:cs typeface="+mn-cs"/>
                      </a:rPr>
                      <m:t>−2.5×</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𝐸𝑙</m:t>
                        </m:r>
                      </m:e>
                      <m:sub>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𝑅𝐸</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oMath>
                </m:oMathPara>
              </a14:m>
              <a:endParaRPr lang="en-GB" sz="1100">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𝑆h𝑎𝑟𝑒</m:t>
                        </m:r>
                      </m:e>
                      <m:sub>
                        <m:r>
                          <a:rPr lang="en-GB" sz="1100" b="0" i="1">
                            <a:solidFill>
                              <a:schemeClr val="tx1"/>
                            </a:solidFill>
                            <a:effectLst/>
                            <a:latin typeface="Cambria Math" panose="02040503050406030204" pitchFamily="18" charset="0"/>
                            <a:ea typeface="Cambria Math" panose="02040503050406030204" pitchFamily="18" charset="0"/>
                            <a:cs typeface="+mn-cs"/>
                          </a:rPr>
                          <m:t>𝑅𝐸</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𝐸𝑙</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𝑇𝑜𝑡</m:t>
                            </m:r>
                          </m:e>
                        </m:d>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𝐸𝑙</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𝑅𝐸</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oMath>
                </m:oMathPara>
              </a14:m>
              <a:endParaRPr lang="en-GB" sz="1100">
                <a:effectLst/>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𝑆h𝑎𝑟𝑒</m:t>
                        </m:r>
                      </m:e>
                      <m:sub>
                        <m:r>
                          <a:rPr lang="en-GB" sz="1100" b="0" i="1">
                            <a:solidFill>
                              <a:schemeClr val="tx1"/>
                            </a:solidFill>
                            <a:effectLst/>
                            <a:latin typeface="Cambria Math" panose="02040503050406030204" pitchFamily="18" charset="0"/>
                            <a:ea typeface="Cambria Math" panose="02040503050406030204" pitchFamily="18" charset="0"/>
                            <a:cs typeface="+mn-cs"/>
                          </a:rPr>
                          <m:t>𝑅𝐸</m:t>
                        </m:r>
                      </m:sub>
                    </m:sSub>
                    <m:r>
                      <a:rPr lang="en-GB" sz="11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(2</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r>
                      <a:rPr lang="en-GB" sz="11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(2</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oMath>
                </m:oMathPara>
              </a14:m>
              <a:endParaRPr lang="en-GB" sz="1100">
                <a:effectLst/>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GB" sz="1100" b="0" i="1">
                        <a:solidFill>
                          <a:schemeClr val="tx1"/>
                        </a:solidFill>
                        <a:effectLst/>
                        <a:latin typeface="Cambria Math" panose="02040503050406030204" pitchFamily="18" charset="0"/>
                        <a:ea typeface="Cambria Math" panose="02040503050406030204" pitchFamily="18" charset="0"/>
                        <a:cs typeface="+mn-cs"/>
                      </a:rPr>
                      <m:t>−2×(</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𝐴𝑙𝑙</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2</m:t>
                            </m:r>
                            <m:r>
                              <a:rPr lang="en-GB" sz="1100" b="0" i="1">
                                <a:solidFill>
                                  <a:schemeClr val="tx1"/>
                                </a:solidFill>
                                <a:effectLst/>
                                <a:latin typeface="Cambria Math" panose="02040503050406030204" pitchFamily="18" charset="0"/>
                                <a:ea typeface="Cambria Math" panose="02040503050406030204" pitchFamily="18" charset="0"/>
                                <a:cs typeface="+mn-cs"/>
                              </a:rPr>
                              <m:t>𝐺</m:t>
                            </m:r>
                          </m:e>
                        </m:d>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(2</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oMath>
                </m:oMathPara>
              </a14:m>
              <a:endParaRPr lang="en-GB" sz="1100">
                <a:effectLst/>
                <a:latin typeface="Cambria Math" panose="02040503050406030204" pitchFamily="18" charset="0"/>
                <a:ea typeface="Cambria Math" panose="02040503050406030204" pitchFamily="18" charset="0"/>
              </a:endParaRPr>
            </a:p>
            <a:p>
              <a:pPr algn="ctr" eaLnBrk="1" fontAlgn="auto" latinLnBrk="0" hangingPunct="1"/>
              <a14:m>
                <m:oMathPara xmlns:m="http://schemas.openxmlformats.org/officeDocument/2006/math">
                  <m:oMathParaPr>
                    <m:jc m:val="left"/>
                  </m:oMathParaPr>
                  <m:oMath xmlns:m="http://schemas.openxmlformats.org/officeDocument/2006/math">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𝑆h𝑎𝑟𝑒</m:t>
                        </m:r>
                      </m:e>
                      <m:sub>
                        <m:r>
                          <a:rPr lang="en-GB" sz="1100" b="0" i="1">
                            <a:solidFill>
                              <a:schemeClr val="tx1"/>
                            </a:solidFill>
                            <a:effectLst/>
                            <a:latin typeface="Cambria Math" panose="02040503050406030204" pitchFamily="18" charset="0"/>
                            <a:ea typeface="Cambria Math" panose="02040503050406030204" pitchFamily="18" charset="0"/>
                            <a:cs typeface="+mn-cs"/>
                          </a:rPr>
                          <m:t>𝑅𝐸</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(1</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(1</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oMath>
                </m:oMathPara>
              </a14:m>
              <a:endParaRPr lang="en-GB" sz="1100">
                <a:effectLst/>
                <a:latin typeface="Cambria Math" panose="02040503050406030204" pitchFamily="18" charset="0"/>
                <a:ea typeface="Cambria Math" panose="02040503050406030204" pitchFamily="18" charset="0"/>
              </a:endParaRPr>
            </a:p>
            <a:p>
              <a:pPr algn="ctr" eaLnBrk="1" fontAlgn="auto" latinLnBrk="0" hangingPunct="1"/>
              <a14:m>
                <m:oMathPara xmlns:m="http://schemas.openxmlformats.org/officeDocument/2006/math">
                  <m:oMathParaPr>
                    <m:jc m:val="left"/>
                  </m:oMathParaPr>
                  <m:oMath xmlns:m="http://schemas.openxmlformats.org/officeDocument/2006/math">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𝐴𝑙𝑙</m:t>
                        </m:r>
                        <m:d>
                          <m:dPr>
                            <m:ctrlPr>
                              <a:rPr lang="en-GB" sz="1100" b="0" i="1">
                                <a:solidFill>
                                  <a:schemeClr val="tx1"/>
                                </a:solidFill>
                                <a:effectLst/>
                                <a:latin typeface="Cambria Math" panose="02040503050406030204" pitchFamily="18" charset="0"/>
                                <a:ea typeface="Cambria Math" panose="02040503050406030204" pitchFamily="18" charset="0"/>
                                <a:cs typeface="+mn-cs"/>
                              </a:rPr>
                            </m:ctrlPr>
                          </m:dPr>
                          <m:e>
                            <m:r>
                              <a:rPr lang="en-GB" sz="1100" b="0" i="1">
                                <a:solidFill>
                                  <a:schemeClr val="tx1"/>
                                </a:solidFill>
                                <a:effectLst/>
                                <a:latin typeface="Cambria Math" panose="02040503050406030204" pitchFamily="18" charset="0"/>
                                <a:ea typeface="Cambria Math" panose="02040503050406030204" pitchFamily="18" charset="0"/>
                                <a:cs typeface="+mn-cs"/>
                              </a:rPr>
                              <m:t>1</m:t>
                            </m:r>
                            <m:r>
                              <a:rPr lang="en-GB" sz="1100" b="0" i="1">
                                <a:solidFill>
                                  <a:schemeClr val="tx1"/>
                                </a:solidFill>
                                <a:effectLst/>
                                <a:latin typeface="Cambria Math" panose="02040503050406030204" pitchFamily="18" charset="0"/>
                                <a:ea typeface="Cambria Math" panose="02040503050406030204" pitchFamily="18" charset="0"/>
                                <a:cs typeface="+mn-cs"/>
                              </a:rPr>
                              <m:t>𝐺</m:t>
                            </m:r>
                          </m:e>
                        </m:d>
                      </m:sub>
                    </m:sSub>
                    <m:r>
                      <a:rPr lang="en-GB"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GB" sz="1100" b="0" i="1">
                            <a:solidFill>
                              <a:schemeClr val="tx1"/>
                            </a:solidFill>
                            <a:effectLst/>
                            <a:latin typeface="Cambria Math" panose="02040503050406030204" pitchFamily="18" charset="0"/>
                            <a:ea typeface="Cambria Math" panose="02040503050406030204" pitchFamily="18" charset="0"/>
                            <a:cs typeface="+mn-cs"/>
                          </a:rPr>
                        </m:ctrlPr>
                      </m:sSubPr>
                      <m:e>
                        <m:r>
                          <a:rPr lang="en-GB" sz="1100" b="0" i="1">
                            <a:solidFill>
                              <a:schemeClr val="tx1"/>
                            </a:solidFill>
                            <a:effectLst/>
                            <a:latin typeface="Cambria Math" panose="02040503050406030204" pitchFamily="18" charset="0"/>
                            <a:ea typeface="Cambria Math" panose="02040503050406030204" pitchFamily="18" charset="0"/>
                            <a:cs typeface="+mn-cs"/>
                          </a:rPr>
                          <m:t>𝐵𝑖𝑜</m:t>
                        </m:r>
                      </m:e>
                      <m:sub>
                        <m:r>
                          <a:rPr lang="en-GB" sz="1100" b="0" i="1">
                            <a:solidFill>
                              <a:schemeClr val="tx1"/>
                            </a:solidFill>
                            <a:effectLst/>
                            <a:latin typeface="Cambria Math" panose="02040503050406030204" pitchFamily="18" charset="0"/>
                            <a:ea typeface="Cambria Math" panose="02040503050406030204" pitchFamily="18" charset="0"/>
                            <a:cs typeface="+mn-cs"/>
                          </a:rPr>
                          <m:t>𝑅𝑎𝑖𝑙</m:t>
                        </m:r>
                        <m:r>
                          <a:rPr lang="en-GB" sz="1100" b="0" i="1">
                            <a:solidFill>
                              <a:schemeClr val="tx1"/>
                            </a:solidFill>
                            <a:effectLst/>
                            <a:latin typeface="Cambria Math" panose="02040503050406030204" pitchFamily="18" charset="0"/>
                            <a:ea typeface="Cambria Math" panose="02040503050406030204" pitchFamily="18" charset="0"/>
                            <a:cs typeface="+mn-cs"/>
                          </a:rPr>
                          <m:t>&amp;</m:t>
                        </m:r>
                        <m:r>
                          <a:rPr lang="en-GB" sz="1100" b="0" i="1">
                            <a:solidFill>
                              <a:schemeClr val="tx1"/>
                            </a:solidFill>
                            <a:effectLst/>
                            <a:latin typeface="Cambria Math" panose="02040503050406030204" pitchFamily="18" charset="0"/>
                            <a:ea typeface="Cambria Math" panose="02040503050406030204" pitchFamily="18" charset="0"/>
                            <a:cs typeface="+mn-cs"/>
                          </a:rPr>
                          <m:t>𝑅𝑜𝑎𝑑</m:t>
                        </m:r>
                        <m:r>
                          <a:rPr lang="en-GB" sz="1100" b="0" i="1">
                            <a:solidFill>
                              <a:schemeClr val="tx1"/>
                            </a:solidFill>
                            <a:effectLst/>
                            <a:latin typeface="Cambria Math" panose="02040503050406030204" pitchFamily="18" charset="0"/>
                            <a:ea typeface="Cambria Math" panose="02040503050406030204" pitchFamily="18" charset="0"/>
                            <a:cs typeface="+mn-cs"/>
                          </a:rPr>
                          <m:t>(1</m:t>
                        </m:r>
                        <m:r>
                          <a:rPr lang="en-GB" sz="1100" b="0" i="1">
                            <a:solidFill>
                              <a:schemeClr val="tx1"/>
                            </a:solidFill>
                            <a:effectLst/>
                            <a:latin typeface="Cambria Math" panose="02040503050406030204" pitchFamily="18" charset="0"/>
                            <a:ea typeface="Cambria Math" panose="02040503050406030204" pitchFamily="18" charset="0"/>
                            <a:cs typeface="+mn-cs"/>
                          </a:rPr>
                          <m:t>𝐺</m:t>
                        </m:r>
                        <m:r>
                          <a:rPr lang="en-GB" sz="1100" b="0" i="1">
                            <a:solidFill>
                              <a:schemeClr val="tx1"/>
                            </a:solidFill>
                            <a:effectLst/>
                            <a:latin typeface="Cambria Math" panose="02040503050406030204" pitchFamily="18" charset="0"/>
                            <a:ea typeface="Cambria Math" panose="02040503050406030204" pitchFamily="18" charset="0"/>
                            <a:cs typeface="+mn-cs"/>
                          </a:rPr>
                          <m:t>)</m:t>
                        </m:r>
                      </m:sub>
                    </m:sSub>
                    <m:r>
                      <a:rPr lang="en-GB" sz="1100" b="0" i="1">
                        <a:solidFill>
                          <a:schemeClr val="tx1"/>
                        </a:solidFill>
                        <a:effectLst/>
                        <a:latin typeface="Cambria Math" panose="02040503050406030204" pitchFamily="18" charset="0"/>
                        <a:ea typeface="Cambria Math" panose="02040503050406030204" pitchFamily="18" charset="0"/>
                        <a:cs typeface="+mn-cs"/>
                      </a:rPr>
                      <m:t>)</m:t>
                    </m:r>
                  </m:oMath>
                </m:oMathPara>
              </a14:m>
              <a:endParaRPr lang="en-GB" sz="1100">
                <a:effectLst/>
                <a:latin typeface="Cambria Math" panose="02040503050406030204" pitchFamily="18" charset="0"/>
                <a:ea typeface="Cambria Math" panose="02040503050406030204" pitchFamily="18" charset="0"/>
              </a:endParaRPr>
            </a:p>
          </xdr:txBody>
        </xdr:sp>
      </mc:Choice>
      <mc:Fallback xmlns="">
        <xdr:sp macro="" textlink="">
          <xdr:nvSpPr>
            <xdr:cNvPr id="3" name="TextBox 2"/>
            <xdr:cNvSpPr txBox="1"/>
          </xdr:nvSpPr>
          <xdr:spPr>
            <a:xfrm>
              <a:off x="12334875" y="942976"/>
              <a:ext cx="4210050" cy="25907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𝑆ℎ𝑎𝑟𝑒</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𝑅𝐸×</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𝐹𝑜𝑠</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a:t>
              </a:r>
              <a:r>
                <a:rPr lang="en-GB" sz="1100" b="0" i="0">
                  <a:solidFill>
                    <a:schemeClr val="tx1"/>
                  </a:solidFill>
                  <a:effectLst/>
                  <a:latin typeface="Cambria Math"/>
                  <a:ea typeface="Cambria Math" panose="02040503050406030204" pitchFamily="18" charset="0"/>
                  <a:cs typeface="+mn-cs"/>
                </a:rPr>
                <a:t>)</a:t>
              </a:r>
              <a:endParaRPr lang="en-GB" sz="1100" b="0">
                <a:solidFill>
                  <a:schemeClr val="tx1"/>
                </a:solidFill>
                <a:effectLst/>
                <a:latin typeface="Cambria Math" panose="02040503050406030204" pitchFamily="18" charset="0"/>
                <a:ea typeface="Cambria Math" panose="02040503050406030204" pitchFamily="18" charset="0"/>
                <a:cs typeface="+mn-cs"/>
              </a:endParaRPr>
            </a:p>
            <a:p>
              <a:pP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𝑆ℎ𝑎𝑟𝑒</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𝑅𝐸×</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1.5×</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𝐸𝑙</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𝑅𝑜𝑎𝑑</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𝑅𝐸</a:t>
              </a:r>
              <a:r>
                <a:rPr lang="en-GB" sz="1100" b="0" i="0">
                  <a:solidFill>
                    <a:schemeClr val="tx1"/>
                  </a:solidFill>
                  <a:effectLst/>
                  <a:latin typeface="Cambria Math"/>
                  <a:ea typeface="Cambria Math" panose="02040503050406030204" pitchFamily="18" charset="0"/>
                  <a:cs typeface="+mn-cs"/>
                </a:rPr>
                <a:t>) </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𝐸𝑙</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𝑅𝑜𝑎𝑑</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𝑇𝑜𝑡</a:t>
              </a:r>
              <a:r>
                <a:rPr lang="en-GB" sz="1100" b="0" i="0">
                  <a:solidFill>
                    <a:schemeClr val="tx1"/>
                  </a:solidFill>
                  <a:effectLst/>
                  <a:latin typeface="Cambria Math"/>
                  <a:ea typeface="Cambria Math" panose="02040503050406030204" pitchFamily="18" charset="0"/>
                  <a:cs typeface="+mn-cs"/>
                </a:rPr>
                <a:t>)  )</a:t>
              </a:r>
              <a:r>
                <a:rPr lang="en-GB" sz="1100" b="0" i="0">
                  <a:solidFill>
                    <a:schemeClr val="tx1"/>
                  </a:solidFill>
                  <a:effectLst/>
                  <a:latin typeface="Cambria Math" panose="02040503050406030204" pitchFamily="18" charset="0"/>
                  <a:ea typeface="Cambria Math" panose="02040503050406030204" pitchFamily="18" charset="0"/>
                  <a:cs typeface="+mn-cs"/>
                </a:rPr>
                <a:t>−2.5×</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𝐸𝑙</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𝑅𝑜𝑎𝑑(𝑅𝐸)</a:t>
              </a:r>
              <a:r>
                <a:rPr lang="en-GB" sz="1100" b="0" i="0">
                  <a:solidFill>
                    <a:schemeClr val="tx1"/>
                  </a:solidFill>
                  <a:effectLst/>
                  <a:latin typeface="Cambria Math"/>
                  <a:ea typeface="Cambria Math" panose="02040503050406030204" pitchFamily="18" charset="0"/>
                  <a:cs typeface="+mn-cs"/>
                </a:rPr>
                <a:t>)</a:t>
              </a:r>
              <a:endParaRPr lang="en-GB" sz="1100">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𝑆ℎ𝑎𝑟𝑒</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𝑅𝐸×</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𝐸𝑙</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𝑇𝑜𝑡</a:t>
              </a:r>
              <a:r>
                <a:rPr lang="en-GB" sz="1100" b="0" i="0">
                  <a:solidFill>
                    <a:schemeClr val="tx1"/>
                  </a:solidFill>
                  <a:effectLst/>
                  <a:latin typeface="Cambria Math"/>
                  <a:ea typeface="Cambria Math" panose="02040503050406030204" pitchFamily="18" charset="0"/>
                  <a:cs typeface="+mn-cs"/>
                </a:rPr>
                <a:t>) </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𝐸𝑙</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𝑅𝑎𝑖𝑙(𝑅𝐸)</a:t>
              </a:r>
              <a:r>
                <a:rPr lang="en-GB" sz="1100" b="0" i="0">
                  <a:solidFill>
                    <a:schemeClr val="tx1"/>
                  </a:solidFill>
                  <a:effectLst/>
                  <a:latin typeface="Cambria Math"/>
                  <a:ea typeface="Cambria Math" panose="02040503050406030204" pitchFamily="18" charset="0"/>
                  <a:cs typeface="+mn-cs"/>
                </a:rPr>
                <a:t>)</a:t>
              </a:r>
              <a:endParaRPr lang="en-GB" sz="1100">
                <a:effectLst/>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𝑆ℎ𝑎𝑟𝑒</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𝑅𝐸×2×</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𝑅𝑎𝑖𝑙&amp;𝑅𝑜𝑎𝑑(2𝐺)</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−2×</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𝑅𝑎𝑖𝑙&amp;𝑅𝑜𝑎𝑑(2𝐺)</a:t>
              </a:r>
              <a:r>
                <a:rPr lang="en-GB" sz="1100" b="0" i="0">
                  <a:solidFill>
                    <a:schemeClr val="tx1"/>
                  </a:solidFill>
                  <a:effectLst/>
                  <a:latin typeface="Cambria Math"/>
                  <a:ea typeface="Cambria Math" panose="02040503050406030204" pitchFamily="18" charset="0"/>
                  <a:cs typeface="+mn-cs"/>
                </a:rPr>
                <a:t>)</a:t>
              </a:r>
              <a:endParaRPr lang="en-GB" sz="1100">
                <a:effectLst/>
                <a:latin typeface="Cambria Math" panose="02040503050406030204" pitchFamily="18" charset="0"/>
                <a:ea typeface="Cambria Math" panose="020405030504060302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Cambria Math" panose="02040503050406030204" pitchFamily="18" charset="0"/>
                  <a:cs typeface="+mn-cs"/>
                </a:rPr>
                <a:t>−2×(</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𝐴𝑙𝑙</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2𝐺</a:t>
              </a:r>
              <a:r>
                <a:rPr lang="en-GB" sz="1100" b="0" i="0">
                  <a:solidFill>
                    <a:schemeClr val="tx1"/>
                  </a:solidFill>
                  <a:effectLst/>
                  <a:latin typeface="Cambria Math"/>
                  <a:ea typeface="Cambria Math" panose="02040503050406030204" pitchFamily="18" charset="0"/>
                  <a:cs typeface="+mn-cs"/>
                </a:rPr>
                <a:t>) </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𝑅𝑎𝑖𝑙&amp;𝑅𝑜𝑎𝑑(2𝐺)</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effectLst/>
                <a:latin typeface="Cambria Math" panose="02040503050406030204" pitchFamily="18" charset="0"/>
                <a:ea typeface="Cambria Math" panose="02040503050406030204" pitchFamily="18" charset="0"/>
              </a:endParaRPr>
            </a:p>
            <a:p>
              <a:pPr algn="ctr" eaLnBrk="1" fontAlgn="auto" latinLnBrk="0" hangingPunct="1"/>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𝑆ℎ𝑎𝑟𝑒</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𝑅𝐸×</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𝑅𝑎𝑖𝑙&amp;𝑅𝑜𝑎𝑑(1𝐺)</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𝑅𝑎𝑖𝑙&amp;𝑅𝑜𝑎𝑑(1𝐺)</a:t>
              </a:r>
              <a:r>
                <a:rPr lang="en-GB" sz="1100" b="0" i="0">
                  <a:solidFill>
                    <a:schemeClr val="tx1"/>
                  </a:solidFill>
                  <a:effectLst/>
                  <a:latin typeface="Cambria Math"/>
                  <a:ea typeface="Cambria Math" panose="02040503050406030204" pitchFamily="18" charset="0"/>
                  <a:cs typeface="+mn-cs"/>
                </a:rPr>
                <a:t>)</a:t>
              </a:r>
              <a:endParaRPr lang="en-GB" sz="1100">
                <a:effectLst/>
                <a:latin typeface="Cambria Math" panose="02040503050406030204" pitchFamily="18" charset="0"/>
                <a:ea typeface="Cambria Math" panose="02040503050406030204" pitchFamily="18" charset="0"/>
              </a:endParaRPr>
            </a:p>
            <a:p>
              <a:pPr algn="ctr" eaLnBrk="1" fontAlgn="auto" latinLnBrk="0" hangingPunct="1"/>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𝐴𝑙𝑙</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1𝐺</a:t>
              </a:r>
              <a:r>
                <a:rPr lang="en-GB" sz="1100" b="0" i="0">
                  <a:solidFill>
                    <a:schemeClr val="tx1"/>
                  </a:solidFill>
                  <a:effectLst/>
                  <a:latin typeface="Cambria Math"/>
                  <a:ea typeface="Cambria Math" panose="02040503050406030204" pitchFamily="18" charset="0"/>
                  <a:cs typeface="+mn-cs"/>
                </a:rPr>
                <a:t>) </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𝐵𝑖𝑜</a:t>
              </a:r>
              <a:r>
                <a:rPr lang="en-GB" sz="1100" b="0" i="0">
                  <a:solidFill>
                    <a:schemeClr val="tx1"/>
                  </a:solidFill>
                  <a:effectLst/>
                  <a:latin typeface="Cambria Math"/>
                  <a:ea typeface="Cambria Math" panose="02040503050406030204" pitchFamily="18" charset="0"/>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𝑅𝑎𝑖𝑙&amp;𝑅𝑜𝑎𝑑(1𝐺)</a:t>
              </a:r>
              <a:r>
                <a:rPr lang="en-GB" sz="1100" b="0" i="0">
                  <a:solidFill>
                    <a:schemeClr val="tx1"/>
                  </a:solidFill>
                  <a:effectLst/>
                  <a:latin typeface="Cambria Math"/>
                  <a:ea typeface="Cambria Math" panose="02040503050406030204" pitchFamily="18" charset="0"/>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effectLst/>
                <a:latin typeface="Cambria Math" panose="02040503050406030204" pitchFamily="18" charset="0"/>
                <a:ea typeface="Cambria Math" panose="02040503050406030204" pitchFamily="18"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2</xdr:col>
      <xdr:colOff>228600</xdr:colOff>
      <xdr:row>23</xdr:row>
      <xdr:rowOff>83820</xdr:rowOff>
    </xdr:from>
    <xdr:ext cx="6807569"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447800" y="4290060"/>
          <a:ext cx="6807569"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The value of the contraint 0.0391 is the minimum historical consumption of aviation gasoline, from energy statistics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11</xdr:col>
      <xdr:colOff>175260</xdr:colOff>
      <xdr:row>1</xdr:row>
      <xdr:rowOff>68580</xdr:rowOff>
    </xdr:from>
    <xdr:to>
      <xdr:col>17</xdr:col>
      <xdr:colOff>175260</xdr:colOff>
      <xdr:row>3</xdr:row>
      <xdr:rowOff>0</xdr:rowOff>
    </xdr:to>
    <xdr:sp macro="" textlink="">
      <xdr:nvSpPr>
        <xdr:cNvPr id="2" name="TextBox 1">
          <a:extLst>
            <a:ext uri="{FF2B5EF4-FFF2-40B4-BE49-F238E27FC236}">
              <a16:creationId xmlns:a16="http://schemas.microsoft.com/office/drawing/2014/main" id="{D6CDE8C5-9CC4-4D13-84F4-D8BA995442FF}"/>
            </a:ext>
          </a:extLst>
        </xdr:cNvPr>
        <xdr:cNvSpPr txBox="1"/>
      </xdr:nvSpPr>
      <xdr:spPr>
        <a:xfrm>
          <a:off x="6880860" y="259080"/>
          <a:ext cx="365760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Define share-I on HFO, DSBL for future ships!</a:t>
          </a:r>
        </a:p>
        <a:p>
          <a:r>
            <a:rPr lang="en-GB" sz="1100"/>
            <a:t>Needs</a:t>
          </a:r>
          <a:r>
            <a:rPr lang="en-GB" sz="1100" baseline="0"/>
            <a:t> definition of the column in other file (not trans)</a:t>
          </a:r>
        </a:p>
        <a:p>
          <a:r>
            <a:rPr lang="en-GB" sz="1100" baseline="0"/>
            <a:t>Note: share is LO, not FX like when calibrating!</a:t>
          </a:r>
        </a:p>
        <a:p>
          <a:endParaRPr lang="en-GB" sz="1100" baseline="0"/>
        </a:p>
        <a:p>
          <a:r>
            <a:rPr lang="en-GB" sz="1100" baseline="0"/>
            <a:t>In the base scenario the share-o is up and the total sum is 1, so that it doesn't leave any flexibility.</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592455</xdr:colOff>
      <xdr:row>22</xdr:row>
      <xdr:rowOff>30480</xdr:rowOff>
    </xdr:from>
    <xdr:to>
      <xdr:col>32</xdr:col>
      <xdr:colOff>560070</xdr:colOff>
      <xdr:row>33</xdr:row>
      <xdr:rowOff>55245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9547205" y="4240530"/>
          <a:ext cx="3625215" cy="21202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a:t>
          </a:r>
          <a:r>
            <a:rPr lang="da-DK" sz="1100" baseline="0"/>
            <a:t> yearly travel time budget for Denmark is expressed in Million hours. It is calculated as the product of the average travel time per day (in hours) multiplied by 365 (days in year) and by the population.</a:t>
          </a:r>
        </a:p>
        <a:p>
          <a:endParaRPr lang="da-DK" sz="1100" baseline="0"/>
        </a:p>
        <a:p>
          <a:r>
            <a:rPr lang="en-GB" sz="1100" b="0" i="0" u="none" strike="noStrike">
              <a:solidFill>
                <a:schemeClr val="dk1"/>
              </a:solidFill>
              <a:effectLst/>
              <a:latin typeface="+mn-lt"/>
              <a:ea typeface="+mn-ea"/>
              <a:cs typeface="+mn-cs"/>
            </a:rPr>
            <a:t>Weighted average using as weights those of TU, characterizing the representivness of the intervieews</a:t>
          </a:r>
          <a:r>
            <a:rPr lang="en-GB"/>
            <a:t> </a:t>
          </a:r>
          <a:r>
            <a:rPr lang="en-GB" sz="1100" b="0" i="0" u="none" strike="noStrike">
              <a:solidFill>
                <a:schemeClr val="dk1"/>
              </a:solidFill>
              <a:effectLst/>
              <a:latin typeface="+mn-lt"/>
              <a:ea typeface="+mn-ea"/>
              <a:cs typeface="+mn-cs"/>
            </a:rPr>
            <a:t>Since in TU the category Walk includes also running, to avoid accounting running, the purposes like "trip itself" and "sport" have not been considered</a:t>
          </a:r>
          <a:r>
            <a:rPr lang="en-GB"/>
            <a:t> </a:t>
          </a:r>
          <a:endParaRPr lang="da-DK" sz="1100" baseline="0"/>
        </a:p>
        <a:p>
          <a:endParaRPr lang="da-DK" sz="1100"/>
        </a:p>
      </xdr:txBody>
    </xdr:sp>
    <xdr:clientData/>
  </xdr:twoCellAnchor>
  <xdr:twoCellAnchor>
    <xdr:from>
      <xdr:col>7</xdr:col>
      <xdr:colOff>7620</xdr:colOff>
      <xdr:row>3</xdr:row>
      <xdr:rowOff>38100</xdr:rowOff>
    </xdr:from>
    <xdr:to>
      <xdr:col>11</xdr:col>
      <xdr:colOff>205740</xdr:colOff>
      <xdr:row>10</xdr:row>
      <xdr:rowOff>45720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934200" y="586740"/>
          <a:ext cx="3032760" cy="111252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Time=1/speed*occupancy</a:t>
          </a:r>
          <a:r>
            <a:rPr lang="da-DK" sz="1100" baseline="0"/>
            <a:t> </a:t>
          </a:r>
          <a:r>
            <a:rPr lang="da-DK" sz="1100"/>
            <a:t>For daly </a:t>
          </a:r>
        </a:p>
        <a:p>
          <a:pPr marL="0" marR="0" lvl="0" indent="0" defTabSz="914400" eaLnBrk="1" fontAlgn="auto" latinLnBrk="0" hangingPunct="1">
            <a:lnSpc>
              <a:spcPct val="100000"/>
            </a:lnSpc>
            <a:spcBef>
              <a:spcPts val="0"/>
            </a:spcBef>
            <a:spcAft>
              <a:spcPts val="0"/>
            </a:spcAft>
            <a:buClrTx/>
            <a:buSzTx/>
            <a:buFontTx/>
            <a:buNone/>
            <a:tabLst/>
            <a:defRPr/>
          </a:pPr>
          <a:r>
            <a:rPr lang="da-DK" sz="1100"/>
            <a:t>(</a:t>
          </a:r>
          <a:r>
            <a:rPr lang="da-DK" sz="1100">
              <a:solidFill>
                <a:schemeClr val="dk1"/>
              </a:solidFill>
              <a:effectLst/>
              <a:latin typeface="+mn-lt"/>
              <a:ea typeface="+mn-ea"/>
              <a:cs typeface="+mn-cs"/>
            </a:rPr>
            <a:t>Occupancy defined related</a:t>
          </a:r>
          <a:r>
            <a:rPr lang="da-DK" sz="1100" baseline="0">
              <a:solidFill>
                <a:schemeClr val="dk1"/>
              </a:solidFill>
              <a:effectLst/>
              <a:latin typeface="+mn-lt"/>
              <a:ea typeface="+mn-ea"/>
              <a:cs typeface="+mn-cs"/>
            </a:rPr>
            <a:t> to vehicles).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a:p>
        <a:p>
          <a:r>
            <a:rPr lang="da-DK" sz="1100"/>
            <a:t>Daly expresses speed related to ACTIVITY,</a:t>
          </a:r>
          <a:r>
            <a:rPr lang="da-DK" sz="1100" baseline="0"/>
            <a:t> </a:t>
          </a:r>
          <a:r>
            <a:rPr lang="da-DK" sz="1100"/>
            <a:t> but we do it for FLO,which</a:t>
          </a:r>
          <a:r>
            <a:rPr lang="da-DK" sz="1100" baseline="0"/>
            <a:t> is expressed as Mpassengers</a:t>
          </a:r>
        </a:p>
        <a:p>
          <a:r>
            <a:rPr lang="da-DK" sz="1100" baseline="0"/>
            <a:t>So </a:t>
          </a:r>
          <a:r>
            <a:rPr lang="da-DK" sz="1100">
              <a:solidFill>
                <a:schemeClr val="dk1"/>
              </a:solidFill>
              <a:effectLst/>
              <a:latin typeface="+mn-lt"/>
              <a:ea typeface="+mn-ea"/>
              <a:cs typeface="+mn-cs"/>
            </a:rPr>
            <a:t>time=1/speed.</a:t>
          </a:r>
          <a:endParaRPr lang="da-DK" sz="1100"/>
        </a:p>
        <a:p>
          <a:endParaRPr lang="da-DK" sz="1100" baseline="0"/>
        </a:p>
      </xdr:txBody>
    </xdr:sp>
    <xdr:clientData/>
  </xdr:twoCellAnchor>
  <xdr:twoCellAnchor>
    <xdr:from>
      <xdr:col>6</xdr:col>
      <xdr:colOff>655320</xdr:colOff>
      <xdr:row>11</xdr:row>
      <xdr:rowOff>137160</xdr:rowOff>
    </xdr:from>
    <xdr:to>
      <xdr:col>11</xdr:col>
      <xdr:colOff>137160</xdr:colOff>
      <xdr:row>17</xdr:row>
      <xdr:rowOff>30480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6880860" y="1973580"/>
          <a:ext cx="301752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table used</a:t>
          </a:r>
          <a:r>
            <a:rPr lang="da-DK" sz="1100" baseline="0"/>
            <a:t> attribute FLO_FUNC in order to say that depending on which demand commodity is satisfied, the same technology has different valus of speed, defined by means of the process TIMES.</a:t>
          </a:r>
          <a:endParaRPr lang="da-DK" sz="1100"/>
        </a:p>
      </xdr:txBody>
    </xdr:sp>
    <xdr:clientData/>
  </xdr:twoCellAnchor>
  <xdr:oneCellAnchor>
    <xdr:from>
      <xdr:col>18</xdr:col>
      <xdr:colOff>474345</xdr:colOff>
      <xdr:row>29</xdr:row>
      <xdr:rowOff>83820</xdr:rowOff>
    </xdr:from>
    <xdr:ext cx="4823460" cy="609013"/>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14390370" y="5627370"/>
          <a:ext cx="4823460" cy="609013"/>
        </a:xfrm>
        <a:prstGeom prst="rect">
          <a:avLst/>
        </a:prstGeom>
        <a:solidFill>
          <a:sysClr val="window" lastClr="FFFFFF"/>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When cars (TPC*) meet</a:t>
          </a:r>
          <a:r>
            <a:rPr lang="en-GB" sz="1100" baseline="0"/>
            <a:t> demand TPS they consume 0.021 of commodity TIMES.</a:t>
          </a:r>
        </a:p>
        <a:p>
          <a:r>
            <a:rPr lang="en-GB" sz="1100" baseline="0"/>
            <a:t>With this table I amnage to specify for the same mode different speeds depending on the distance of the trip.</a:t>
          </a:r>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0"/>
  <sheetViews>
    <sheetView workbookViewId="0">
      <selection activeCell="C18" sqref="C18"/>
    </sheetView>
  </sheetViews>
  <sheetFormatPr defaultRowHeight="14.4" x14ac:dyDescent="0.3"/>
  <cols>
    <col min="1" max="1" width="11.44140625" customWidth="1"/>
    <col min="2" max="2" width="15.5546875" customWidth="1"/>
    <col min="3" max="3" width="13.6640625" customWidth="1"/>
    <col min="4" max="4" width="19.6640625" customWidth="1"/>
    <col min="5" max="5" width="60.109375" customWidth="1"/>
  </cols>
  <sheetData>
    <row r="3" spans="1:5" x14ac:dyDescent="0.3">
      <c r="A3" s="80" t="s">
        <v>63</v>
      </c>
      <c r="B3" s="80" t="s">
        <v>64</v>
      </c>
      <c r="C3" s="80" t="s">
        <v>65</v>
      </c>
      <c r="D3" s="80" t="s">
        <v>66</v>
      </c>
      <c r="E3" s="80" t="s">
        <v>67</v>
      </c>
    </row>
    <row r="4" spans="1:5" s="81" customFormat="1" x14ac:dyDescent="0.3">
      <c r="A4" s="82">
        <v>43544</v>
      </c>
      <c r="B4" s="81" t="s">
        <v>186</v>
      </c>
      <c r="C4" s="81" t="s">
        <v>74</v>
      </c>
      <c r="E4" s="81" t="s">
        <v>187</v>
      </c>
    </row>
    <row r="5" spans="1:5" s="81" customFormat="1" x14ac:dyDescent="0.3">
      <c r="A5" s="82">
        <v>43144</v>
      </c>
      <c r="B5" s="81" t="s">
        <v>68</v>
      </c>
      <c r="C5" s="81" t="s">
        <v>69</v>
      </c>
      <c r="D5" s="81" t="str">
        <f>ADDRESS(ROW(MinAVGasoline!C7),COLUMN(MinAVGasoline!C7),4,1)</f>
        <v>C7</v>
      </c>
      <c r="E5" s="81" t="s">
        <v>178</v>
      </c>
    </row>
    <row r="6" spans="1:5" s="81" customFormat="1" x14ac:dyDescent="0.3">
      <c r="A6" s="82">
        <v>43144</v>
      </c>
      <c r="B6" s="81" t="s">
        <v>68</v>
      </c>
      <c r="C6" s="81" t="s">
        <v>74</v>
      </c>
      <c r="D6" s="81" t="str">
        <f>ADDRESS(ROW(MinRenShare2020!B6),COLUMN(MinRenShare2020!B6),4,1)</f>
        <v>B6</v>
      </c>
      <c r="E6" s="81" t="s">
        <v>178</v>
      </c>
    </row>
    <row r="7" spans="1:5" s="81" customFormat="1" x14ac:dyDescent="0.3">
      <c r="A7" s="82">
        <v>42991</v>
      </c>
      <c r="B7" s="81" t="s">
        <v>68</v>
      </c>
      <c r="C7" s="81" t="s">
        <v>75</v>
      </c>
      <c r="D7" s="81" t="str">
        <f>ADDRESS(ROW(MinBlendingLimits!F6),COLUMN(MinBlendingLimits!F6),4,1)&amp;","&amp;ADDRESS(ROW(MinBlendingLimits!G6),COLUMN(MinBlendingLimits!G6),4,1)</f>
        <v>F6,G6</v>
      </c>
      <c r="E7" s="81" t="s">
        <v>70</v>
      </c>
    </row>
    <row r="8" spans="1:5" s="81" customFormat="1" x14ac:dyDescent="0.3">
      <c r="A8" s="82">
        <v>42991</v>
      </c>
      <c r="B8" s="81" t="s">
        <v>68</v>
      </c>
      <c r="C8" s="81" t="s">
        <v>74</v>
      </c>
      <c r="D8" s="81" t="str">
        <f>ADDRESS(ROW(MinRenShare2020!B2),COLUMN(MinRenShare2020!B2),4,1)</f>
        <v>B2</v>
      </c>
      <c r="E8" s="81" t="s">
        <v>70</v>
      </c>
    </row>
    <row r="9" spans="1:5" s="81" customFormat="1" x14ac:dyDescent="0.3">
      <c r="A9" s="82">
        <v>42991</v>
      </c>
      <c r="B9" s="81" t="s">
        <v>68</v>
      </c>
      <c r="C9" s="81" t="s">
        <v>73</v>
      </c>
      <c r="D9" s="81" t="str">
        <f>ADDRESS(ROW(NoOverproduction!G5),COLUMN(NoOverproduction!G5),4,1)&amp;","&amp;ADDRESS(ROW(NoOverproduction!H5),COLUMN(NoOverproduction!H5),4,1)&amp;","&amp;ADDRESS(ROW(NoOverproduction!G6),COLUMN(NoOverproduction!G6),4,1)&amp;","&amp;ADDRESS(ROW(NoOverproduction!H6),COLUMN(NoOverproduction!H6),4,1)</f>
        <v>G5,H5,G6,H6</v>
      </c>
      <c r="E9" s="81" t="s">
        <v>70</v>
      </c>
    </row>
    <row r="10" spans="1:5" s="81" customFormat="1" x14ac:dyDescent="0.3">
      <c r="A10" s="82">
        <v>42991</v>
      </c>
      <c r="B10" s="81" t="s">
        <v>68</v>
      </c>
      <c r="C10" s="81" t="s">
        <v>69</v>
      </c>
      <c r="D10" s="81" t="str">
        <f>ADDRESS(ROW(MinAVGasoline!C3),COLUMN(MinAVGasoline!C3),4,1)</f>
        <v>C3</v>
      </c>
      <c r="E10" s="81" t="s">
        <v>70</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I55"/>
  <sheetViews>
    <sheetView tabSelected="1" workbookViewId="0">
      <selection activeCell="D15" sqref="D15"/>
    </sheetView>
  </sheetViews>
  <sheetFormatPr defaultRowHeight="14.4" x14ac:dyDescent="0.3"/>
  <cols>
    <col min="3" max="3" width="14.5546875" bestFit="1" customWidth="1"/>
    <col min="4" max="4" width="37.109375" bestFit="1" customWidth="1"/>
    <col min="5" max="5" width="10.6640625" customWidth="1"/>
    <col min="6" max="6" width="10.5546875" bestFit="1" customWidth="1"/>
    <col min="7" max="7" width="11" bestFit="1" customWidth="1"/>
    <col min="8" max="8" width="13.88671875" bestFit="1" customWidth="1"/>
    <col min="9" max="9" width="9.88671875" bestFit="1" customWidth="1"/>
    <col min="15" max="15" width="9.5546875" bestFit="1" customWidth="1"/>
    <col min="26" max="26" width="11.5546875" bestFit="1" customWidth="1"/>
  </cols>
  <sheetData>
    <row r="3" spans="2:35" x14ac:dyDescent="0.3">
      <c r="O3" s="107" t="s">
        <v>76</v>
      </c>
      <c r="P3" s="108"/>
      <c r="Q3" s="108"/>
      <c r="R3" s="108"/>
      <c r="S3" s="108"/>
    </row>
    <row r="4" spans="2:35" x14ac:dyDescent="0.3">
      <c r="B4" s="46" t="s">
        <v>77</v>
      </c>
      <c r="O4" s="73"/>
      <c r="P4" t="s">
        <v>78</v>
      </c>
      <c r="Q4" s="83" t="s">
        <v>79</v>
      </c>
      <c r="R4" s="83" t="s">
        <v>80</v>
      </c>
      <c r="S4" s="84" t="s">
        <v>81</v>
      </c>
      <c r="Z4" s="85"/>
    </row>
    <row r="5" spans="2:35" ht="15" thickBot="1" x14ac:dyDescent="0.35">
      <c r="B5" s="48" t="s">
        <v>39</v>
      </c>
      <c r="C5" s="86" t="s">
        <v>82</v>
      </c>
      <c r="D5" s="87" t="s">
        <v>83</v>
      </c>
      <c r="E5" s="88" t="s">
        <v>71</v>
      </c>
      <c r="F5" s="88" t="s">
        <v>72</v>
      </c>
      <c r="O5" s="73" t="s">
        <v>84</v>
      </c>
      <c r="P5" s="89">
        <f>U5</f>
        <v>33.346042209191467</v>
      </c>
      <c r="Q5" s="89">
        <f>V5</f>
        <v>53.274660577684614</v>
      </c>
      <c r="R5" s="89">
        <f>W5</f>
        <v>69.312215280000004</v>
      </c>
      <c r="S5" s="89">
        <f>X5</f>
        <v>86.225032300000009</v>
      </c>
      <c r="U5">
        <f>AF5*1.1</f>
        <v>33.346042209191467</v>
      </c>
      <c r="V5">
        <f>AG5*1.1</f>
        <v>53.274660577684614</v>
      </c>
      <c r="W5">
        <f>AH5*1.1</f>
        <v>69.312215280000004</v>
      </c>
      <c r="X5">
        <f>AI5*1.1</f>
        <v>86.225032300000009</v>
      </c>
      <c r="AF5" s="89">
        <f>AC15</f>
        <v>30.314583826537696</v>
      </c>
      <c r="AG5" s="89">
        <f>AC16</f>
        <v>48.431509616076916</v>
      </c>
      <c r="AH5" s="89">
        <v>63.011104799999998</v>
      </c>
      <c r="AI5" s="90">
        <v>78.386392999999998</v>
      </c>
    </row>
    <row r="6" spans="2:35" x14ac:dyDescent="0.3">
      <c r="C6" t="s">
        <v>172</v>
      </c>
      <c r="D6" t="s">
        <v>85</v>
      </c>
      <c r="E6" t="s">
        <v>86</v>
      </c>
      <c r="F6" t="s">
        <v>86</v>
      </c>
      <c r="O6" s="73" t="s">
        <v>87</v>
      </c>
      <c r="P6" s="89">
        <f t="shared" ref="P6:P17" si="0">U6</f>
        <v>23.078366069373761</v>
      </c>
      <c r="Q6" s="89">
        <f t="shared" ref="Q6:Q17" si="1">V6</f>
        <v>34.547895544935947</v>
      </c>
      <c r="R6" s="89">
        <f t="shared" ref="R6:R17" si="2">W6</f>
        <v>52.085797499999998</v>
      </c>
      <c r="S6" s="89">
        <f t="shared" ref="S6:S17" si="3">X6</f>
        <v>71.408709020000003</v>
      </c>
      <c r="U6">
        <f t="shared" ref="U6:U17" si="4">AF6*1.1</f>
        <v>23.078366069373761</v>
      </c>
      <c r="V6">
        <f t="shared" ref="V6:V17" si="5">AG6*1.1</f>
        <v>34.547895544935947</v>
      </c>
      <c r="W6">
        <f t="shared" ref="W6:W17" si="6">AH6*1.1</f>
        <v>52.085797499999998</v>
      </c>
      <c r="X6">
        <f t="shared" ref="X6:X17" si="7">AI6*1.1</f>
        <v>71.408709020000003</v>
      </c>
      <c r="AF6" s="89">
        <v>20.98033279033978</v>
      </c>
      <c r="AG6" s="89">
        <v>31.407177768123585</v>
      </c>
      <c r="AH6" s="89">
        <v>47.350724999999997</v>
      </c>
      <c r="AI6" s="90">
        <v>64.917008199999998</v>
      </c>
    </row>
    <row r="7" spans="2:35" x14ac:dyDescent="0.3">
      <c r="C7" t="s">
        <v>165</v>
      </c>
      <c r="D7" t="s">
        <v>88</v>
      </c>
      <c r="E7" t="s">
        <v>86</v>
      </c>
      <c r="F7" t="s">
        <v>86</v>
      </c>
      <c r="O7" s="73" t="s">
        <v>89</v>
      </c>
      <c r="P7" s="89">
        <f t="shared" si="0"/>
        <v>0</v>
      </c>
      <c r="Q7" s="89">
        <f t="shared" si="1"/>
        <v>40.460679930000005</v>
      </c>
      <c r="R7" s="89">
        <f t="shared" si="2"/>
        <v>64.452137420000014</v>
      </c>
      <c r="S7" s="90">
        <f t="shared" si="3"/>
        <v>77.755523890000006</v>
      </c>
      <c r="U7">
        <f t="shared" si="4"/>
        <v>0</v>
      </c>
      <c r="V7">
        <f t="shared" si="5"/>
        <v>40.460679930000005</v>
      </c>
      <c r="W7">
        <f t="shared" si="6"/>
        <v>64.452137420000014</v>
      </c>
      <c r="X7">
        <f t="shared" si="7"/>
        <v>77.755523890000006</v>
      </c>
      <c r="AB7" t="s">
        <v>90</v>
      </c>
      <c r="AC7" t="s">
        <v>91</v>
      </c>
      <c r="AD7" t="s">
        <v>92</v>
      </c>
      <c r="AF7" s="89"/>
      <c r="AG7" s="89">
        <v>36.782436300000001</v>
      </c>
      <c r="AH7" s="89">
        <v>58.592852200000003</v>
      </c>
      <c r="AI7" s="90">
        <v>70.686839899999995</v>
      </c>
    </row>
    <row r="8" spans="2:35" x14ac:dyDescent="0.3">
      <c r="C8" t="s">
        <v>171</v>
      </c>
      <c r="D8" t="s">
        <v>88</v>
      </c>
      <c r="E8" t="s">
        <v>86</v>
      </c>
      <c r="F8" t="s">
        <v>86</v>
      </c>
      <c r="O8" s="73" t="s">
        <v>93</v>
      </c>
      <c r="P8" s="89">
        <f t="shared" si="0"/>
        <v>0</v>
      </c>
      <c r="Q8" s="89">
        <f t="shared" si="1"/>
        <v>66.925094830000006</v>
      </c>
      <c r="R8" s="89">
        <f t="shared" si="2"/>
        <v>77.901467490000002</v>
      </c>
      <c r="S8" s="90">
        <f t="shared" si="3"/>
        <v>100.46049002000001</v>
      </c>
      <c r="U8">
        <f t="shared" si="4"/>
        <v>0</v>
      </c>
      <c r="V8">
        <f t="shared" si="5"/>
        <v>66.925094830000006</v>
      </c>
      <c r="W8">
        <f t="shared" si="6"/>
        <v>77.901467490000002</v>
      </c>
      <c r="X8">
        <f t="shared" si="7"/>
        <v>100.46049002000001</v>
      </c>
      <c r="AA8" t="s">
        <v>94</v>
      </c>
      <c r="AB8">
        <v>26.752659999999999</v>
      </c>
      <c r="AC8">
        <v>62084</v>
      </c>
      <c r="AD8">
        <v>339.6934</v>
      </c>
      <c r="AF8" s="89"/>
      <c r="AG8" s="89">
        <v>60.840995300000003</v>
      </c>
      <c r="AH8" s="89">
        <v>70.819515899999999</v>
      </c>
      <c r="AI8" s="90">
        <v>91.327718200000007</v>
      </c>
    </row>
    <row r="9" spans="2:35" x14ac:dyDescent="0.3">
      <c r="C9" t="s">
        <v>95</v>
      </c>
      <c r="D9" t="s">
        <v>96</v>
      </c>
      <c r="E9" t="s">
        <v>86</v>
      </c>
      <c r="F9" t="s">
        <v>86</v>
      </c>
      <c r="O9" s="73" t="s">
        <v>97</v>
      </c>
      <c r="P9" s="89">
        <f t="shared" si="0"/>
        <v>39.718085000000002</v>
      </c>
      <c r="Q9" s="89">
        <f t="shared" si="1"/>
        <v>49.808477741554015</v>
      </c>
      <c r="R9" s="89">
        <f t="shared" si="2"/>
        <v>60.588259490000006</v>
      </c>
      <c r="S9" s="90">
        <f t="shared" si="3"/>
        <v>0</v>
      </c>
      <c r="U9">
        <f t="shared" si="4"/>
        <v>39.718085000000002</v>
      </c>
      <c r="V9">
        <f t="shared" si="5"/>
        <v>49.808477741554015</v>
      </c>
      <c r="W9">
        <f t="shared" si="6"/>
        <v>60.588259490000006</v>
      </c>
      <c r="X9">
        <f t="shared" si="7"/>
        <v>0</v>
      </c>
      <c r="AA9" s="91" t="s">
        <v>98</v>
      </c>
      <c r="AB9">
        <v>37.339089999999999</v>
      </c>
      <c r="AC9">
        <v>31481</v>
      </c>
      <c r="AD9">
        <v>342.7629</v>
      </c>
      <c r="AF9" s="89">
        <v>36.107349999999997</v>
      </c>
      <c r="AG9" s="89">
        <v>45.280434310503644</v>
      </c>
      <c r="AH9" s="89">
        <v>55.080235899999998</v>
      </c>
      <c r="AI9" s="90"/>
    </row>
    <row r="10" spans="2:35" x14ac:dyDescent="0.3">
      <c r="C10" t="s">
        <v>99</v>
      </c>
      <c r="D10" t="s">
        <v>100</v>
      </c>
      <c r="E10" t="s">
        <v>86</v>
      </c>
      <c r="F10" t="s">
        <v>86</v>
      </c>
      <c r="O10" s="73" t="s">
        <v>101</v>
      </c>
      <c r="P10" s="92">
        <f t="shared" si="0"/>
        <v>34.893827754490495</v>
      </c>
      <c r="Q10" s="89">
        <f t="shared" si="1"/>
        <v>43.620425715428489</v>
      </c>
      <c r="R10" s="89">
        <f t="shared" si="2"/>
        <v>0</v>
      </c>
      <c r="S10" s="90">
        <f t="shared" si="3"/>
        <v>0</v>
      </c>
      <c r="U10">
        <f t="shared" si="4"/>
        <v>34.893827754490495</v>
      </c>
      <c r="V10">
        <f t="shared" si="5"/>
        <v>43.620425715428489</v>
      </c>
      <c r="W10">
        <f t="shared" si="6"/>
        <v>0</v>
      </c>
      <c r="X10">
        <f t="shared" si="7"/>
        <v>0</v>
      </c>
      <c r="AA10" t="s">
        <v>102</v>
      </c>
      <c r="AB10" s="93">
        <v>41.885860000000001</v>
      </c>
      <c r="AC10">
        <v>32834</v>
      </c>
      <c r="AD10">
        <v>342.7629</v>
      </c>
      <c r="AF10" s="92">
        <v>31.721661594991357</v>
      </c>
      <c r="AG10" s="89">
        <v>39.654932468571353</v>
      </c>
      <c r="AH10" s="89"/>
      <c r="AI10" s="90"/>
    </row>
    <row r="11" spans="2:35" x14ac:dyDescent="0.3">
      <c r="C11" t="s">
        <v>166</v>
      </c>
      <c r="D11" t="s">
        <v>103</v>
      </c>
      <c r="E11" t="s">
        <v>86</v>
      </c>
      <c r="F11" t="s">
        <v>86</v>
      </c>
      <c r="O11" s="73" t="s">
        <v>104</v>
      </c>
      <c r="P11" s="94">
        <f t="shared" si="0"/>
        <v>0</v>
      </c>
      <c r="Q11" s="89">
        <f t="shared" si="1"/>
        <v>49.889884000000002</v>
      </c>
      <c r="R11" s="89">
        <f t="shared" si="2"/>
        <v>69.96745734000001</v>
      </c>
      <c r="S11" s="90">
        <f t="shared" si="3"/>
        <v>79.880325690000006</v>
      </c>
      <c r="U11">
        <f t="shared" si="4"/>
        <v>0</v>
      </c>
      <c r="V11">
        <f t="shared" si="5"/>
        <v>49.889884000000002</v>
      </c>
      <c r="W11">
        <f t="shared" si="6"/>
        <v>69.96745734000001</v>
      </c>
      <c r="X11">
        <f t="shared" si="7"/>
        <v>79.880325690000006</v>
      </c>
      <c r="AA11" s="93" t="s">
        <v>105</v>
      </c>
      <c r="AB11">
        <v>49.692230000000002</v>
      </c>
      <c r="AC11">
        <v>40352</v>
      </c>
      <c r="AD11">
        <v>343.98219999999998</v>
      </c>
      <c r="AF11" s="94"/>
      <c r="AG11" s="89">
        <v>45.354439999999997</v>
      </c>
      <c r="AH11" s="89">
        <v>63.606779400000001</v>
      </c>
      <c r="AI11" s="90">
        <v>72.618477900000002</v>
      </c>
    </row>
    <row r="12" spans="2:35" x14ac:dyDescent="0.3">
      <c r="C12" t="s">
        <v>167</v>
      </c>
      <c r="D12" t="s">
        <v>106</v>
      </c>
      <c r="E12" t="s">
        <v>86</v>
      </c>
      <c r="F12" t="s">
        <v>86</v>
      </c>
      <c r="O12" s="73" t="s">
        <v>107</v>
      </c>
      <c r="P12" s="92">
        <f t="shared" si="0"/>
        <v>29.502437218119944</v>
      </c>
      <c r="Q12" s="89">
        <f t="shared" si="1"/>
        <v>41.64027637280234</v>
      </c>
      <c r="R12" s="89">
        <f t="shared" si="2"/>
        <v>45.25663208000001</v>
      </c>
      <c r="S12" s="90">
        <f t="shared" si="3"/>
        <v>66.412500000000009</v>
      </c>
      <c r="U12">
        <f t="shared" si="4"/>
        <v>29.502437218119944</v>
      </c>
      <c r="V12">
        <f t="shared" si="5"/>
        <v>41.64027637280234</v>
      </c>
      <c r="W12">
        <f t="shared" si="6"/>
        <v>45.25663208000001</v>
      </c>
      <c r="X12">
        <f t="shared" si="7"/>
        <v>66.412500000000009</v>
      </c>
      <c r="AA12" t="s">
        <v>108</v>
      </c>
      <c r="AB12">
        <v>56.147750000000002</v>
      </c>
      <c r="AC12">
        <v>21260</v>
      </c>
      <c r="AD12">
        <v>342.79700000000003</v>
      </c>
      <c r="AF12" s="92">
        <v>26.820397471018129</v>
      </c>
      <c r="AG12" s="89">
        <v>37.854796702547581</v>
      </c>
      <c r="AH12" s="89">
        <v>41.142392800000003</v>
      </c>
      <c r="AI12" s="90">
        <v>60.375</v>
      </c>
    </row>
    <row r="13" spans="2:35" x14ac:dyDescent="0.3">
      <c r="C13" t="s">
        <v>168</v>
      </c>
      <c r="D13" t="s">
        <v>109</v>
      </c>
      <c r="E13" t="s">
        <v>86</v>
      </c>
      <c r="F13" t="s">
        <v>86</v>
      </c>
      <c r="O13" s="73" t="s">
        <v>110</v>
      </c>
      <c r="P13" s="92">
        <f t="shared" si="0"/>
        <v>17.41360656916806</v>
      </c>
      <c r="Q13" s="95">
        <f t="shared" si="1"/>
        <v>20.316056610831943</v>
      </c>
      <c r="R13" s="89">
        <f t="shared" si="2"/>
        <v>0</v>
      </c>
      <c r="S13" s="90">
        <f t="shared" si="3"/>
        <v>0</v>
      </c>
      <c r="U13">
        <f t="shared" ref="U13" si="8">AF13*1.1</f>
        <v>17.41360656916806</v>
      </c>
      <c r="V13">
        <f t="shared" ref="V13" si="9">AG13*1.1</f>
        <v>20.316056610831943</v>
      </c>
      <c r="W13">
        <f t="shared" si="6"/>
        <v>0</v>
      </c>
      <c r="X13">
        <f t="shared" si="7"/>
        <v>0</v>
      </c>
      <c r="AF13" s="92">
        <v>15.830551426516418</v>
      </c>
      <c r="AG13" s="95">
        <v>18.469142373483582</v>
      </c>
      <c r="AH13" s="89"/>
      <c r="AI13" s="90"/>
    </row>
    <row r="14" spans="2:35" x14ac:dyDescent="0.3">
      <c r="C14" t="s">
        <v>111</v>
      </c>
      <c r="D14" t="s">
        <v>112</v>
      </c>
      <c r="E14" t="s">
        <v>86</v>
      </c>
      <c r="F14" t="s">
        <v>86</v>
      </c>
      <c r="O14" s="73" t="s">
        <v>113</v>
      </c>
      <c r="P14" s="92">
        <f t="shared" si="0"/>
        <v>19.25</v>
      </c>
      <c r="Q14" s="89">
        <f t="shared" si="1"/>
        <v>20.625</v>
      </c>
      <c r="R14" s="89">
        <f t="shared" si="2"/>
        <v>22</v>
      </c>
      <c r="S14" s="90">
        <f t="shared" si="3"/>
        <v>0</v>
      </c>
      <c r="U14">
        <f t="shared" si="4"/>
        <v>19.25</v>
      </c>
      <c r="V14">
        <f t="shared" si="5"/>
        <v>20.625</v>
      </c>
      <c r="W14">
        <f t="shared" si="6"/>
        <v>22</v>
      </c>
      <c r="X14">
        <f t="shared" si="7"/>
        <v>0</v>
      </c>
      <c r="AF14" s="92">
        <f>25*0.7</f>
        <v>17.5</v>
      </c>
      <c r="AG14" s="89">
        <f>25*0.75</f>
        <v>18.75</v>
      </c>
      <c r="AH14" s="89">
        <f>25*0.8</f>
        <v>20</v>
      </c>
      <c r="AI14" s="90"/>
    </row>
    <row r="15" spans="2:35" x14ac:dyDescent="0.3">
      <c r="C15" t="s">
        <v>170</v>
      </c>
      <c r="D15" t="s">
        <v>114</v>
      </c>
      <c r="E15" t="s">
        <v>86</v>
      </c>
      <c r="F15" t="s">
        <v>86</v>
      </c>
      <c r="O15" s="73" t="s">
        <v>115</v>
      </c>
      <c r="P15" s="96">
        <f t="shared" si="0"/>
        <v>6.57995734</v>
      </c>
      <c r="Q15" s="89">
        <f t="shared" si="1"/>
        <v>6.57995734</v>
      </c>
      <c r="R15" s="89">
        <f t="shared" si="2"/>
        <v>0</v>
      </c>
      <c r="S15" s="90">
        <f t="shared" si="3"/>
        <v>0</v>
      </c>
      <c r="U15">
        <f t="shared" ref="U15" si="10">AF15*1.1</f>
        <v>6.57995734</v>
      </c>
      <c r="V15">
        <f t="shared" ref="V15" si="11">AG15*1.1</f>
        <v>6.57995734</v>
      </c>
      <c r="W15">
        <f t="shared" si="6"/>
        <v>0</v>
      </c>
      <c r="X15">
        <f t="shared" si="7"/>
        <v>0</v>
      </c>
      <c r="AA15" t="s">
        <v>116</v>
      </c>
      <c r="AB15">
        <f>AB8*0.6+AB9*0.4</f>
        <v>30.987231999999999</v>
      </c>
      <c r="AC15" s="31">
        <f>(AB8*AC8+AB9*AC9)/SUM(AC8:AC9)</f>
        <v>30.314583826537696</v>
      </c>
      <c r="AD15">
        <f>(AB8*AD8+AB9*AD9)/SUM(AD8:AD9)</f>
        <v>32.069682419526345</v>
      </c>
      <c r="AF15" s="96">
        <v>5.9817793999999997</v>
      </c>
      <c r="AG15" s="89">
        <v>5.9817793999999997</v>
      </c>
      <c r="AH15" s="89"/>
      <c r="AI15" s="90"/>
    </row>
    <row r="16" spans="2:35" x14ac:dyDescent="0.3">
      <c r="C16" t="s">
        <v>117</v>
      </c>
      <c r="D16" t="s">
        <v>118</v>
      </c>
      <c r="E16" t="s">
        <v>86</v>
      </c>
      <c r="F16" t="s">
        <v>86</v>
      </c>
      <c r="O16" s="73" t="s">
        <v>119</v>
      </c>
      <c r="P16" s="94">
        <f t="shared" si="0"/>
        <v>0</v>
      </c>
      <c r="Q16" s="89">
        <f t="shared" si="1"/>
        <v>0</v>
      </c>
      <c r="R16" s="89">
        <f t="shared" si="2"/>
        <v>0</v>
      </c>
      <c r="S16" s="90">
        <f t="shared" si="3"/>
        <v>363.32250790000001</v>
      </c>
      <c r="U16">
        <f t="shared" si="4"/>
        <v>0</v>
      </c>
      <c r="V16">
        <f t="shared" si="5"/>
        <v>0</v>
      </c>
      <c r="W16">
        <f t="shared" si="6"/>
        <v>0</v>
      </c>
      <c r="X16">
        <f t="shared" si="7"/>
        <v>363.32250790000001</v>
      </c>
      <c r="AA16" t="s">
        <v>120</v>
      </c>
      <c r="AB16">
        <f>AB10*0.2+AB11*0.3+AB12*0.3</f>
        <v>40.129165999999998</v>
      </c>
      <c r="AC16" s="31">
        <f>(AB10*AC10+AB11*AC11+AB12*AC12)/SUM(AC10:AC12)</f>
        <v>48.431509616076916</v>
      </c>
      <c r="AD16">
        <f>(AB10*AD10+AB11*AD11+AB12*AD12)/SUM(AD10:AD12)</f>
        <v>49.242708673739521</v>
      </c>
      <c r="AF16" s="94"/>
      <c r="AG16" s="89"/>
      <c r="AH16" s="89"/>
      <c r="AI16" s="90">
        <v>330.29318899999998</v>
      </c>
    </row>
    <row r="17" spans="3:35" x14ac:dyDescent="0.3">
      <c r="O17" s="77" t="s">
        <v>121</v>
      </c>
      <c r="P17" s="97">
        <f t="shared" si="0"/>
        <v>0</v>
      </c>
      <c r="Q17" s="98">
        <f t="shared" si="1"/>
        <v>27.500000000000004</v>
      </c>
      <c r="R17" s="98">
        <f t="shared" si="2"/>
        <v>27.500000000000004</v>
      </c>
      <c r="S17" s="99">
        <f t="shared" si="3"/>
        <v>27.500000000000004</v>
      </c>
      <c r="U17">
        <f t="shared" si="4"/>
        <v>0</v>
      </c>
      <c r="V17">
        <f t="shared" si="5"/>
        <v>27.500000000000004</v>
      </c>
      <c r="W17">
        <f t="shared" si="6"/>
        <v>27.500000000000004</v>
      </c>
      <c r="X17">
        <f t="shared" si="7"/>
        <v>27.500000000000004</v>
      </c>
      <c r="AF17" s="97"/>
      <c r="AG17" s="98">
        <v>25</v>
      </c>
      <c r="AH17" s="98">
        <v>25</v>
      </c>
      <c r="AI17" s="99">
        <v>25</v>
      </c>
    </row>
    <row r="20" spans="3:35" x14ac:dyDescent="0.3">
      <c r="C20" s="46" t="s">
        <v>37</v>
      </c>
      <c r="H20" s="46"/>
    </row>
    <row r="21" spans="3:35" ht="15" thickBot="1" x14ac:dyDescent="0.35">
      <c r="C21" s="48" t="s">
        <v>39</v>
      </c>
      <c r="D21" s="48" t="s">
        <v>2</v>
      </c>
      <c r="E21" s="88" t="s">
        <v>71</v>
      </c>
      <c r="F21" s="88" t="s">
        <v>72</v>
      </c>
      <c r="G21" s="86" t="s">
        <v>3</v>
      </c>
      <c r="H21" s="100" t="s">
        <v>122</v>
      </c>
      <c r="I21" s="87" t="s">
        <v>4</v>
      </c>
      <c r="M21" t="s">
        <v>179</v>
      </c>
      <c r="N21" t="s">
        <v>71</v>
      </c>
      <c r="O21" t="s">
        <v>72</v>
      </c>
      <c r="P21" t="s">
        <v>180</v>
      </c>
      <c r="Q21" t="s">
        <v>181</v>
      </c>
      <c r="R21" t="s">
        <v>182</v>
      </c>
    </row>
    <row r="22" spans="3:35" x14ac:dyDescent="0.3">
      <c r="C22" t="s">
        <v>123</v>
      </c>
      <c r="D22">
        <v>2010</v>
      </c>
      <c r="E22" s="57">
        <f>1/$P$5</f>
        <v>2.9988566370984834E-2</v>
      </c>
      <c r="F22" s="57">
        <f>1/$P$5</f>
        <v>2.9988566370984834E-2</v>
      </c>
      <c r="G22" t="s">
        <v>172</v>
      </c>
      <c r="H22" t="s">
        <v>124</v>
      </c>
      <c r="I22" t="s">
        <v>125</v>
      </c>
      <c r="K22" t="s">
        <v>126</v>
      </c>
      <c r="M22" s="101">
        <v>4799.0015212516118</v>
      </c>
      <c r="N22">
        <v>1913.3424054185152</v>
      </c>
      <c r="O22" s="102">
        <f>M22-N22</f>
        <v>2885.6591158330966</v>
      </c>
      <c r="P22">
        <f t="shared" ref="P22:P54" si="12">M22*F22</f>
        <v>143.91517563451114</v>
      </c>
      <c r="Q22">
        <f>E22*N22</f>
        <v>57.378395715312919</v>
      </c>
      <c r="R22">
        <f>F22*O22</f>
        <v>86.536779919198239</v>
      </c>
    </row>
    <row r="23" spans="3:35" x14ac:dyDescent="0.3">
      <c r="C23" t="s">
        <v>123</v>
      </c>
      <c r="D23">
        <v>2010</v>
      </c>
      <c r="E23" s="57">
        <f>1/$Q$5</f>
        <v>1.8770649857858958E-2</v>
      </c>
      <c r="F23" s="57">
        <f>1/$Q$5</f>
        <v>1.8770649857858958E-2</v>
      </c>
      <c r="G23" t="s">
        <v>172</v>
      </c>
      <c r="H23" t="s">
        <v>127</v>
      </c>
      <c r="I23" t="s">
        <v>128</v>
      </c>
      <c r="M23" s="101">
        <v>23026.077742940914</v>
      </c>
      <c r="N23">
        <v>9180.385596827904</v>
      </c>
      <c r="O23" s="102">
        <f t="shared" ref="O23:O54" si="13">M23-N23</f>
        <v>13845.69214611301</v>
      </c>
      <c r="P23">
        <f t="shared" si="12"/>
        <v>432.21444291258319</v>
      </c>
      <c r="Q23">
        <f t="shared" ref="Q23:Q54" si="14">E23*N23</f>
        <v>172.32180359818813</v>
      </c>
      <c r="R23">
        <f t="shared" ref="R23:R54" si="15">F23*O23</f>
        <v>259.89263931439507</v>
      </c>
    </row>
    <row r="24" spans="3:35" x14ac:dyDescent="0.3">
      <c r="C24" t="s">
        <v>123</v>
      </c>
      <c r="D24">
        <v>2010</v>
      </c>
      <c r="E24" s="57">
        <f>1/$R$5</f>
        <v>1.4427471347731535E-2</v>
      </c>
      <c r="F24" s="57">
        <f>1/$R$5</f>
        <v>1.4427471347731535E-2</v>
      </c>
      <c r="G24" t="s">
        <v>172</v>
      </c>
      <c r="H24" t="s">
        <v>129</v>
      </c>
      <c r="I24" t="s">
        <v>130</v>
      </c>
      <c r="M24" s="101">
        <v>16631.844032044508</v>
      </c>
      <c r="N24">
        <v>6631.0607022979084</v>
      </c>
      <c r="O24" s="102">
        <f t="shared" si="13"/>
        <v>10000.783329746599</v>
      </c>
      <c r="P24">
        <f t="shared" si="12"/>
        <v>239.95545323226187</v>
      </c>
      <c r="Q24">
        <f t="shared" si="14"/>
        <v>95.669438287471621</v>
      </c>
      <c r="R24">
        <f t="shared" si="15"/>
        <v>144.28601494479022</v>
      </c>
    </row>
    <row r="25" spans="3:35" x14ac:dyDescent="0.3">
      <c r="C25" t="s">
        <v>123</v>
      </c>
      <c r="D25">
        <v>2010</v>
      </c>
      <c r="E25" s="57">
        <f>1/$S$5</f>
        <v>1.1597560166991087E-2</v>
      </c>
      <c r="F25" s="57">
        <f>1/$S$5</f>
        <v>1.1597560166991087E-2</v>
      </c>
      <c r="G25" t="s">
        <v>172</v>
      </c>
      <c r="H25" t="s">
        <v>131</v>
      </c>
      <c r="I25" t="s">
        <v>132</v>
      </c>
      <c r="M25" s="101">
        <v>31853.74560445757</v>
      </c>
      <c r="N25">
        <v>12699.831565006334</v>
      </c>
      <c r="O25" s="102">
        <f t="shared" si="13"/>
        <v>19153.914039451236</v>
      </c>
      <c r="P25">
        <f t="shared" si="12"/>
        <v>369.42573119172454</v>
      </c>
      <c r="Q25">
        <f t="shared" si="14"/>
        <v>147.28706068581354</v>
      </c>
      <c r="R25">
        <f t="shared" si="15"/>
        <v>222.13867050591102</v>
      </c>
    </row>
    <row r="26" spans="3:35" x14ac:dyDescent="0.3">
      <c r="C26" t="s">
        <v>123</v>
      </c>
      <c r="D26">
        <v>2010</v>
      </c>
      <c r="E26" s="57">
        <f>1/$P$6</f>
        <v>4.3330623883596944E-2</v>
      </c>
      <c r="F26" s="57">
        <f>1/$P$6</f>
        <v>4.3330623883596944E-2</v>
      </c>
      <c r="G26" t="s">
        <v>165</v>
      </c>
      <c r="H26" t="s">
        <v>124</v>
      </c>
      <c r="I26" t="s">
        <v>133</v>
      </c>
      <c r="K26" t="s">
        <v>134</v>
      </c>
      <c r="M26" s="101">
        <v>539.24937543443718</v>
      </c>
      <c r="N26">
        <v>322.53777566084472</v>
      </c>
      <c r="O26" s="102">
        <f t="shared" si="13"/>
        <v>216.71159977359247</v>
      </c>
      <c r="P26">
        <f t="shared" si="12"/>
        <v>23.366011866414159</v>
      </c>
      <c r="Q26">
        <f t="shared" si="14"/>
        <v>13.975763045412032</v>
      </c>
      <c r="R26">
        <f t="shared" si="15"/>
        <v>9.3902488210021282</v>
      </c>
    </row>
    <row r="27" spans="3:35" x14ac:dyDescent="0.3">
      <c r="C27" t="s">
        <v>123</v>
      </c>
      <c r="D27">
        <v>2010</v>
      </c>
      <c r="E27" s="57">
        <f>1/$Q$6</f>
        <v>2.8945323129720434E-2</v>
      </c>
      <c r="F27" s="57">
        <f>1/$Q$6</f>
        <v>2.8945323129720434E-2</v>
      </c>
      <c r="G27" t="s">
        <v>165</v>
      </c>
      <c r="H27" t="s">
        <v>127</v>
      </c>
      <c r="I27" t="s">
        <v>135</v>
      </c>
      <c r="M27" s="101">
        <v>1548.8195759489208</v>
      </c>
      <c r="N27">
        <v>926.38553456660293</v>
      </c>
      <c r="O27" s="102">
        <f t="shared" si="13"/>
        <v>622.4340413823179</v>
      </c>
      <c r="P27">
        <f t="shared" si="12"/>
        <v>44.831083095478093</v>
      </c>
      <c r="Q27">
        <f t="shared" si="14"/>
        <v>26.814528640729122</v>
      </c>
      <c r="R27">
        <f t="shared" si="15"/>
        <v>18.016554454748974</v>
      </c>
    </row>
    <row r="28" spans="3:35" x14ac:dyDescent="0.3">
      <c r="C28" t="s">
        <v>123</v>
      </c>
      <c r="D28">
        <v>2010</v>
      </c>
      <c r="E28" s="57">
        <f>1/$R$6</f>
        <v>1.9199091652575734E-2</v>
      </c>
      <c r="F28" s="57">
        <f>1/$R$6</f>
        <v>1.9199091652575734E-2</v>
      </c>
      <c r="G28" t="s">
        <v>165</v>
      </c>
      <c r="H28" t="s">
        <v>129</v>
      </c>
      <c r="I28" t="s">
        <v>136</v>
      </c>
      <c r="M28" s="101">
        <v>445.30183146873367</v>
      </c>
      <c r="N28">
        <v>266.34553281385843</v>
      </c>
      <c r="O28" s="102">
        <f t="shared" si="13"/>
        <v>178.95629865487524</v>
      </c>
      <c r="P28">
        <f t="shared" si="12"/>
        <v>8.5493906754280502</v>
      </c>
      <c r="Q28">
        <f t="shared" si="14"/>
        <v>5.1135922957473854</v>
      </c>
      <c r="R28">
        <f t="shared" si="15"/>
        <v>3.4357983796806653</v>
      </c>
    </row>
    <row r="29" spans="3:35" x14ac:dyDescent="0.3">
      <c r="C29" t="s">
        <v>123</v>
      </c>
      <c r="D29">
        <v>2010</v>
      </c>
      <c r="E29" s="57">
        <f>1/$S$6</f>
        <v>1.4003894114931024E-2</v>
      </c>
      <c r="F29" s="57">
        <f>1/$S$6</f>
        <v>1.4003894114931024E-2</v>
      </c>
      <c r="G29" t="s">
        <v>165</v>
      </c>
      <c r="H29" t="s">
        <v>131</v>
      </c>
      <c r="I29" t="s">
        <v>137</v>
      </c>
      <c r="M29" s="101">
        <v>254.71573061547835</v>
      </c>
      <c r="N29">
        <v>152.351488793763</v>
      </c>
      <c r="O29" s="102">
        <f t="shared" si="13"/>
        <v>102.36424182171535</v>
      </c>
      <c r="P29">
        <f t="shared" si="12"/>
        <v>3.5670121209464534</v>
      </c>
      <c r="Q29">
        <f t="shared" si="14"/>
        <v>2.1335141173199577</v>
      </c>
      <c r="R29">
        <f t="shared" si="15"/>
        <v>1.4334980036264959</v>
      </c>
    </row>
    <row r="30" spans="3:35" x14ac:dyDescent="0.3">
      <c r="C30" t="s">
        <v>123</v>
      </c>
      <c r="D30">
        <v>2010</v>
      </c>
      <c r="E30" s="57">
        <f>1/$Q$8</f>
        <v>1.4942078192644377E-2</v>
      </c>
      <c r="F30" s="57">
        <f>1/$Q$8</f>
        <v>1.4942078192644377E-2</v>
      </c>
      <c r="G30" t="s">
        <v>166</v>
      </c>
      <c r="H30" t="s">
        <v>127</v>
      </c>
      <c r="I30" t="s">
        <v>138</v>
      </c>
      <c r="K30" t="s">
        <v>139</v>
      </c>
      <c r="M30">
        <v>702.42349977161382</v>
      </c>
      <c r="N30">
        <v>423.35955910424326</v>
      </c>
      <c r="O30" s="102">
        <f t="shared" si="13"/>
        <v>279.06394066737056</v>
      </c>
      <c r="P30">
        <f t="shared" si="12"/>
        <v>10.495666857938373</v>
      </c>
      <c r="Q30">
        <f t="shared" si="14"/>
        <v>6.3258716357390519</v>
      </c>
      <c r="R30">
        <f t="shared" si="15"/>
        <v>4.1697952221993217</v>
      </c>
    </row>
    <row r="31" spans="3:35" x14ac:dyDescent="0.3">
      <c r="C31" t="s">
        <v>123</v>
      </c>
      <c r="D31">
        <v>2010</v>
      </c>
      <c r="E31" s="57">
        <f>1/$R$8</f>
        <v>1.2836728655058614E-2</v>
      </c>
      <c r="F31" s="57">
        <f>1/$R$8</f>
        <v>1.2836728655058614E-2</v>
      </c>
      <c r="G31" t="s">
        <v>166</v>
      </c>
      <c r="H31" t="s">
        <v>129</v>
      </c>
      <c r="I31" t="s">
        <v>140</v>
      </c>
      <c r="M31">
        <v>1568.4247072487601</v>
      </c>
      <c r="N31">
        <v>945.30947891824883</v>
      </c>
      <c r="O31" s="102">
        <f t="shared" si="13"/>
        <v>623.11522833051129</v>
      </c>
      <c r="P31">
        <f t="shared" si="12"/>
        <v>20.133442382842077</v>
      </c>
      <c r="Q31">
        <f t="shared" si="14"/>
        <v>12.134681275928411</v>
      </c>
      <c r="R31">
        <f t="shared" si="15"/>
        <v>7.9987611069136655</v>
      </c>
    </row>
    <row r="32" spans="3:35" x14ac:dyDescent="0.3">
      <c r="C32" t="s">
        <v>123</v>
      </c>
      <c r="D32">
        <v>2010</v>
      </c>
      <c r="E32" s="57">
        <f>1/$S$8</f>
        <v>9.9541620770605115E-3</v>
      </c>
      <c r="F32" s="57">
        <f>1/$S$8</f>
        <v>9.9541620770605115E-3</v>
      </c>
      <c r="G32" t="s">
        <v>166</v>
      </c>
      <c r="H32" t="s">
        <v>131</v>
      </c>
      <c r="I32" t="s">
        <v>141</v>
      </c>
      <c r="M32">
        <v>5456.0517929885864</v>
      </c>
      <c r="N32">
        <v>3288.4316687590799</v>
      </c>
      <c r="O32" s="102">
        <f t="shared" si="13"/>
        <v>2167.6201242295065</v>
      </c>
      <c r="P32">
        <f t="shared" si="12"/>
        <v>54.310423848244994</v>
      </c>
      <c r="Q32">
        <f t="shared" si="14"/>
        <v>32.733581810166449</v>
      </c>
      <c r="R32">
        <f t="shared" si="15"/>
        <v>21.576842038078549</v>
      </c>
    </row>
    <row r="33" spans="3:18" x14ac:dyDescent="0.3">
      <c r="C33" t="s">
        <v>123</v>
      </c>
      <c r="D33">
        <v>2010</v>
      </c>
      <c r="E33" s="57">
        <f>1/$P$9</f>
        <v>2.5177447502818927E-2</v>
      </c>
      <c r="F33" s="57">
        <f>1/$P$9</f>
        <v>2.5177447502818927E-2</v>
      </c>
      <c r="G33" t="s">
        <v>167</v>
      </c>
      <c r="H33" t="s">
        <v>124</v>
      </c>
      <c r="I33" t="s">
        <v>142</v>
      </c>
      <c r="K33" t="s">
        <v>143</v>
      </c>
      <c r="M33">
        <v>92.178665736164987</v>
      </c>
      <c r="N33">
        <v>92.178665736165001</v>
      </c>
      <c r="O33" s="102">
        <f>M33-N33</f>
        <v>0</v>
      </c>
      <c r="P33">
        <f t="shared" si="12"/>
        <v>2.3208235174521876</v>
      </c>
      <c r="Q33">
        <f t="shared" si="14"/>
        <v>2.3208235174521881</v>
      </c>
      <c r="R33">
        <f>F33*O33</f>
        <v>0</v>
      </c>
    </row>
    <row r="34" spans="3:18" x14ac:dyDescent="0.3">
      <c r="C34" t="s">
        <v>123</v>
      </c>
      <c r="D34">
        <v>2010</v>
      </c>
      <c r="E34" s="57">
        <f>1/$Q$9</f>
        <v>2.0076903477933918E-2</v>
      </c>
      <c r="F34" s="57">
        <f>1/$Q$9</f>
        <v>2.0076903477933918E-2</v>
      </c>
      <c r="G34" t="s">
        <v>167</v>
      </c>
      <c r="H34" t="s">
        <v>127</v>
      </c>
      <c r="I34" t="s">
        <v>144</v>
      </c>
      <c r="M34">
        <v>778.3542398645983</v>
      </c>
      <c r="N34">
        <v>778.3542398645983</v>
      </c>
      <c r="O34" s="102">
        <f t="shared" si="13"/>
        <v>0</v>
      </c>
      <c r="P34">
        <f t="shared" si="12"/>
        <v>15.626942945402165</v>
      </c>
      <c r="Q34">
        <f t="shared" si="14"/>
        <v>15.626942945402165</v>
      </c>
      <c r="R34">
        <f t="shared" si="15"/>
        <v>0</v>
      </c>
    </row>
    <row r="35" spans="3:18" x14ac:dyDescent="0.3">
      <c r="C35" t="s">
        <v>123</v>
      </c>
      <c r="D35">
        <v>2010</v>
      </c>
      <c r="E35" s="57">
        <f>1/$R$9</f>
        <v>1.6504847777729089E-2</v>
      </c>
      <c r="F35" s="57">
        <f>1/$R$9</f>
        <v>1.6504847777729089E-2</v>
      </c>
      <c r="G35" t="s">
        <v>167</v>
      </c>
      <c r="H35" t="s">
        <v>129</v>
      </c>
      <c r="I35" t="s">
        <v>145</v>
      </c>
      <c r="M35">
        <v>419.24078180312415</v>
      </c>
      <c r="N35">
        <v>419.24078180312415</v>
      </c>
      <c r="O35" s="102">
        <f t="shared" si="13"/>
        <v>0</v>
      </c>
      <c r="P35">
        <f t="shared" si="12"/>
        <v>6.9195052858766992</v>
      </c>
      <c r="Q35">
        <f t="shared" si="14"/>
        <v>6.9195052858766992</v>
      </c>
      <c r="R35">
        <f t="shared" si="15"/>
        <v>0</v>
      </c>
    </row>
    <row r="36" spans="3:18" x14ac:dyDescent="0.3">
      <c r="C36" t="s">
        <v>123</v>
      </c>
      <c r="D36">
        <v>2010</v>
      </c>
      <c r="E36" s="57">
        <f>1/$P$10</f>
        <v>2.8658363508752914E-2</v>
      </c>
      <c r="F36" s="57">
        <f>1/$P$10</f>
        <v>2.8658363508752914E-2</v>
      </c>
      <c r="G36" t="s">
        <v>168</v>
      </c>
      <c r="H36" t="s">
        <v>124</v>
      </c>
      <c r="I36" t="s">
        <v>146</v>
      </c>
      <c r="K36" t="s">
        <v>101</v>
      </c>
      <c r="M36">
        <v>216.4922105014773</v>
      </c>
      <c r="N36">
        <v>216.4922105014773</v>
      </c>
      <c r="O36" s="102">
        <f t="shared" si="13"/>
        <v>0</v>
      </c>
      <c r="P36">
        <f t="shared" si="12"/>
        <v>6.2043124653647919</v>
      </c>
      <c r="Q36">
        <f t="shared" si="14"/>
        <v>6.2043124653647919</v>
      </c>
      <c r="R36">
        <f t="shared" si="15"/>
        <v>0</v>
      </c>
    </row>
    <row r="37" spans="3:18" x14ac:dyDescent="0.3">
      <c r="C37" t="s">
        <v>123</v>
      </c>
      <c r="D37">
        <v>2010</v>
      </c>
      <c r="E37" s="57">
        <f>1/$Q$10</f>
        <v>2.2925039900431356E-2</v>
      </c>
      <c r="F37" s="57">
        <f>1/$Q$10</f>
        <v>2.2925039900431356E-2</v>
      </c>
      <c r="G37" t="s">
        <v>168</v>
      </c>
      <c r="H37" t="s">
        <v>127</v>
      </c>
      <c r="I37" t="s">
        <v>147</v>
      </c>
      <c r="M37">
        <v>368.66844978482544</v>
      </c>
      <c r="N37">
        <v>368.66844978482544</v>
      </c>
      <c r="O37" s="102">
        <f t="shared" si="13"/>
        <v>0</v>
      </c>
      <c r="P37">
        <f t="shared" si="12"/>
        <v>8.4517389213472978</v>
      </c>
      <c r="Q37">
        <f t="shared" si="14"/>
        <v>8.4517389213472978</v>
      </c>
      <c r="R37">
        <f t="shared" si="15"/>
        <v>0</v>
      </c>
    </row>
    <row r="38" spans="3:18" x14ac:dyDescent="0.3">
      <c r="C38" t="s">
        <v>123</v>
      </c>
      <c r="D38">
        <v>2010</v>
      </c>
      <c r="E38" s="57">
        <f>1/$Q$11</f>
        <v>2.0044143618373617E-2</v>
      </c>
      <c r="F38" s="57">
        <f>1/$Q$11</f>
        <v>2.0044143618373617E-2</v>
      </c>
      <c r="G38" t="s">
        <v>95</v>
      </c>
      <c r="H38" t="s">
        <v>127</v>
      </c>
      <c r="I38" t="s">
        <v>148</v>
      </c>
      <c r="K38" t="s">
        <v>149</v>
      </c>
      <c r="M38">
        <v>176.8214383929124</v>
      </c>
      <c r="N38">
        <v>64.843806037915826</v>
      </c>
      <c r="O38" s="102">
        <f t="shared" si="13"/>
        <v>111.97763235499657</v>
      </c>
      <c r="P38">
        <f t="shared" si="12"/>
        <v>3.5442343059549386</v>
      </c>
      <c r="Q38">
        <f t="shared" si="14"/>
        <v>1.2997385609859471</v>
      </c>
      <c r="R38">
        <f t="shared" si="15"/>
        <v>2.2444957449689915</v>
      </c>
    </row>
    <row r="39" spans="3:18" x14ac:dyDescent="0.3">
      <c r="C39" t="s">
        <v>123</v>
      </c>
      <c r="D39">
        <v>2010</v>
      </c>
      <c r="E39" s="57">
        <f>1/$R$11</f>
        <v>1.4292358733869632E-2</v>
      </c>
      <c r="F39" s="57">
        <f>1/$R$11</f>
        <v>1.4292358733869632E-2</v>
      </c>
      <c r="G39" t="s">
        <v>95</v>
      </c>
      <c r="H39" t="s">
        <v>129</v>
      </c>
      <c r="I39" t="s">
        <v>150</v>
      </c>
      <c r="M39">
        <v>139.56396489302156</v>
      </c>
      <c r="N39">
        <v>51.180777351759808</v>
      </c>
      <c r="O39" s="102">
        <f t="shared" si="13"/>
        <v>88.383187541261748</v>
      </c>
      <c r="P39">
        <f t="shared" si="12"/>
        <v>1.9946982525722514</v>
      </c>
      <c r="Q39">
        <f t="shared" si="14"/>
        <v>0.7314940301896613</v>
      </c>
      <c r="R39">
        <f t="shared" si="15"/>
        <v>1.2632042223825899</v>
      </c>
    </row>
    <row r="40" spans="3:18" x14ac:dyDescent="0.3">
      <c r="C40" t="s">
        <v>123</v>
      </c>
      <c r="D40">
        <v>2010</v>
      </c>
      <c r="E40" s="57">
        <f>1/$S$11</f>
        <v>1.2518727125385109E-2</v>
      </c>
      <c r="F40" s="57">
        <f>1/$S$11</f>
        <v>1.2518727125385109E-2</v>
      </c>
      <c r="G40" t="s">
        <v>95</v>
      </c>
      <c r="H40" t="s">
        <v>131</v>
      </c>
      <c r="I40" t="s">
        <v>151</v>
      </c>
      <c r="M40">
        <v>199.31705748379008</v>
      </c>
      <c r="N40">
        <v>73.093380152284837</v>
      </c>
      <c r="O40" s="102">
        <f t="shared" si="13"/>
        <v>126.22367733150524</v>
      </c>
      <c r="P40">
        <f t="shared" si="12"/>
        <v>2.4951958540742658</v>
      </c>
      <c r="Q40">
        <f t="shared" si="14"/>
        <v>0.91503608079849375</v>
      </c>
      <c r="R40">
        <f t="shared" si="15"/>
        <v>1.5801597732757722</v>
      </c>
    </row>
    <row r="41" spans="3:18" x14ac:dyDescent="0.3">
      <c r="C41" t="s">
        <v>123</v>
      </c>
      <c r="D41">
        <v>2010</v>
      </c>
      <c r="E41" s="57">
        <f>1/$P$12</f>
        <v>3.3895504720735929E-2</v>
      </c>
      <c r="F41" s="57">
        <f>1/$P$12</f>
        <v>3.3895504720735929E-2</v>
      </c>
      <c r="G41" t="s">
        <v>99</v>
      </c>
      <c r="H41" t="s">
        <v>124</v>
      </c>
      <c r="I41" t="s">
        <v>152</v>
      </c>
      <c r="K41" t="s">
        <v>153</v>
      </c>
      <c r="M41">
        <v>8.6211430317739008</v>
      </c>
      <c r="N41">
        <v>2.8701138826877233</v>
      </c>
      <c r="O41" s="102">
        <f t="shared" si="13"/>
        <v>5.7510291490861771</v>
      </c>
      <c r="P41">
        <f t="shared" si="12"/>
        <v>0.29221799433163193</v>
      </c>
      <c r="Q41">
        <f t="shared" si="14"/>
        <v>9.7283958659691458E-2</v>
      </c>
      <c r="R41">
        <f t="shared" si="15"/>
        <v>0.19493403567194045</v>
      </c>
    </row>
    <row r="42" spans="3:18" x14ac:dyDescent="0.3">
      <c r="C42" t="s">
        <v>123</v>
      </c>
      <c r="D42">
        <v>2010</v>
      </c>
      <c r="E42" s="57">
        <f>1/$Q$12</f>
        <v>2.4015210443059345E-2</v>
      </c>
      <c r="F42" s="57">
        <f>1/$Q$12</f>
        <v>2.4015210443059345E-2</v>
      </c>
      <c r="G42" t="s">
        <v>99</v>
      </c>
      <c r="H42" t="s">
        <v>127</v>
      </c>
      <c r="I42" t="s">
        <v>154</v>
      </c>
      <c r="M42">
        <v>28.307234983740017</v>
      </c>
      <c r="N42">
        <v>9.4239230004538186</v>
      </c>
      <c r="O42" s="102">
        <f t="shared" si="13"/>
        <v>18.883311983286198</v>
      </c>
      <c r="P42">
        <f t="shared" si="12"/>
        <v>0.6798042051956481</v>
      </c>
      <c r="Q42">
        <f t="shared" si="14"/>
        <v>0.22631749405508569</v>
      </c>
      <c r="R42">
        <f t="shared" si="15"/>
        <v>0.45348671114056238</v>
      </c>
    </row>
    <row r="43" spans="3:18" x14ac:dyDescent="0.3">
      <c r="C43" t="s">
        <v>123</v>
      </c>
      <c r="D43">
        <v>2010</v>
      </c>
      <c r="E43" s="57">
        <f>1/$R$12</f>
        <v>2.2096208976229232E-2</v>
      </c>
      <c r="F43" s="57">
        <f>1/$R$12</f>
        <v>2.2096208976229232E-2</v>
      </c>
      <c r="G43" t="s">
        <v>99</v>
      </c>
      <c r="H43" t="s">
        <v>129</v>
      </c>
      <c r="I43" t="s">
        <v>155</v>
      </c>
      <c r="M43">
        <v>3.6890574367307529</v>
      </c>
      <c r="N43">
        <v>1.2281451455068557</v>
      </c>
      <c r="O43" s="102">
        <f t="shared" si="13"/>
        <v>2.460912291223897</v>
      </c>
      <c r="P43">
        <f t="shared" si="12"/>
        <v>8.1514184047315266E-2</v>
      </c>
      <c r="Q43">
        <f t="shared" si="14"/>
        <v>2.7137351788260943E-2</v>
      </c>
      <c r="R43">
        <f t="shared" si="15"/>
        <v>5.437683225905432E-2</v>
      </c>
    </row>
    <row r="44" spans="3:18" x14ac:dyDescent="0.3">
      <c r="C44" t="s">
        <v>123</v>
      </c>
      <c r="D44">
        <v>2010</v>
      </c>
      <c r="E44" s="57">
        <f>1/$S$12</f>
        <v>1.5057406361754186E-2</v>
      </c>
      <c r="F44" s="57">
        <f>1/$S$12</f>
        <v>1.5057406361754186E-2</v>
      </c>
      <c r="G44" t="s">
        <v>99</v>
      </c>
      <c r="H44" t="s">
        <v>131</v>
      </c>
      <c r="I44" t="s">
        <v>156</v>
      </c>
      <c r="M44">
        <v>1.7843621852676232</v>
      </c>
      <c r="N44">
        <v>0.59404218916268892</v>
      </c>
      <c r="O44" s="102">
        <f t="shared" si="13"/>
        <v>1.1903199961049342</v>
      </c>
      <c r="P44">
        <f t="shared" si="12"/>
        <v>2.686786652012231E-2</v>
      </c>
      <c r="Q44">
        <f t="shared" si="14"/>
        <v>8.9447346382486564E-3</v>
      </c>
      <c r="R44">
        <f t="shared" si="15"/>
        <v>1.7923131881873656E-2</v>
      </c>
    </row>
    <row r="45" spans="3:18" x14ac:dyDescent="0.3">
      <c r="C45" t="s">
        <v>123</v>
      </c>
      <c r="D45">
        <v>2010</v>
      </c>
      <c r="E45" s="57">
        <f>1/$P$13</f>
        <v>5.742635771791043E-2</v>
      </c>
      <c r="F45" s="57">
        <f>1/$P$13</f>
        <v>5.742635771791043E-2</v>
      </c>
      <c r="G45" t="s">
        <v>170</v>
      </c>
      <c r="H45" t="s">
        <v>124</v>
      </c>
      <c r="I45" t="s">
        <v>157</v>
      </c>
      <c r="K45" t="s">
        <v>158</v>
      </c>
      <c r="M45">
        <v>1576.5153158196238</v>
      </c>
      <c r="N45">
        <v>707.75460592557658</v>
      </c>
      <c r="O45" s="102">
        <f t="shared" si="13"/>
        <v>868.76070989404718</v>
      </c>
      <c r="P45">
        <f t="shared" si="12"/>
        <v>90.533532474022252</v>
      </c>
      <c r="Q45">
        <f t="shared" si="14"/>
        <v>40.643769176380893</v>
      </c>
      <c r="R45">
        <f t="shared" si="15"/>
        <v>49.889763297641359</v>
      </c>
    </row>
    <row r="46" spans="3:18" x14ac:dyDescent="0.3">
      <c r="C46" t="s">
        <v>123</v>
      </c>
      <c r="D46">
        <v>2010</v>
      </c>
      <c r="E46" s="57">
        <f>1/$Q$13</f>
        <v>4.9222150693694587E-2</v>
      </c>
      <c r="F46" s="57">
        <f>1/$Q$13</f>
        <v>4.9222150693694587E-2</v>
      </c>
      <c r="G46" t="s">
        <v>170</v>
      </c>
      <c r="H46" t="s">
        <v>127</v>
      </c>
      <c r="I46" t="s">
        <v>159</v>
      </c>
      <c r="M46">
        <v>1128.3552921011737</v>
      </c>
      <c r="N46">
        <v>506.55940166995208</v>
      </c>
      <c r="O46" s="102">
        <f t="shared" si="13"/>
        <v>621.79589043122166</v>
      </c>
      <c r="P46">
        <f t="shared" si="12"/>
        <v>55.540074223831745</v>
      </c>
      <c r="Q46">
        <f t="shared" si="14"/>
        <v>24.933943204306146</v>
      </c>
      <c r="R46">
        <f t="shared" si="15"/>
        <v>30.606131019525602</v>
      </c>
    </row>
    <row r="47" spans="3:18" x14ac:dyDescent="0.3">
      <c r="C47" t="s">
        <v>123</v>
      </c>
      <c r="D47">
        <v>2010</v>
      </c>
      <c r="E47" s="57">
        <f>1/$P$14</f>
        <v>5.1948051948051951E-2</v>
      </c>
      <c r="F47" s="57">
        <f>1/$P$14</f>
        <v>5.1948051948051951E-2</v>
      </c>
      <c r="G47" t="s">
        <v>169</v>
      </c>
      <c r="H47" t="s">
        <v>124</v>
      </c>
      <c r="I47" t="s">
        <v>157</v>
      </c>
      <c r="K47" t="s">
        <v>160</v>
      </c>
      <c r="O47" s="102">
        <f t="shared" si="13"/>
        <v>0</v>
      </c>
      <c r="P47">
        <f t="shared" si="12"/>
        <v>0</v>
      </c>
      <c r="Q47">
        <f t="shared" si="14"/>
        <v>0</v>
      </c>
      <c r="R47">
        <f t="shared" si="15"/>
        <v>0</v>
      </c>
    </row>
    <row r="48" spans="3:18" x14ac:dyDescent="0.3">
      <c r="C48" t="s">
        <v>123</v>
      </c>
      <c r="D48">
        <v>2010</v>
      </c>
      <c r="E48" s="57">
        <f>1/$Q$14</f>
        <v>4.8484848484848485E-2</v>
      </c>
      <c r="F48" s="57">
        <f>1/$Q$14</f>
        <v>4.8484848484848485E-2</v>
      </c>
      <c r="G48" t="s">
        <v>169</v>
      </c>
      <c r="H48" t="s">
        <v>127</v>
      </c>
      <c r="I48" t="s">
        <v>159</v>
      </c>
      <c r="O48" s="102">
        <f t="shared" si="13"/>
        <v>0</v>
      </c>
      <c r="P48">
        <f t="shared" si="12"/>
        <v>0</v>
      </c>
      <c r="Q48">
        <f t="shared" si="14"/>
        <v>0</v>
      </c>
      <c r="R48">
        <f t="shared" si="15"/>
        <v>0</v>
      </c>
    </row>
    <row r="49" spans="3:18" x14ac:dyDescent="0.3">
      <c r="C49" t="s">
        <v>123</v>
      </c>
      <c r="D49">
        <v>2010</v>
      </c>
      <c r="E49" s="57">
        <f>1/$R$14</f>
        <v>4.5454545454545456E-2</v>
      </c>
      <c r="F49" s="57">
        <f>1/$R$14</f>
        <v>4.5454545454545456E-2</v>
      </c>
      <c r="G49" t="s">
        <v>169</v>
      </c>
      <c r="H49" t="s">
        <v>129</v>
      </c>
      <c r="I49" t="s">
        <v>161</v>
      </c>
      <c r="O49" s="102">
        <f t="shared" si="13"/>
        <v>0</v>
      </c>
      <c r="P49">
        <f t="shared" si="12"/>
        <v>0</v>
      </c>
      <c r="Q49">
        <f t="shared" si="14"/>
        <v>0</v>
      </c>
      <c r="R49">
        <f t="shared" si="15"/>
        <v>0</v>
      </c>
    </row>
    <row r="50" spans="3:18" x14ac:dyDescent="0.3">
      <c r="C50" t="s">
        <v>123</v>
      </c>
      <c r="D50">
        <v>2010</v>
      </c>
      <c r="E50" s="57">
        <f>1/$P$15</f>
        <v>0.1519766691982839</v>
      </c>
      <c r="F50" s="57">
        <f>1/$P$15</f>
        <v>0.1519766691982839</v>
      </c>
      <c r="G50" t="s">
        <v>175</v>
      </c>
      <c r="H50" t="s">
        <v>124</v>
      </c>
      <c r="I50" t="s">
        <v>162</v>
      </c>
      <c r="K50" t="s">
        <v>163</v>
      </c>
      <c r="M50">
        <v>675.91406779916952</v>
      </c>
      <c r="N50">
        <v>397.23615990981381</v>
      </c>
      <c r="O50" s="102">
        <f t="shared" si="13"/>
        <v>278.67790788935571</v>
      </c>
      <c r="P50">
        <f t="shared" si="12"/>
        <v>102.72316868838082</v>
      </c>
      <c r="Q50">
        <f t="shared" si="14"/>
        <v>60.370628468210377</v>
      </c>
      <c r="R50">
        <f t="shared" si="15"/>
        <v>42.35254022017044</v>
      </c>
    </row>
    <row r="51" spans="3:18" x14ac:dyDescent="0.3">
      <c r="C51" t="s">
        <v>123</v>
      </c>
      <c r="D51">
        <v>2010</v>
      </c>
      <c r="E51" s="57">
        <f>1/$Q$15</f>
        <v>0.1519766691982839</v>
      </c>
      <c r="F51" s="57">
        <f>1/$Q$15</f>
        <v>0.1519766691982839</v>
      </c>
      <c r="G51" t="s">
        <v>175</v>
      </c>
      <c r="H51" t="s">
        <v>127</v>
      </c>
      <c r="I51" t="s">
        <v>164</v>
      </c>
      <c r="M51">
        <v>52.355932200829841</v>
      </c>
      <c r="N51">
        <v>30.769694620612274</v>
      </c>
      <c r="O51" s="102">
        <f t="shared" si="13"/>
        <v>21.586237580217567</v>
      </c>
      <c r="P51">
        <f t="shared" si="12"/>
        <v>7.9568801886532965</v>
      </c>
      <c r="Q51">
        <f t="shared" si="14"/>
        <v>4.6762757006890068</v>
      </c>
      <c r="R51">
        <f t="shared" si="15"/>
        <v>3.2806044879642893</v>
      </c>
    </row>
    <row r="52" spans="3:18" x14ac:dyDescent="0.3">
      <c r="C52" t="s">
        <v>123</v>
      </c>
      <c r="D52">
        <v>2010</v>
      </c>
      <c r="E52" s="57">
        <f>1/$Q$7</f>
        <v>2.4715353319076067E-2</v>
      </c>
      <c r="F52" s="57">
        <f>1/$Q$7</f>
        <v>2.4715353319076067E-2</v>
      </c>
      <c r="G52" t="s">
        <v>171</v>
      </c>
      <c r="H52" t="s">
        <v>127</v>
      </c>
      <c r="I52" t="s">
        <v>135</v>
      </c>
      <c r="K52" t="s">
        <v>173</v>
      </c>
      <c r="M52">
        <v>360.77865215162404</v>
      </c>
      <c r="N52">
        <v>215.79022484199464</v>
      </c>
      <c r="O52" s="102">
        <f t="shared" si="13"/>
        <v>144.9884273096294</v>
      </c>
      <c r="P52">
        <f t="shared" si="12"/>
        <v>8.9167718579074311</v>
      </c>
      <c r="Q52">
        <f t="shared" si="14"/>
        <v>5.333331649772763</v>
      </c>
      <c r="R52">
        <f t="shared" si="15"/>
        <v>3.5834402081346681</v>
      </c>
    </row>
    <row r="53" spans="3:18" x14ac:dyDescent="0.3">
      <c r="C53" t="s">
        <v>123</v>
      </c>
      <c r="D53">
        <v>2010</v>
      </c>
      <c r="E53" s="57">
        <f>1/$R$7</f>
        <v>1.5515389248979227E-2</v>
      </c>
      <c r="F53" s="57">
        <f>1/$R$7</f>
        <v>1.5515389248979227E-2</v>
      </c>
      <c r="G53" t="s">
        <v>171</v>
      </c>
      <c r="H53" t="s">
        <v>129</v>
      </c>
      <c r="I53" t="s">
        <v>136</v>
      </c>
      <c r="M53">
        <v>356.13975250889621</v>
      </c>
      <c r="N53">
        <v>213.01558950547022</v>
      </c>
      <c r="O53" s="102">
        <f t="shared" si="13"/>
        <v>143.12416300342599</v>
      </c>
      <c r="P53">
        <f t="shared" si="12"/>
        <v>5.5256468872106508</v>
      </c>
      <c r="Q53">
        <f t="shared" si="14"/>
        <v>3.305019787278145</v>
      </c>
      <c r="R53">
        <f t="shared" si="15"/>
        <v>2.2206270999325062</v>
      </c>
    </row>
    <row r="54" spans="3:18" x14ac:dyDescent="0.3">
      <c r="C54" t="s">
        <v>123</v>
      </c>
      <c r="D54">
        <v>2010</v>
      </c>
      <c r="E54" s="57">
        <f>1/$S$7</f>
        <v>1.2860822613898022E-2</v>
      </c>
      <c r="F54" s="57">
        <f>1/$S$7</f>
        <v>1.2860822613898022E-2</v>
      </c>
      <c r="G54" t="s">
        <v>171</v>
      </c>
      <c r="H54" t="s">
        <v>131</v>
      </c>
      <c r="I54" t="s">
        <v>137</v>
      </c>
      <c r="M54">
        <v>2789.9073674444649</v>
      </c>
      <c r="N54">
        <v>1668.7094275638058</v>
      </c>
      <c r="O54" s="102">
        <f t="shared" si="13"/>
        <v>1121.1979398806591</v>
      </c>
      <c r="P54">
        <f t="shared" si="12"/>
        <v>35.880503761910468</v>
      </c>
      <c r="Q54">
        <f t="shared" si="14"/>
        <v>21.460975942037415</v>
      </c>
      <c r="R54">
        <f t="shared" si="15"/>
        <v>14.419527819873055</v>
      </c>
    </row>
    <row r="55" spans="3:18" x14ac:dyDescent="0.3">
      <c r="P55">
        <f>SUM(P22:P54)</f>
        <v>1706.4782676984285</v>
      </c>
      <c r="Q55">
        <f>SUM(Q21:Q54)</f>
        <v>775.44145038306181</v>
      </c>
      <c r="R55">
        <f>SUM(R22:R54)</f>
        <v>931.03681731536722</v>
      </c>
    </row>
  </sheetData>
  <mergeCells count="1">
    <mergeCell ref="O3:S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24" sqref="C24"/>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C4:I6"/>
  <sheetViews>
    <sheetView workbookViewId="0">
      <selection activeCell="I7" sqref="I7"/>
    </sheetView>
  </sheetViews>
  <sheetFormatPr defaultRowHeight="14.4" x14ac:dyDescent="0.3"/>
  <cols>
    <col min="5" max="5" width="12.5546875" bestFit="1" customWidth="1"/>
    <col min="7" max="7" width="10.109375" bestFit="1" customWidth="1"/>
    <col min="8" max="8" width="10.109375" customWidth="1"/>
    <col min="9" max="9" width="15.6640625" bestFit="1" customWidth="1"/>
  </cols>
  <sheetData>
    <row r="4" spans="3:9" x14ac:dyDescent="0.3">
      <c r="C4" s="46" t="s">
        <v>37</v>
      </c>
      <c r="I4" s="47"/>
    </row>
    <row r="5" spans="3:9" ht="15" thickBot="1" x14ac:dyDescent="0.35">
      <c r="C5" s="48" t="s">
        <v>38</v>
      </c>
      <c r="D5" s="48" t="s">
        <v>6</v>
      </c>
      <c r="E5" s="48" t="s">
        <v>39</v>
      </c>
      <c r="F5" s="48" t="s">
        <v>2</v>
      </c>
      <c r="G5" s="49" t="s">
        <v>71</v>
      </c>
      <c r="H5" s="49" t="s">
        <v>72</v>
      </c>
      <c r="I5" s="50" t="s">
        <v>4</v>
      </c>
    </row>
    <row r="6" spans="3:9" x14ac:dyDescent="0.3">
      <c r="E6" t="s">
        <v>40</v>
      </c>
      <c r="G6">
        <v>7000</v>
      </c>
      <c r="H6">
        <f>G6</f>
        <v>7000</v>
      </c>
      <c r="I6" t="s">
        <v>174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1:L38"/>
  <sheetViews>
    <sheetView workbookViewId="0">
      <selection activeCell="G4" sqref="G4"/>
    </sheetView>
  </sheetViews>
  <sheetFormatPr defaultRowHeight="14.4" x14ac:dyDescent="0.3"/>
  <cols>
    <col min="2" max="2" width="22.33203125" customWidth="1"/>
    <col min="3" max="3" width="30.44140625" customWidth="1"/>
    <col min="4" max="4" width="16.5546875" bestFit="1" customWidth="1"/>
    <col min="5" max="5" width="15.44140625" bestFit="1" customWidth="1"/>
    <col min="6" max="7" width="15.44140625" customWidth="1"/>
    <col min="8" max="9" width="13.5546875" bestFit="1" customWidth="1"/>
    <col min="10" max="10" width="15.44140625" customWidth="1"/>
    <col min="11" max="11" width="18.33203125" bestFit="1" customWidth="1"/>
    <col min="12" max="12" width="10.5546875" bestFit="1" customWidth="1"/>
    <col min="13" max="13" width="10.6640625" bestFit="1" customWidth="1"/>
  </cols>
  <sheetData>
    <row r="1" spans="1:12" x14ac:dyDescent="0.3">
      <c r="A1" t="s">
        <v>9</v>
      </c>
    </row>
    <row r="2" spans="1:12" x14ac:dyDescent="0.3">
      <c r="B2" s="4" t="s">
        <v>185</v>
      </c>
      <c r="E2" s="31"/>
      <c r="F2" s="31"/>
      <c r="G2" s="31"/>
      <c r="H2" s="31"/>
      <c r="I2" s="31"/>
      <c r="J2" s="31"/>
      <c r="K2" s="31"/>
      <c r="L2" s="31"/>
    </row>
    <row r="3" spans="1:12" x14ac:dyDescent="0.3">
      <c r="B3" s="4" t="s">
        <v>184</v>
      </c>
    </row>
    <row r="4" spans="1:12" x14ac:dyDescent="0.3">
      <c r="G4" t="s">
        <v>183</v>
      </c>
    </row>
    <row r="5" spans="1:12" x14ac:dyDescent="0.3">
      <c r="B5" s="3" t="s">
        <v>0</v>
      </c>
      <c r="C5" s="1" t="s">
        <v>3</v>
      </c>
      <c r="D5" s="1" t="s">
        <v>1</v>
      </c>
      <c r="E5" s="2" t="s">
        <v>4</v>
      </c>
      <c r="F5" s="2" t="s">
        <v>2</v>
      </c>
      <c r="G5" s="2" t="s">
        <v>6</v>
      </c>
      <c r="H5" s="26" t="s">
        <v>28</v>
      </c>
      <c r="I5" s="26" t="s">
        <v>29</v>
      </c>
      <c r="J5" s="27" t="s">
        <v>10</v>
      </c>
      <c r="K5" s="3" t="s">
        <v>8</v>
      </c>
    </row>
    <row r="6" spans="1:12" x14ac:dyDescent="0.3">
      <c r="B6" t="s">
        <v>176</v>
      </c>
      <c r="C6" s="32" t="s">
        <v>34</v>
      </c>
      <c r="D6" s="28" t="str">
        <f t="shared" ref="D6:D12" si="0">E6</f>
        <v>DSL,GSL,NGA</v>
      </c>
      <c r="E6" s="28" t="s">
        <v>36</v>
      </c>
      <c r="F6">
        <v>2010</v>
      </c>
      <c r="G6" t="s">
        <v>11</v>
      </c>
      <c r="H6" s="7">
        <f>E$15*E$27</f>
        <v>0.05</v>
      </c>
      <c r="I6" s="7">
        <f>F$15*F$27</f>
        <v>0.1</v>
      </c>
      <c r="J6">
        <v>0</v>
      </c>
      <c r="K6" t="s">
        <v>25</v>
      </c>
    </row>
    <row r="7" spans="1:12" x14ac:dyDescent="0.3">
      <c r="C7" s="31" t="s">
        <v>42</v>
      </c>
      <c r="D7" s="28" t="str">
        <f t="shared" si="0"/>
        <v>TRAELC</v>
      </c>
      <c r="E7" s="28" t="s">
        <v>12</v>
      </c>
      <c r="F7">
        <v>2020</v>
      </c>
      <c r="H7" s="7">
        <f>E$15*(E$24+E$25)-E$19</f>
        <v>-0.67749999999999999</v>
      </c>
      <c r="I7" s="7">
        <f>F$15*(F$24+F$25)-F$19</f>
        <v>-1.1924999999999999</v>
      </c>
      <c r="J7">
        <v>0</v>
      </c>
    </row>
    <row r="8" spans="1:12" x14ac:dyDescent="0.3">
      <c r="C8" s="31" t="s">
        <v>41</v>
      </c>
      <c r="D8" s="28" t="str">
        <f t="shared" si="0"/>
        <v>TRAELC</v>
      </c>
      <c r="E8" s="28" t="s">
        <v>12</v>
      </c>
      <c r="F8" s="31">
        <v>0</v>
      </c>
      <c r="H8" s="7">
        <f>E$15*E$25-E$20</f>
        <v>-0.25</v>
      </c>
      <c r="I8" s="7">
        <f>F$15*F$25-F$20</f>
        <v>-0.45000000000000007</v>
      </c>
      <c r="J8">
        <v>5</v>
      </c>
    </row>
    <row r="9" spans="1:12" x14ac:dyDescent="0.3">
      <c r="C9" s="32" t="s">
        <v>34</v>
      </c>
      <c r="D9" s="28" t="str">
        <f t="shared" si="0"/>
        <v>DSB2,GSB2,SNG2</v>
      </c>
      <c r="E9" s="33" t="s">
        <v>30</v>
      </c>
      <c r="G9" s="32"/>
      <c r="H9" s="34">
        <f>E$15*E$26-E$21</f>
        <v>-1.9</v>
      </c>
      <c r="I9" s="34">
        <f>F$15*F$26-F$21</f>
        <v>-1.8</v>
      </c>
    </row>
    <row r="10" spans="1:12" x14ac:dyDescent="0.3">
      <c r="C10" s="32" t="s">
        <v>34</v>
      </c>
      <c r="D10" s="28" t="str">
        <f t="shared" si="0"/>
        <v>KRB2</v>
      </c>
      <c r="E10" s="33" t="s">
        <v>31</v>
      </c>
      <c r="G10" s="32"/>
      <c r="H10" s="34">
        <f>-E$21</f>
        <v>-2</v>
      </c>
      <c r="I10" s="34">
        <f>-F$21</f>
        <v>-2</v>
      </c>
    </row>
    <row r="11" spans="1:12" x14ac:dyDescent="0.3">
      <c r="C11" s="32" t="s">
        <v>34</v>
      </c>
      <c r="D11" s="28" t="str">
        <f t="shared" si="0"/>
        <v>DSB1,GSB1,SNG1</v>
      </c>
      <c r="E11" s="28" t="s">
        <v>32</v>
      </c>
      <c r="H11" s="7">
        <f>E$15*E$27-E$22</f>
        <v>-0.95</v>
      </c>
      <c r="I11" s="7">
        <f>F$15*F$27-F$22</f>
        <v>-0.9</v>
      </c>
    </row>
    <row r="12" spans="1:12" x14ac:dyDescent="0.3">
      <c r="C12" s="6" t="s">
        <v>34</v>
      </c>
      <c r="D12" s="29" t="str">
        <f t="shared" si="0"/>
        <v>KRB1</v>
      </c>
      <c r="E12" s="29" t="s">
        <v>33</v>
      </c>
      <c r="F12" s="6"/>
      <c r="G12" s="6"/>
      <c r="H12" s="30">
        <f>-E$22</f>
        <v>-1</v>
      </c>
      <c r="I12" s="30">
        <f>-F$22</f>
        <v>-1</v>
      </c>
      <c r="J12" s="6"/>
      <c r="K12" s="6"/>
    </row>
    <row r="13" spans="1:12" ht="15" thickBot="1" x14ac:dyDescent="0.35"/>
    <row r="14" spans="1:12" x14ac:dyDescent="0.3">
      <c r="C14" s="10" t="s">
        <v>24</v>
      </c>
      <c r="D14" s="11"/>
      <c r="E14" s="21">
        <v>2010</v>
      </c>
      <c r="F14" s="21">
        <v>2020</v>
      </c>
      <c r="G14" s="21">
        <v>2030</v>
      </c>
      <c r="H14" s="21">
        <v>2040</v>
      </c>
      <c r="I14" s="22">
        <v>2050</v>
      </c>
    </row>
    <row r="15" spans="1:12" x14ac:dyDescent="0.3">
      <c r="C15" s="37" t="s">
        <v>26</v>
      </c>
      <c r="D15" s="38"/>
      <c r="E15" s="36">
        <v>0.05</v>
      </c>
      <c r="F15" s="36">
        <v>0.1</v>
      </c>
      <c r="G15" s="42"/>
      <c r="H15" s="42"/>
      <c r="I15" s="43"/>
    </row>
    <row r="16" spans="1:12" ht="15" thickBot="1" x14ac:dyDescent="0.35">
      <c r="C16" s="39" t="s">
        <v>27</v>
      </c>
      <c r="D16" s="40"/>
      <c r="E16" s="41">
        <v>0.3</v>
      </c>
      <c r="F16" s="41">
        <v>0.55000000000000004</v>
      </c>
      <c r="G16" s="44"/>
      <c r="H16" s="44"/>
      <c r="I16" s="45"/>
    </row>
    <row r="17" spans="3:9" ht="15" thickBot="1" x14ac:dyDescent="0.35">
      <c r="E17" s="5"/>
      <c r="F17" s="5"/>
    </row>
    <row r="18" spans="3:9" x14ac:dyDescent="0.3">
      <c r="C18" s="10" t="s">
        <v>14</v>
      </c>
      <c r="D18" s="11" t="s">
        <v>15</v>
      </c>
      <c r="E18" s="21">
        <f>$E$14</f>
        <v>2010</v>
      </c>
      <c r="F18" s="21">
        <f>$F$14</f>
        <v>2020</v>
      </c>
      <c r="G18" s="21">
        <f>$G$14</f>
        <v>2030</v>
      </c>
      <c r="H18" s="21">
        <f>$H$14</f>
        <v>2040</v>
      </c>
      <c r="I18" s="22">
        <f>$I$14</f>
        <v>2050</v>
      </c>
    </row>
    <row r="19" spans="3:9" x14ac:dyDescent="0.3">
      <c r="C19" s="23" t="s">
        <v>20</v>
      </c>
      <c r="D19" s="9">
        <v>2.5</v>
      </c>
      <c r="E19" s="9">
        <f t="shared" ref="E19:I20" si="1">E$16*$D19</f>
        <v>0.75</v>
      </c>
      <c r="F19" s="9">
        <f t="shared" si="1"/>
        <v>1.375</v>
      </c>
      <c r="G19" s="9">
        <f t="shared" si="1"/>
        <v>0</v>
      </c>
      <c r="H19" s="9">
        <f t="shared" si="1"/>
        <v>0</v>
      </c>
      <c r="I19" s="17">
        <f t="shared" si="1"/>
        <v>0</v>
      </c>
    </row>
    <row r="20" spans="3:9" x14ac:dyDescent="0.3">
      <c r="C20" s="12" t="s">
        <v>21</v>
      </c>
      <c r="D20" s="8">
        <v>1</v>
      </c>
      <c r="E20" s="8">
        <f t="shared" si="1"/>
        <v>0.3</v>
      </c>
      <c r="F20" s="8">
        <f t="shared" si="1"/>
        <v>0.55000000000000004</v>
      </c>
      <c r="G20" s="8">
        <f t="shared" si="1"/>
        <v>0</v>
      </c>
      <c r="H20" s="8">
        <f t="shared" si="1"/>
        <v>0</v>
      </c>
      <c r="I20" s="13">
        <f t="shared" si="1"/>
        <v>0</v>
      </c>
    </row>
    <row r="21" spans="3:9" x14ac:dyDescent="0.3">
      <c r="C21" s="12" t="s">
        <v>22</v>
      </c>
      <c r="D21" s="8">
        <v>2</v>
      </c>
      <c r="E21" s="8">
        <f t="shared" ref="E21:I22" si="2">$D21</f>
        <v>2</v>
      </c>
      <c r="F21" s="8">
        <f t="shared" si="2"/>
        <v>2</v>
      </c>
      <c r="G21" s="8">
        <f t="shared" si="2"/>
        <v>2</v>
      </c>
      <c r="H21" s="8">
        <f t="shared" si="2"/>
        <v>2</v>
      </c>
      <c r="I21" s="13">
        <f t="shared" si="2"/>
        <v>2</v>
      </c>
    </row>
    <row r="22" spans="3:9" x14ac:dyDescent="0.3">
      <c r="C22" s="14" t="s">
        <v>23</v>
      </c>
      <c r="D22" s="6">
        <v>1</v>
      </c>
      <c r="E22" s="6">
        <f t="shared" si="2"/>
        <v>1</v>
      </c>
      <c r="F22" s="6">
        <f t="shared" si="2"/>
        <v>1</v>
      </c>
      <c r="G22" s="6">
        <f t="shared" si="2"/>
        <v>1</v>
      </c>
      <c r="H22" s="6">
        <f t="shared" si="2"/>
        <v>1</v>
      </c>
      <c r="I22" s="15">
        <f t="shared" si="2"/>
        <v>1</v>
      </c>
    </row>
    <row r="23" spans="3:9" x14ac:dyDescent="0.3">
      <c r="C23" s="16" t="s">
        <v>13</v>
      </c>
      <c r="D23" s="9" t="s">
        <v>15</v>
      </c>
      <c r="E23" s="24">
        <f>$E$14</f>
        <v>2010</v>
      </c>
      <c r="F23" s="24">
        <f>$F$14</f>
        <v>2020</v>
      </c>
      <c r="G23" s="24">
        <f>$G$14</f>
        <v>2030</v>
      </c>
      <c r="H23" s="24">
        <f>$H$14</f>
        <v>2040</v>
      </c>
      <c r="I23" s="25">
        <f>$I$14</f>
        <v>2050</v>
      </c>
    </row>
    <row r="24" spans="3:9" x14ac:dyDescent="0.3">
      <c r="C24" s="23" t="s">
        <v>16</v>
      </c>
      <c r="D24" s="9">
        <v>1.5</v>
      </c>
      <c r="E24" s="9">
        <f>E$16*$D24</f>
        <v>0.44999999999999996</v>
      </c>
      <c r="F24" s="9">
        <f>F$16*$D24</f>
        <v>0.82500000000000007</v>
      </c>
      <c r="G24" s="9">
        <f>G$16*$D24</f>
        <v>0</v>
      </c>
      <c r="H24" s="9">
        <f>H$16*$D24</f>
        <v>0</v>
      </c>
      <c r="I24" s="17">
        <f>I$16*$D24</f>
        <v>0</v>
      </c>
    </row>
    <row r="25" spans="3:9" x14ac:dyDescent="0.3">
      <c r="C25" s="12" t="s">
        <v>17</v>
      </c>
      <c r="D25" s="8">
        <v>1</v>
      </c>
      <c r="E25" s="8">
        <f t="shared" ref="E25:I27" si="3">$D25</f>
        <v>1</v>
      </c>
      <c r="F25" s="8">
        <f t="shared" si="3"/>
        <v>1</v>
      </c>
      <c r="G25" s="8">
        <f t="shared" si="3"/>
        <v>1</v>
      </c>
      <c r="H25" s="8">
        <f t="shared" si="3"/>
        <v>1</v>
      </c>
      <c r="I25" s="13">
        <f t="shared" si="3"/>
        <v>1</v>
      </c>
    </row>
    <row r="26" spans="3:9" x14ac:dyDescent="0.3">
      <c r="C26" s="12" t="s">
        <v>18</v>
      </c>
      <c r="D26" s="8">
        <v>2</v>
      </c>
      <c r="E26" s="8">
        <f t="shared" si="3"/>
        <v>2</v>
      </c>
      <c r="F26" s="8">
        <f t="shared" si="3"/>
        <v>2</v>
      </c>
      <c r="G26" s="8">
        <f t="shared" si="3"/>
        <v>2</v>
      </c>
      <c r="H26" s="8">
        <f t="shared" si="3"/>
        <v>2</v>
      </c>
      <c r="I26" s="13">
        <f t="shared" si="3"/>
        <v>2</v>
      </c>
    </row>
    <row r="27" spans="3:9" ht="15" thickBot="1" x14ac:dyDescent="0.35">
      <c r="C27" s="18" t="s">
        <v>19</v>
      </c>
      <c r="D27" s="19">
        <v>1</v>
      </c>
      <c r="E27" s="19">
        <f t="shared" si="3"/>
        <v>1</v>
      </c>
      <c r="F27" s="19">
        <f t="shared" si="3"/>
        <v>1</v>
      </c>
      <c r="G27" s="19">
        <f t="shared" si="3"/>
        <v>1</v>
      </c>
      <c r="H27" s="19">
        <f t="shared" si="3"/>
        <v>1</v>
      </c>
      <c r="I27" s="20">
        <f t="shared" si="3"/>
        <v>1</v>
      </c>
    </row>
    <row r="38" spans="2:3" x14ac:dyDescent="0.3">
      <c r="B38" s="35" t="s">
        <v>35</v>
      </c>
      <c r="C38" s="35"/>
    </row>
  </sheetData>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C5:I10"/>
  <sheetViews>
    <sheetView workbookViewId="0">
      <selection activeCell="H45" sqref="H45"/>
    </sheetView>
  </sheetViews>
  <sheetFormatPr defaultRowHeight="14.4" x14ac:dyDescent="0.3"/>
  <cols>
    <col min="6" max="6" width="10.109375" bestFit="1" customWidth="1"/>
    <col min="7" max="7" width="10.109375" customWidth="1"/>
    <col min="8" max="8" width="43" bestFit="1" customWidth="1"/>
  </cols>
  <sheetData>
    <row r="5" spans="3:9" x14ac:dyDescent="0.3">
      <c r="C5" s="46" t="s">
        <v>37</v>
      </c>
      <c r="E5" s="47"/>
    </row>
    <row r="6" spans="3:9" ht="15" thickBot="1" x14ac:dyDescent="0.35">
      <c r="C6" s="48" t="s">
        <v>6</v>
      </c>
      <c r="D6" s="48" t="s">
        <v>39</v>
      </c>
      <c r="E6" s="48" t="s">
        <v>2</v>
      </c>
      <c r="F6" s="49" t="s">
        <v>71</v>
      </c>
      <c r="G6" s="49" t="s">
        <v>72</v>
      </c>
      <c r="H6" s="50" t="s">
        <v>3</v>
      </c>
      <c r="I6" s="50" t="s">
        <v>4</v>
      </c>
    </row>
    <row r="7" spans="3:9" x14ac:dyDescent="0.3">
      <c r="C7" t="s">
        <v>43</v>
      </c>
      <c r="D7" t="s">
        <v>44</v>
      </c>
      <c r="E7">
        <v>2012</v>
      </c>
      <c r="F7" s="51">
        <v>5.7500000000000002E-2</v>
      </c>
      <c r="G7" s="51">
        <f>F7</f>
        <v>5.7500000000000002E-2</v>
      </c>
      <c r="H7" s="52" t="s">
        <v>45</v>
      </c>
      <c r="I7" s="52" t="s">
        <v>46</v>
      </c>
    </row>
    <row r="8" spans="3:9" x14ac:dyDescent="0.3">
      <c r="C8" t="s">
        <v>43</v>
      </c>
      <c r="D8" t="s">
        <v>44</v>
      </c>
      <c r="E8">
        <v>0</v>
      </c>
      <c r="F8">
        <v>5</v>
      </c>
      <c r="G8" s="51">
        <f t="shared" ref="G8:G10" si="0">F8</f>
        <v>5</v>
      </c>
      <c r="H8" s="52" t="s">
        <v>45</v>
      </c>
      <c r="I8" s="52" t="s">
        <v>46</v>
      </c>
    </row>
    <row r="9" spans="3:9" x14ac:dyDescent="0.3">
      <c r="C9" t="s">
        <v>43</v>
      </c>
      <c r="D9" t="s">
        <v>44</v>
      </c>
      <c r="E9">
        <v>2012</v>
      </c>
      <c r="F9" s="53">
        <v>7.0000000000000007E-2</v>
      </c>
      <c r="G9" s="51">
        <f t="shared" si="0"/>
        <v>7.0000000000000007E-2</v>
      </c>
      <c r="H9" s="52" t="s">
        <v>47</v>
      </c>
      <c r="I9" s="52" t="s">
        <v>48</v>
      </c>
    </row>
    <row r="10" spans="3:9" x14ac:dyDescent="0.3">
      <c r="C10" t="s">
        <v>43</v>
      </c>
      <c r="D10" t="s">
        <v>44</v>
      </c>
      <c r="E10">
        <v>0</v>
      </c>
      <c r="F10">
        <v>5</v>
      </c>
      <c r="G10" s="51">
        <f t="shared" si="0"/>
        <v>5</v>
      </c>
      <c r="H10" s="52" t="s">
        <v>47</v>
      </c>
      <c r="I10" s="52" t="s">
        <v>48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2:K23"/>
  <sheetViews>
    <sheetView workbookViewId="0">
      <selection activeCell="C7" sqref="C7"/>
    </sheetView>
  </sheetViews>
  <sheetFormatPr defaultRowHeight="14.4" x14ac:dyDescent="0.3"/>
  <cols>
    <col min="3" max="3" width="24.5546875" bestFit="1" customWidth="1"/>
    <col min="4" max="4" width="15.6640625" customWidth="1"/>
    <col min="5" max="5" width="16.109375" customWidth="1"/>
    <col min="9" max="9" width="10.44140625" bestFit="1" customWidth="1"/>
    <col min="10" max="11" width="12.5546875" bestFit="1" customWidth="1"/>
  </cols>
  <sheetData>
    <row r="2" spans="2:11" x14ac:dyDescent="0.3">
      <c r="B2" t="s">
        <v>9</v>
      </c>
    </row>
    <row r="3" spans="2:11" x14ac:dyDescent="0.3">
      <c r="C3" s="4" t="s">
        <v>62</v>
      </c>
    </row>
    <row r="4" spans="2:11" x14ac:dyDescent="0.3">
      <c r="C4" s="4" t="s">
        <v>7</v>
      </c>
    </row>
    <row r="5" spans="2:11" x14ac:dyDescent="0.3">
      <c r="G5" t="s">
        <v>5</v>
      </c>
    </row>
    <row r="6" spans="2:11" x14ac:dyDescent="0.3">
      <c r="C6" s="3" t="s">
        <v>0</v>
      </c>
      <c r="D6" s="1" t="s">
        <v>3</v>
      </c>
      <c r="E6" s="2" t="s">
        <v>4</v>
      </c>
      <c r="F6" s="2" t="s">
        <v>2</v>
      </c>
      <c r="G6" s="2" t="s">
        <v>6</v>
      </c>
      <c r="H6" s="54" t="s">
        <v>49</v>
      </c>
      <c r="I6" s="55" t="s">
        <v>10</v>
      </c>
      <c r="J6" s="55" t="s">
        <v>50</v>
      </c>
      <c r="K6" s="3" t="s">
        <v>8</v>
      </c>
    </row>
    <row r="7" spans="2:11" x14ac:dyDescent="0.3">
      <c r="C7" t="s">
        <v>177</v>
      </c>
      <c r="D7" t="s">
        <v>51</v>
      </c>
      <c r="E7" t="s">
        <v>52</v>
      </c>
      <c r="F7">
        <v>2012</v>
      </c>
      <c r="G7" t="s">
        <v>43</v>
      </c>
      <c r="H7">
        <v>1</v>
      </c>
      <c r="I7" s="56">
        <v>3.9100000000000003E-2</v>
      </c>
      <c r="J7">
        <v>1</v>
      </c>
      <c r="K7" t="s">
        <v>53</v>
      </c>
    </row>
    <row r="8" spans="2:11" x14ac:dyDescent="0.3">
      <c r="D8" t="s">
        <v>51</v>
      </c>
      <c r="E8" t="s">
        <v>52</v>
      </c>
      <c r="F8">
        <v>2020</v>
      </c>
      <c r="G8" t="s">
        <v>43</v>
      </c>
      <c r="H8">
        <v>1</v>
      </c>
      <c r="I8" s="57">
        <f>I7</f>
        <v>3.9100000000000003E-2</v>
      </c>
      <c r="J8" s="57"/>
    </row>
    <row r="11" spans="2:11" x14ac:dyDescent="0.3">
      <c r="K11" s="58" t="s">
        <v>54</v>
      </c>
    </row>
    <row r="12" spans="2:11" x14ac:dyDescent="0.3">
      <c r="K12" s="59">
        <f>MIN(D23:I23)</f>
        <v>2.8385991404344287E-2</v>
      </c>
    </row>
    <row r="13" spans="2:11" x14ac:dyDescent="0.3">
      <c r="K13" s="60">
        <f>MIN(D22:I22)</f>
        <v>39.099999999999994</v>
      </c>
    </row>
    <row r="14" spans="2:11" x14ac:dyDescent="0.3">
      <c r="C14" s="61" t="s">
        <v>55</v>
      </c>
      <c r="D14" s="62">
        <v>2009</v>
      </c>
      <c r="E14" s="62">
        <v>2010</v>
      </c>
      <c r="F14" s="62">
        <v>2011</v>
      </c>
      <c r="G14" s="62">
        <v>2012</v>
      </c>
      <c r="H14" s="62">
        <v>2013</v>
      </c>
      <c r="I14" s="63">
        <v>2014</v>
      </c>
    </row>
    <row r="15" spans="2:11" x14ac:dyDescent="0.3">
      <c r="C15" s="64" t="s">
        <v>56</v>
      </c>
      <c r="D15" s="65">
        <v>1745.26</v>
      </c>
      <c r="E15" s="65">
        <v>1864.71</v>
      </c>
      <c r="F15" s="65">
        <v>1758.66</v>
      </c>
      <c r="G15" s="65">
        <v>1545.28</v>
      </c>
      <c r="H15" s="65">
        <v>1484.56</v>
      </c>
      <c r="I15" s="66">
        <v>1377.44</v>
      </c>
    </row>
    <row r="16" spans="2:11" x14ac:dyDescent="0.3">
      <c r="C16" s="67" t="s">
        <v>57</v>
      </c>
      <c r="D16" s="68">
        <v>0</v>
      </c>
      <c r="E16" s="68">
        <v>0</v>
      </c>
      <c r="F16" s="68">
        <v>0</v>
      </c>
      <c r="G16" s="68">
        <v>0</v>
      </c>
      <c r="H16" s="68">
        <v>0</v>
      </c>
      <c r="I16" s="69">
        <v>0.05</v>
      </c>
    </row>
    <row r="17" spans="3:9" x14ac:dyDescent="0.3">
      <c r="C17" s="70" t="s">
        <v>58</v>
      </c>
      <c r="D17" s="71">
        <v>73.39</v>
      </c>
      <c r="E17" s="71">
        <v>65.680000000000007</v>
      </c>
      <c r="F17" s="71">
        <v>57.44</v>
      </c>
      <c r="G17" s="71">
        <v>62.76</v>
      </c>
      <c r="H17" s="71">
        <v>64.87</v>
      </c>
      <c r="I17" s="72">
        <v>38.869999999999997</v>
      </c>
    </row>
    <row r="18" spans="3:9" x14ac:dyDescent="0.3">
      <c r="C18" s="70" t="s">
        <v>59</v>
      </c>
      <c r="D18" s="71">
        <v>1.28</v>
      </c>
      <c r="E18" s="71">
        <v>0.89</v>
      </c>
      <c r="F18" s="71">
        <v>1.05</v>
      </c>
      <c r="G18" s="71">
        <v>0.76</v>
      </c>
      <c r="H18" s="71">
        <v>0.33</v>
      </c>
      <c r="I18" s="72">
        <v>0.23</v>
      </c>
    </row>
    <row r="19" spans="3:9" x14ac:dyDescent="0.3">
      <c r="C19" s="67" t="s">
        <v>60</v>
      </c>
      <c r="D19" s="68">
        <v>0</v>
      </c>
      <c r="E19" s="68">
        <v>0</v>
      </c>
      <c r="F19" s="68">
        <v>0</v>
      </c>
      <c r="G19" s="68">
        <v>0</v>
      </c>
      <c r="H19" s="68">
        <v>0</v>
      </c>
      <c r="I19" s="69">
        <v>0</v>
      </c>
    </row>
    <row r="20" spans="3:9" x14ac:dyDescent="0.3">
      <c r="C20" s="67" t="s">
        <v>61</v>
      </c>
      <c r="D20" s="68">
        <v>1670.58</v>
      </c>
      <c r="E20" s="68">
        <v>1798.14</v>
      </c>
      <c r="F20" s="68">
        <v>1700.17</v>
      </c>
      <c r="G20" s="68">
        <v>1481.77</v>
      </c>
      <c r="H20" s="68">
        <v>1419.36</v>
      </c>
      <c r="I20" s="69">
        <v>1338.29</v>
      </c>
    </row>
    <row r="21" spans="3:9" x14ac:dyDescent="0.3">
      <c r="C21" s="73"/>
      <c r="D21" s="8"/>
      <c r="E21" s="8"/>
      <c r="F21" s="8"/>
      <c r="G21" s="8"/>
      <c r="H21" s="8"/>
      <c r="I21" s="74"/>
    </row>
    <row r="22" spans="3:9" x14ac:dyDescent="0.3">
      <c r="C22" s="73"/>
      <c r="D22" s="75">
        <f>D17+D18</f>
        <v>74.67</v>
      </c>
      <c r="E22" s="75">
        <f t="shared" ref="E22:I22" si="0">E17+E18</f>
        <v>66.570000000000007</v>
      </c>
      <c r="F22" s="75">
        <f t="shared" si="0"/>
        <v>58.489999999999995</v>
      </c>
      <c r="G22" s="75">
        <f t="shared" si="0"/>
        <v>63.519999999999996</v>
      </c>
      <c r="H22" s="75">
        <f t="shared" si="0"/>
        <v>65.2</v>
      </c>
      <c r="I22" s="76">
        <f t="shared" si="0"/>
        <v>39.099999999999994</v>
      </c>
    </row>
    <row r="23" spans="3:9" x14ac:dyDescent="0.3">
      <c r="C23" s="77"/>
      <c r="D23" s="78">
        <f t="shared" ref="D23:H23" si="1">(D17+D18)/D15</f>
        <v>4.2784456184178865E-2</v>
      </c>
      <c r="E23" s="78">
        <f t="shared" si="1"/>
        <v>3.5699921167366512E-2</v>
      </c>
      <c r="F23" s="78">
        <f t="shared" si="1"/>
        <v>3.325827618755188E-2</v>
      </c>
      <c r="G23" s="78">
        <f t="shared" si="1"/>
        <v>4.1105819010147024E-2</v>
      </c>
      <c r="H23" s="78">
        <f t="shared" si="1"/>
        <v>4.3918736864794958E-2</v>
      </c>
      <c r="I23" s="79">
        <f>(I17+I18)/I15</f>
        <v>2.8385991404344287E-2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J19" sqref="J19"/>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J13" sqref="J13"/>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F72EA-47CE-4CF8-9C15-766C7449A5CB}">
  <dimension ref="B2:K12"/>
  <sheetViews>
    <sheetView zoomScale="70" zoomScaleNormal="70" workbookViewId="0">
      <selection activeCell="J43" sqref="J43"/>
    </sheetView>
  </sheetViews>
  <sheetFormatPr defaultRowHeight="14.4" x14ac:dyDescent="0.3"/>
  <cols>
    <col min="1" max="1" width="8.44140625" customWidth="1"/>
    <col min="2" max="2" width="10.44140625" bestFit="1" customWidth="1"/>
    <col min="3" max="3" width="11.44140625" bestFit="1" customWidth="1"/>
    <col min="4" max="5" width="11.44140625" customWidth="1"/>
    <col min="6" max="6" width="14.33203125" bestFit="1" customWidth="1"/>
    <col min="7" max="7" width="10.88671875" customWidth="1"/>
    <col min="8" max="8" width="11.44140625" bestFit="1" customWidth="1"/>
    <col min="9" max="9" width="40.44140625" bestFit="1" customWidth="1"/>
    <col min="10" max="10" width="10.6640625" bestFit="1" customWidth="1"/>
    <col min="11" max="11" width="11.6640625" bestFit="1" customWidth="1"/>
    <col min="13" max="13" width="10.44140625" bestFit="1" customWidth="1"/>
  </cols>
  <sheetData>
    <row r="2" spans="2:11" x14ac:dyDescent="0.3">
      <c r="B2" s="106" t="s">
        <v>37</v>
      </c>
      <c r="C2" s="105"/>
      <c r="D2" s="105"/>
      <c r="E2" s="105"/>
      <c r="F2" s="105"/>
      <c r="G2" s="105"/>
      <c r="H2" s="105"/>
    </row>
    <row r="3" spans="2:11" ht="15" thickBot="1" x14ac:dyDescent="0.35">
      <c r="B3" s="103" t="s">
        <v>38</v>
      </c>
      <c r="C3" s="103" t="s">
        <v>39</v>
      </c>
      <c r="D3" s="103" t="s">
        <v>190</v>
      </c>
      <c r="E3" s="103" t="s">
        <v>6</v>
      </c>
      <c r="F3" s="103" t="s">
        <v>122</v>
      </c>
      <c r="G3" s="104" t="s">
        <v>71</v>
      </c>
      <c r="H3" s="104" t="s">
        <v>72</v>
      </c>
      <c r="I3" s="103" t="s">
        <v>3</v>
      </c>
      <c r="J3" s="103" t="s">
        <v>4</v>
      </c>
      <c r="K3" s="6"/>
    </row>
    <row r="4" spans="2:11" x14ac:dyDescent="0.3">
      <c r="C4" t="s">
        <v>189</v>
      </c>
      <c r="D4">
        <v>2015</v>
      </c>
      <c r="F4" t="s">
        <v>188</v>
      </c>
      <c r="G4" s="7">
        <v>1.48</v>
      </c>
      <c r="H4" s="7">
        <v>1.48</v>
      </c>
      <c r="I4" t="s">
        <v>172</v>
      </c>
    </row>
    <row r="5" spans="2:11" x14ac:dyDescent="0.3">
      <c r="C5" t="s">
        <v>189</v>
      </c>
      <c r="D5">
        <v>2020</v>
      </c>
      <c r="F5" t="s">
        <v>188</v>
      </c>
      <c r="G5" s="7">
        <v>1.39</v>
      </c>
      <c r="H5" s="7">
        <v>1.39</v>
      </c>
      <c r="I5" t="s">
        <v>172</v>
      </c>
    </row>
    <row r="6" spans="2:11" x14ac:dyDescent="0.3">
      <c r="G6" s="7"/>
      <c r="H6" s="7"/>
    </row>
    <row r="7" spans="2:11" x14ac:dyDescent="0.3">
      <c r="G7" s="7"/>
      <c r="H7" s="7"/>
    </row>
    <row r="8" spans="2:11" x14ac:dyDescent="0.3">
      <c r="G8" s="7"/>
      <c r="H8" s="7"/>
    </row>
    <row r="9" spans="2:11" x14ac:dyDescent="0.3">
      <c r="G9" s="7"/>
      <c r="H9" s="7"/>
    </row>
    <row r="10" spans="2:11" x14ac:dyDescent="0.3">
      <c r="G10" s="7"/>
      <c r="H10" s="7"/>
    </row>
    <row r="11" spans="2:11" x14ac:dyDescent="0.3">
      <c r="G11" s="7"/>
      <c r="H11" s="7"/>
    </row>
    <row r="12" spans="2:11" x14ac:dyDescent="0.3">
      <c r="G12" s="7"/>
      <c r="H12" s="7"/>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vt:lpstr>
      <vt:lpstr>Explanation</vt:lpstr>
      <vt:lpstr>NoOverproduction</vt:lpstr>
      <vt:lpstr>MinRenShare2020</vt:lpstr>
      <vt:lpstr>MinBlendingLimits</vt:lpstr>
      <vt:lpstr>MinAVGasoline</vt:lpstr>
      <vt:lpstr>Ship_share</vt:lpstr>
      <vt:lpstr>Truck_share</vt:lpstr>
      <vt:lpstr>Cars_actflo</vt:lpstr>
      <vt:lpstr>Speed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2021-05-27T19:16:17Z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945934474468231</vt:r8>
  </property>
</Properties>
</file>