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DDC00B5D-62A6-4EA9-ACF9-DF5EEE172B84}" xr6:coauthVersionLast="47" xr6:coauthVersionMax="47" xr10:uidLastSave="{00000000-0000-0000-0000-000000000000}"/>
  <bookViews>
    <workbookView xWindow="12204" yWindow="504" windowWidth="21960" windowHeight="15468" xr2:uid="{00000000-000D-0000-FFFF-FFFF00000000}"/>
  </bookViews>
  <sheets>
    <sheet name="Sheet1" sheetId="1" r:id="rId1"/>
    <sheet name="SKIB4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Q60" i="1"/>
  <c r="R60" i="1"/>
  <c r="R59" i="1"/>
  <c r="Q59" i="1"/>
  <c r="R58" i="1"/>
  <c r="Q58" i="1"/>
  <c r="R57" i="1"/>
  <c r="Q57" i="1"/>
  <c r="R56" i="1"/>
  <c r="Q56" i="1"/>
  <c r="R55" i="1"/>
  <c r="Q55" i="1"/>
  <c r="R52" i="1"/>
  <c r="R51" i="1"/>
  <c r="Q51" i="1"/>
  <c r="R50" i="1"/>
  <c r="Q50" i="1"/>
  <c r="R49" i="1"/>
  <c r="Q49" i="1"/>
  <c r="R48" i="1"/>
  <c r="Q48" i="1"/>
  <c r="R47" i="1"/>
  <c r="Q47" i="1"/>
  <c r="E71" i="1" l="1"/>
  <c r="E70" i="1"/>
  <c r="E69" i="1"/>
  <c r="E68" i="1"/>
  <c r="E67" i="1"/>
  <c r="E66" i="1"/>
  <c r="R38" i="1" l="1"/>
  <c r="Q38" i="1"/>
  <c r="R30" i="1"/>
  <c r="R35" i="1" s="1"/>
  <c r="Q30" i="1"/>
  <c r="R22" i="1"/>
  <c r="R23" i="1" s="1"/>
  <c r="Q22" i="1"/>
  <c r="R14" i="1"/>
  <c r="Q14" i="1"/>
  <c r="R36" i="1" l="1"/>
  <c r="Q40" i="1"/>
  <c r="R41" i="1"/>
  <c r="Q32" i="1"/>
  <c r="R32" i="1"/>
  <c r="Q23" i="1"/>
  <c r="R25" i="1"/>
  <c r="R34" i="1"/>
  <c r="R31" i="1"/>
  <c r="R33" i="1"/>
  <c r="Q16" i="1"/>
  <c r="Q15" i="1"/>
  <c r="Q27" i="1"/>
  <c r="R44" i="1"/>
  <c r="Q19" i="1"/>
  <c r="R26" i="1"/>
  <c r="Q31" i="1"/>
  <c r="Q35" i="1"/>
  <c r="Q17" i="1"/>
  <c r="R17" i="1"/>
  <c r="R16" i="1"/>
  <c r="R19" i="1"/>
  <c r="R15" i="1"/>
  <c r="R18" i="1"/>
  <c r="Q25" i="1"/>
  <c r="R20" i="1"/>
  <c r="R28" i="1"/>
  <c r="R24" i="1"/>
  <c r="Q42" i="1"/>
  <c r="Q33" i="1"/>
  <c r="Q44" i="1"/>
  <c r="Q41" i="1"/>
  <c r="Q28" i="1"/>
  <c r="Q26" i="1"/>
  <c r="Q24" i="1"/>
  <c r="Q39" i="1"/>
  <c r="Q43" i="1"/>
  <c r="R40" i="1"/>
  <c r="Q20" i="1"/>
  <c r="Q18" i="1"/>
  <c r="R27" i="1"/>
  <c r="R39" i="1"/>
  <c r="R42" i="1"/>
  <c r="Q36" i="1"/>
  <c r="Q34" i="1"/>
  <c r="R43" i="1"/>
  <c r="J66" i="1"/>
  <c r="H66" i="1"/>
  <c r="I66" i="1" s="1"/>
  <c r="I67" i="1" s="1"/>
  <c r="D73" i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S24" i="2" s="1"/>
  <c r="R25" i="2"/>
  <c r="S25" i="2" s="1"/>
  <c r="R4" i="2"/>
  <c r="S9" i="2" s="1"/>
  <c r="S5" i="2" l="1"/>
  <c r="S7" i="2"/>
  <c r="S8" i="2"/>
  <c r="S6" i="2"/>
  <c r="S4" i="2"/>
  <c r="W5" i="2"/>
  <c r="S15" i="2"/>
  <c r="S23" i="2"/>
  <c r="S22" i="2"/>
  <c r="S21" i="2"/>
  <c r="S20" i="2"/>
  <c r="W8" i="2" s="1"/>
  <c r="S19" i="2"/>
  <c r="W7" i="2" s="1"/>
  <c r="S18" i="2"/>
  <c r="S17" i="2"/>
  <c r="S16" i="2"/>
  <c r="S14" i="2"/>
  <c r="S13" i="2"/>
  <c r="S12" i="2"/>
  <c r="S11" i="2"/>
  <c r="S10" i="2"/>
  <c r="Q7" i="1"/>
  <c r="R7" i="1"/>
  <c r="Q8" i="1"/>
  <c r="R8" i="1"/>
  <c r="Q9" i="1"/>
  <c r="R9" i="1"/>
  <c r="Q10" i="1"/>
  <c r="R10" i="1"/>
  <c r="Q11" i="1"/>
  <c r="R11" i="1"/>
  <c r="Q12" i="1"/>
  <c r="R12" i="1"/>
  <c r="R6" i="1"/>
  <c r="Q6" i="1"/>
  <c r="W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M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<sst xmlns="http://schemas.openxmlformats.org/spreadsheetml/2006/main" count="420" uniqueCount="114">
  <si>
    <t>~TFM_INS</t>
  </si>
  <si>
    <t>TimeSlice</t>
  </si>
  <si>
    <t>LimType</t>
  </si>
  <si>
    <t>Attribute</t>
  </si>
  <si>
    <t>Year</t>
  </si>
  <si>
    <t>DKE</t>
  </si>
  <si>
    <t>DKW</t>
  </si>
  <si>
    <t>Cset_Set</t>
  </si>
  <si>
    <t>Cset_CN</t>
  </si>
  <si>
    <t>COM_PROJ</t>
  </si>
  <si>
    <t>DEM</t>
  </si>
  <si>
    <t>TPPSI</t>
  </si>
  <si>
    <t>TFFSI</t>
  </si>
  <si>
    <t>International shipping to and from denmark, based on data from "statestikbanken, marts 2018" (see VT_DK_TRA) and projection according to table</t>
  </si>
  <si>
    <t>Transport Passengers Sea International</t>
  </si>
  <si>
    <t>Transport Freight Sea International</t>
  </si>
  <si>
    <t>Estimated developmetn for international shipping, freight is based on nordic NETP 2016</t>
  </si>
  <si>
    <t>International transport</t>
  </si>
  <si>
    <t>mio. ton</t>
  </si>
  <si>
    <t>SKIB431</t>
  </si>
  <si>
    <t>mio. tonkm</t>
  </si>
  <si>
    <t>mio. Tonkm (excl. ferry)</t>
  </si>
  <si>
    <t>From VT_DK_TRA, Sea data</t>
  </si>
  <si>
    <t>Internation ferry transport</t>
  </si>
  <si>
    <t>Personkm, mio</t>
  </si>
  <si>
    <t>SKIB32</t>
  </si>
  <si>
    <t>Average passenger</t>
  </si>
  <si>
    <t>Færgegods i alt, mio ton</t>
  </si>
  <si>
    <t>TPPAI</t>
  </si>
  <si>
    <t>TFFAI</t>
  </si>
  <si>
    <t>International godsomsætning på danske havne efter retning, havn, godsart og tid</t>
  </si>
  <si>
    <t>Enhed: 1.000 ton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</si>
  <si>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</si>
  <si>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</si>
  <si>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</si>
  <si>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</si>
  <si>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</si>
  <si>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</si>
  <si>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</si>
  <si>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</si>
  <si>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</si>
  <si>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</si>
  <si>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</si>
  <si>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</si>
  <si>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INDGÅENDE OG UDGÅENDE GODS I ALT</t>
  </si>
  <si>
    <t>HAVNE I ALT</t>
  </si>
  <si>
    <t>GODS I ALT</t>
  </si>
  <si>
    <t>Flydende gas</t>
  </si>
  <si>
    <t>Råolie</t>
  </si>
  <si>
    <t>Mineralske olieprodukter</t>
  </si>
  <si>
    <t>Flydende kemikalier</t>
  </si>
  <si>
    <t>Flydende bulk i øvrigt</t>
  </si>
  <si>
    <t>Malme og metalaffald</t>
  </si>
  <si>
    <t>Kul</t>
  </si>
  <si>
    <t>Landbrugsprodukter</t>
  </si>
  <si>
    <t>Foderstoffer</t>
  </si>
  <si>
    <t>Faste kemikalier</t>
  </si>
  <si>
    <t>Gødningsstoffer</t>
  </si>
  <si>
    <t>Sten, sand og grus</t>
  </si>
  <si>
    <t>Kalk, cement, gips mv.</t>
  </si>
  <si>
    <t>Fast bulk i øvrigt</t>
  </si>
  <si>
    <t>Gods i containere</t>
  </si>
  <si>
    <t>Uindregistrerede motorkøretøjer</t>
  </si>
  <si>
    <t>Færgegods</t>
  </si>
  <si>
    <t>Ro-ro-gods i øvrigt</t>
  </si>
  <si>
    <t>Træ</t>
  </si>
  <si>
    <t>Jern- og stålprodukter</t>
  </si>
  <si>
    <t>Stykgods i øvrigt</t>
  </si>
  <si>
    <t>Source: Danmarks statestik</t>
  </si>
  <si>
    <t>Transport Passengers Sea Short National</t>
  </si>
  <si>
    <t>Transport Passengers Sea Medium National</t>
  </si>
  <si>
    <t>Transport Passengers Sea Long National</t>
  </si>
  <si>
    <t>Transport Passengers Sea Extra Long National</t>
  </si>
  <si>
    <t>Transport Freight Sea Liquid bulk National</t>
  </si>
  <si>
    <t>Transport Freight Sea Dry bulk National</t>
  </si>
  <si>
    <t>Transport Freight Sea Container National</t>
  </si>
  <si>
    <t>Transport Freight Sea Ro-Ro National</t>
  </si>
  <si>
    <t>TPSS</t>
  </si>
  <si>
    <t>TPSM</t>
  </si>
  <si>
    <t>TPSL</t>
  </si>
  <si>
    <t>TPSXL</t>
  </si>
  <si>
    <t>TFSL</t>
  </si>
  <si>
    <t>TFSD</t>
  </si>
  <si>
    <t>TFSC</t>
  </si>
  <si>
    <t>TFSR</t>
  </si>
  <si>
    <t>TFSLI</t>
  </si>
  <si>
    <t>TFSDI</t>
  </si>
  <si>
    <t>TFSCI</t>
  </si>
  <si>
    <t>TFSRI</t>
  </si>
  <si>
    <t>Total cargo</t>
  </si>
  <si>
    <t>Sharewise</t>
  </si>
  <si>
    <t>Liquid bulk</t>
  </si>
  <si>
    <t>Dry bulk</t>
  </si>
  <si>
    <t>Container</t>
  </si>
  <si>
    <t>RORO (ferry cargo)</t>
  </si>
  <si>
    <t>From Till thesis</t>
  </si>
  <si>
    <t>Shipping type</t>
  </si>
  <si>
    <t>average distance (km)</t>
  </si>
  <si>
    <t>Cargo average (t)</t>
  </si>
  <si>
    <t>ktkm</t>
  </si>
  <si>
    <t>Share of total shipping</t>
  </si>
  <si>
    <t>DBK</t>
  </si>
  <si>
    <t>LBK</t>
  </si>
  <si>
    <t>LCNT</t>
  </si>
  <si>
    <t>OTH</t>
  </si>
  <si>
    <t>RO_MNSP</t>
  </si>
  <si>
    <t>RO_MSP</t>
  </si>
  <si>
    <t>Total average distance of shipping</t>
  </si>
  <si>
    <t>km</t>
  </si>
  <si>
    <t>Ship passenger shares</t>
  </si>
  <si>
    <t>TPAIS</t>
  </si>
  <si>
    <t>TPAIL</t>
  </si>
  <si>
    <t>Transport Passengers Air International</t>
  </si>
  <si>
    <t>TFAIV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</si>
</sst>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b/>
      <sz val="13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164" fontId="4" fillId="0" borderId="0" xfId="0" applyNumberFormat="1" applyFont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64" fontId="4" fillId="0" borderId="3" xfId="0" applyNumberFormat="1" applyFont="1" applyBorder="1"/>
    <xf numFmtId="2" fontId="1" fillId="0" borderId="3" xfId="0" applyNumberFormat="1" applyFont="1" applyBorder="1"/>
    <xf numFmtId="165" fontId="0" fillId="0" borderId="0" xfId="0" applyNumberFormat="1" applyFill="1" applyBorder="1" applyProtection="1"/>
    <xf numFmtId="2" fontId="6" fillId="0" borderId="0" xfId="0" applyNumberFormat="1" applyFont="1" applyBorder="1"/>
    <xf numFmtId="2" fontId="6" fillId="0" borderId="3" xfId="0" applyNumberFormat="1" applyFont="1" applyBorder="1"/>
    <xf numFmtId="9" fontId="0" fillId="0" borderId="0" xfId="0" applyNumberFormat="1"/>
    <xf numFmtId="0" fontId="0" fillId="0" borderId="4" xfId="0" applyFill="1" applyBorder="1" applyProtection="1"/>
    <xf numFmtId="0" fontId="7" fillId="0" borderId="2" xfId="0" applyFont="1" applyFill="1" applyBorder="1" applyAlignment="1" applyProtection="1">
      <alignment horizontal="left"/>
    </xf>
    <xf numFmtId="165" fontId="0" fillId="0" borderId="2" xfId="0" applyNumberFormat="1" applyFill="1" applyBorder="1" applyProtection="1"/>
    <xf numFmtId="165" fontId="0" fillId="0" borderId="5" xfId="0" applyNumberFormat="1" applyFill="1" applyBorder="1" applyProtection="1"/>
    <xf numFmtId="0" fontId="0" fillId="0" borderId="6" xfId="0" applyFill="1" applyBorder="1" applyProtection="1"/>
    <xf numFmtId="0" fontId="7" fillId="0" borderId="0" xfId="0" applyFont="1" applyFill="1" applyBorder="1" applyAlignment="1" applyProtection="1">
      <alignment horizontal="left"/>
    </xf>
    <xf numFmtId="165" fontId="0" fillId="0" borderId="7" xfId="0" applyNumberFormat="1" applyFill="1" applyBorder="1" applyProtection="1"/>
    <xf numFmtId="0" fontId="0" fillId="0" borderId="8" xfId="0" applyFill="1" applyBorder="1" applyProtection="1"/>
    <xf numFmtId="0" fontId="7" fillId="0" borderId="3" xfId="0" applyFont="1" applyFill="1" applyBorder="1" applyAlignment="1" applyProtection="1">
      <alignment horizontal="left"/>
    </xf>
    <xf numFmtId="165" fontId="0" fillId="0" borderId="3" xfId="0" applyNumberFormat="1" applyFill="1" applyBorder="1" applyProtection="1"/>
    <xf numFmtId="165" fontId="0" fillId="0" borderId="9" xfId="0" applyNumberFormat="1" applyFill="1" applyBorder="1" applyProtection="1"/>
    <xf numFmtId="0" fontId="0" fillId="0" borderId="10" xfId="0" applyBorder="1"/>
    <xf numFmtId="0" fontId="0" fillId="0" borderId="11" xfId="0" applyBorder="1"/>
    <xf numFmtId="0" fontId="0" fillId="0" borderId="11" xfId="0" applyNumberFormat="1" applyBorder="1"/>
    <xf numFmtId="0" fontId="6" fillId="0" borderId="11" xfId="0" applyNumberFormat="1" applyFont="1" applyFill="1" applyBorder="1"/>
    <xf numFmtId="0" fontId="0" fillId="0" borderId="12" xfId="0" applyNumberFormat="1" applyBorder="1"/>
    <xf numFmtId="0" fontId="0" fillId="0" borderId="10" xfId="0" applyNumberFormat="1" applyBorder="1"/>
    <xf numFmtId="165" fontId="0" fillId="0" borderId="4" xfId="0" applyNumberFormat="1" applyFill="1" applyBorder="1" applyProtection="1"/>
    <xf numFmtId="165" fontId="0" fillId="0" borderId="6" xfId="0" applyNumberFormat="1" applyFill="1" applyBorder="1" applyProtection="1"/>
    <xf numFmtId="165" fontId="0" fillId="0" borderId="8" xfId="0" applyNumberFormat="1" applyFill="1" applyBorder="1" applyProtection="1"/>
    <xf numFmtId="2" fontId="0" fillId="0" borderId="0" xfId="0" applyNumberFormat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 applyAlignment="1">
      <alignment horizontal="left" wrapText="1"/>
    </xf>
    <xf numFmtId="0" fontId="0" fillId="0" borderId="2" xfId="0" applyFont="1" applyBorder="1"/>
    <xf numFmtId="0" fontId="0" fillId="0" borderId="0" xfId="0" applyFill="1" applyBorder="1"/>
    <xf numFmtId="0" fontId="8" fillId="0" borderId="0" xfId="0" applyFont="1" applyFill="1" applyProtection="1"/>
    <xf numFmtId="0" fontId="9" fillId="0" borderId="0" xfId="0" applyFont="1" applyFill="1" applyProtection="1"/>
    <xf numFmtId="0" fontId="10" fillId="0" borderId="0" xfId="0" applyFont="1" applyFill="1" applyProtection="1"/>
    <xf numFmtId="0" fontId="11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right"/>
    </xf>
    <xf numFmtId="0" fontId="0" fillId="4" borderId="0" xfId="0" applyFill="1"/>
    <xf numFmtId="0" fontId="0" fillId="4" borderId="3" xfId="0" applyFill="1" applyBorder="1"/>
    <xf numFmtId="0" fontId="0" fillId="4" borderId="0" xfId="0" applyFill="1" applyBorder="1"/>
    <xf numFmtId="0" fontId="0" fillId="0" borderId="3" xfId="0" applyFont="1" applyBorder="1"/>
    <xf numFmtId="0" fontId="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" fontId="0" fillId="0" borderId="0" xfId="0" applyNumberFormat="1"/>
    <xf numFmtId="164" fontId="4" fillId="0" borderId="0" xfId="0" applyNumberFormat="1" applyFont="1"/>
    <xf numFmtId="0" fontId="0" fillId="0" borderId="0" xfId="0" applyAlignment="1">
      <alignment horizontal="left" wrapText="1"/>
    </xf>
    <xf numFmtId="2" fontId="6" fillId="0" borderId="0" xfId="0" applyNumberFormat="1" applyFont="1"/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81"/>
  <sheetViews>
    <sheetView tabSelected="1" workbookViewId="0">
      <selection activeCell="M23" sqref="M23"/>
    </sheetView>
  </sheetViews>
  <sheetFormatPr defaultRowHeight="14.4" x14ac:dyDescent="0.3"/>
  <cols>
    <col min="2" max="2" width="12" customWidth="1"/>
    <col min="3" max="3" width="12.5546875" customWidth="1"/>
    <col min="4" max="4" width="10.6640625" bestFit="1" customWidth="1"/>
    <col min="5" max="5" width="13.6640625" customWidth="1"/>
    <col min="6" max="6" width="12.88671875" customWidth="1"/>
    <col min="8" max="8" width="10" bestFit="1" customWidth="1"/>
    <col min="13" max="13" width="10.109375" bestFit="1" customWidth="1"/>
    <col min="15" max="15" width="10.6640625" bestFit="1" customWidth="1"/>
  </cols>
  <sheetData>
    <row r="2" spans="2:26" x14ac:dyDescent="0.3">
      <c r="B2" t="s">
        <v>13</v>
      </c>
    </row>
    <row r="4" spans="2:26" x14ac:dyDescent="0.3">
      <c r="B4" s="1"/>
      <c r="I4" s="2"/>
      <c r="M4" s="1" t="s">
        <v>0</v>
      </c>
      <c r="T4" s="2"/>
      <c r="X4" s="50" t="s">
        <v>77</v>
      </c>
      <c r="Y4" s="50"/>
      <c r="Z4" s="50" t="s">
        <v>69</v>
      </c>
    </row>
    <row r="5" spans="2:26" ht="15" thickBot="1" x14ac:dyDescent="0.35">
      <c r="B5" s="3" t="s">
        <v>1</v>
      </c>
      <c r="C5" s="3" t="s">
        <v>2</v>
      </c>
      <c r="D5" s="3" t="s">
        <v>3</v>
      </c>
      <c r="E5" s="3" t="s">
        <v>4</v>
      </c>
      <c r="F5" s="4" t="s">
        <v>5</v>
      </c>
      <c r="G5" s="4" t="s">
        <v>6</v>
      </c>
      <c r="H5" s="5" t="s">
        <v>7</v>
      </c>
      <c r="I5" s="5" t="s">
        <v>8</v>
      </c>
      <c r="M5" s="3" t="s">
        <v>1</v>
      </c>
      <c r="N5" s="3" t="s">
        <v>2</v>
      </c>
      <c r="O5" s="3" t="s">
        <v>3</v>
      </c>
      <c r="P5" s="3" t="s">
        <v>4</v>
      </c>
      <c r="Q5" s="4" t="s">
        <v>5</v>
      </c>
      <c r="R5" s="4" t="s">
        <v>6</v>
      </c>
      <c r="S5" s="5" t="s">
        <v>7</v>
      </c>
      <c r="T5" s="5" t="s">
        <v>8</v>
      </c>
      <c r="X5" s="50" t="s">
        <v>78</v>
      </c>
      <c r="Y5" s="50"/>
      <c r="Z5" s="50" t="s">
        <v>70</v>
      </c>
    </row>
    <row r="6" spans="2:26" x14ac:dyDescent="0.3">
      <c r="D6" s="43" t="s">
        <v>9</v>
      </c>
      <c r="E6" s="41">
        <v>2010</v>
      </c>
      <c r="F6" s="41">
        <v>254.51513029871001</v>
      </c>
      <c r="G6" s="41">
        <v>1226.88486970129</v>
      </c>
      <c r="H6" s="40" t="s">
        <v>10</v>
      </c>
      <c r="I6" s="42" t="s">
        <v>11</v>
      </c>
      <c r="K6" s="15"/>
      <c r="M6" s="18"/>
      <c r="N6" s="18"/>
      <c r="O6" s="43" t="s">
        <v>9</v>
      </c>
      <c r="P6" s="41">
        <v>2010</v>
      </c>
      <c r="Q6" s="41">
        <f>F6</f>
        <v>254.51513029871001</v>
      </c>
      <c r="R6" s="41">
        <f>G6</f>
        <v>1226.88486970129</v>
      </c>
      <c r="S6" s="40" t="s">
        <v>10</v>
      </c>
      <c r="T6" s="42" t="s">
        <v>11</v>
      </c>
      <c r="X6" s="50" t="s">
        <v>79</v>
      </c>
      <c r="Y6" s="50"/>
      <c r="Z6" s="50" t="s">
        <v>71</v>
      </c>
    </row>
    <row r="7" spans="2:26" x14ac:dyDescent="0.3">
      <c r="D7" s="6" t="s">
        <v>9</v>
      </c>
      <c r="E7">
        <v>2012</v>
      </c>
      <c r="F7">
        <v>257.06028160169711</v>
      </c>
      <c r="G7">
        <v>1239.1537183983028</v>
      </c>
      <c r="H7" s="6" t="s">
        <v>10</v>
      </c>
      <c r="I7" s="8" t="s">
        <v>11</v>
      </c>
      <c r="K7" s="15"/>
      <c r="M7" s="18"/>
      <c r="N7" s="18"/>
      <c r="O7" s="6" t="s">
        <v>9</v>
      </c>
      <c r="P7">
        <v>2012</v>
      </c>
      <c r="Q7" s="41">
        <f t="shared" ref="Q7:Q12" si="0">F7</f>
        <v>257.06028160169711</v>
      </c>
      <c r="R7" s="41">
        <f t="shared" ref="R7:R12" si="1">G7</f>
        <v>1239.1537183983028</v>
      </c>
      <c r="S7" s="6" t="s">
        <v>10</v>
      </c>
      <c r="T7" s="8" t="s">
        <v>11</v>
      </c>
      <c r="X7" s="51" t="s">
        <v>80</v>
      </c>
      <c r="Y7" s="51"/>
      <c r="Z7" s="51" t="s">
        <v>72</v>
      </c>
    </row>
    <row r="8" spans="2:26" x14ac:dyDescent="0.3">
      <c r="D8" s="6" t="s">
        <v>9</v>
      </c>
      <c r="E8">
        <v>2015</v>
      </c>
      <c r="F8">
        <v>267.24088681364549</v>
      </c>
      <c r="G8">
        <v>1288.2291131863544</v>
      </c>
      <c r="H8" s="6" t="s">
        <v>10</v>
      </c>
      <c r="I8" s="8" t="s">
        <v>11</v>
      </c>
      <c r="K8" s="15"/>
      <c r="M8" s="18"/>
      <c r="N8" s="18"/>
      <c r="O8" s="6" t="s">
        <v>9</v>
      </c>
      <c r="P8">
        <v>2015</v>
      </c>
      <c r="Q8" s="41">
        <f t="shared" si="0"/>
        <v>267.24088681364549</v>
      </c>
      <c r="R8" s="41">
        <f t="shared" si="1"/>
        <v>1288.2291131863544</v>
      </c>
      <c r="S8" s="6" t="s">
        <v>10</v>
      </c>
      <c r="T8" s="8" t="s">
        <v>11</v>
      </c>
      <c r="X8" s="50" t="s">
        <v>81</v>
      </c>
      <c r="Y8" s="50"/>
      <c r="Z8" s="50" t="s">
        <v>73</v>
      </c>
    </row>
    <row r="9" spans="2:26" x14ac:dyDescent="0.3">
      <c r="D9" s="6" t="s">
        <v>9</v>
      </c>
      <c r="E9">
        <v>2020</v>
      </c>
      <c r="F9">
        <v>279.96664332858103</v>
      </c>
      <c r="G9">
        <v>1349.5733566714191</v>
      </c>
      <c r="H9" s="6" t="s">
        <v>10</v>
      </c>
      <c r="I9" s="8" t="s">
        <v>11</v>
      </c>
      <c r="M9" s="18"/>
      <c r="N9" s="18"/>
      <c r="O9" s="6" t="s">
        <v>9</v>
      </c>
      <c r="P9">
        <v>2020</v>
      </c>
      <c r="Q9" s="41">
        <f t="shared" si="0"/>
        <v>279.96664332858103</v>
      </c>
      <c r="R9" s="41">
        <f t="shared" si="1"/>
        <v>1349.5733566714191</v>
      </c>
      <c r="S9" s="6" t="s">
        <v>10</v>
      </c>
      <c r="T9" s="8" t="s">
        <v>11</v>
      </c>
      <c r="X9" s="50" t="s">
        <v>82</v>
      </c>
      <c r="Y9" s="50"/>
      <c r="Z9" s="50" t="s">
        <v>74</v>
      </c>
    </row>
    <row r="10" spans="2:26" x14ac:dyDescent="0.3">
      <c r="D10" s="6" t="s">
        <v>9</v>
      </c>
      <c r="E10">
        <v>2030</v>
      </c>
      <c r="F10">
        <v>292.69239984351651</v>
      </c>
      <c r="G10">
        <v>1410.9176001564833</v>
      </c>
      <c r="H10" s="6" t="s">
        <v>10</v>
      </c>
      <c r="I10" s="8" t="s">
        <v>11</v>
      </c>
      <c r="M10" s="18"/>
      <c r="N10" s="18"/>
      <c r="O10" s="6" t="s">
        <v>9</v>
      </c>
      <c r="P10">
        <v>2030</v>
      </c>
      <c r="Q10" s="41">
        <f t="shared" si="0"/>
        <v>292.69239984351651</v>
      </c>
      <c r="R10" s="41">
        <f t="shared" si="1"/>
        <v>1410.9176001564833</v>
      </c>
      <c r="S10" s="6" t="s">
        <v>10</v>
      </c>
      <c r="T10" s="8" t="s">
        <v>11</v>
      </c>
      <c r="X10" s="50" t="s">
        <v>83</v>
      </c>
      <c r="Y10" s="50"/>
      <c r="Z10" s="50" t="s">
        <v>75</v>
      </c>
    </row>
    <row r="11" spans="2:26" x14ac:dyDescent="0.3">
      <c r="D11" s="6" t="s">
        <v>9</v>
      </c>
      <c r="E11">
        <v>2040</v>
      </c>
      <c r="F11">
        <v>305.41815635845199</v>
      </c>
      <c r="G11">
        <v>1472.261843641548</v>
      </c>
      <c r="H11" s="6" t="s">
        <v>10</v>
      </c>
      <c r="I11" s="8" t="s">
        <v>11</v>
      </c>
      <c r="M11" s="18"/>
      <c r="N11" s="18"/>
      <c r="O11" s="6" t="s">
        <v>9</v>
      </c>
      <c r="P11">
        <v>2040</v>
      </c>
      <c r="Q11" s="41">
        <f t="shared" si="0"/>
        <v>305.41815635845199</v>
      </c>
      <c r="R11" s="41">
        <f t="shared" si="1"/>
        <v>1472.261843641548</v>
      </c>
      <c r="S11" s="6" t="s">
        <v>10</v>
      </c>
      <c r="T11" s="8" t="s">
        <v>11</v>
      </c>
      <c r="X11" s="51" t="s">
        <v>84</v>
      </c>
      <c r="Y11" s="51"/>
      <c r="Z11" s="51" t="s">
        <v>76</v>
      </c>
    </row>
    <row r="12" spans="2:26" x14ac:dyDescent="0.3">
      <c r="B12" s="7"/>
      <c r="C12" s="7"/>
      <c r="D12" s="7" t="s">
        <v>9</v>
      </c>
      <c r="E12" s="7">
        <v>2050</v>
      </c>
      <c r="F12" s="7">
        <v>318.14391287338754</v>
      </c>
      <c r="G12" s="7">
        <v>1533.6060871266125</v>
      </c>
      <c r="H12" s="7" t="s">
        <v>10</v>
      </c>
      <c r="I12" s="9" t="s">
        <v>11</v>
      </c>
      <c r="J12" s="7"/>
      <c r="K12" s="7"/>
      <c r="M12" s="18"/>
      <c r="N12" s="18"/>
      <c r="O12" s="7" t="s">
        <v>9</v>
      </c>
      <c r="P12" s="7">
        <v>2050</v>
      </c>
      <c r="Q12" s="53">
        <f t="shared" si="0"/>
        <v>318.14391287338754</v>
      </c>
      <c r="R12" s="53">
        <f t="shared" si="1"/>
        <v>1533.6060871266125</v>
      </c>
      <c r="S12" s="7" t="s">
        <v>10</v>
      </c>
      <c r="T12" s="9" t="s">
        <v>11</v>
      </c>
    </row>
    <row r="13" spans="2:26" x14ac:dyDescent="0.3">
      <c r="D13" s="40" t="s">
        <v>9</v>
      </c>
      <c r="E13" s="41">
        <v>2010</v>
      </c>
      <c r="F13" s="40">
        <v>15588.485863517801</v>
      </c>
      <c r="G13" s="40">
        <v>32552.307489577201</v>
      </c>
      <c r="H13" s="40" t="s">
        <v>10</v>
      </c>
      <c r="I13" s="42" t="s">
        <v>12</v>
      </c>
      <c r="K13" s="15"/>
      <c r="M13" s="18"/>
      <c r="N13" s="18"/>
      <c r="O13" s="7" t="s">
        <v>9</v>
      </c>
      <c r="P13" s="7">
        <v>0</v>
      </c>
      <c r="Q13" s="53">
        <v>5</v>
      </c>
      <c r="R13" s="53">
        <v>5</v>
      </c>
      <c r="S13" s="7" t="s">
        <v>10</v>
      </c>
      <c r="T13" s="9" t="s">
        <v>11</v>
      </c>
    </row>
    <row r="14" spans="2:26" x14ac:dyDescent="0.3">
      <c r="D14" s="6" t="s">
        <v>9</v>
      </c>
      <c r="E14">
        <v>2012</v>
      </c>
      <c r="F14">
        <v>15744.370722152978</v>
      </c>
      <c r="G14">
        <v>32877.83056447297</v>
      </c>
      <c r="H14" s="6" t="s">
        <v>10</v>
      </c>
      <c r="I14" s="8" t="s">
        <v>12</v>
      </c>
      <c r="K14" s="15"/>
      <c r="M14" s="18"/>
      <c r="N14" s="18"/>
      <c r="O14" s="40" t="s">
        <v>9</v>
      </c>
      <c r="P14" s="41">
        <v>2010</v>
      </c>
      <c r="Q14" s="40">
        <f>$E$67/1000*$I$43</f>
        <v>37042.073050388215</v>
      </c>
      <c r="R14" s="40">
        <f>$E$67/1000*J43</f>
        <v>11332.80206961178</v>
      </c>
      <c r="S14" s="40" t="s">
        <v>10</v>
      </c>
      <c r="T14" s="50" t="s">
        <v>85</v>
      </c>
    </row>
    <row r="15" spans="2:26" x14ac:dyDescent="0.3">
      <c r="D15" s="6" t="s">
        <v>9</v>
      </c>
      <c r="E15">
        <v>2015</v>
      </c>
      <c r="F15">
        <v>17705.061785071004</v>
      </c>
      <c r="G15">
        <v>36972.199891358345</v>
      </c>
      <c r="H15" s="6" t="s">
        <v>10</v>
      </c>
      <c r="I15" s="8" t="s">
        <v>12</v>
      </c>
      <c r="K15" s="15"/>
      <c r="M15" s="18"/>
      <c r="N15" s="18"/>
      <c r="O15" s="6" t="s">
        <v>9</v>
      </c>
      <c r="P15">
        <v>2012</v>
      </c>
      <c r="Q15">
        <f t="shared" ref="Q15:Q20" si="2">$Q$14*E46</f>
        <v>37412.493780892095</v>
      </c>
      <c r="R15">
        <f t="shared" ref="R15:R20" si="3">$R$14*F46</f>
        <v>11446.130090307897</v>
      </c>
      <c r="S15" s="6" t="s">
        <v>10</v>
      </c>
      <c r="T15" s="50" t="s">
        <v>85</v>
      </c>
    </row>
    <row r="16" spans="2:26" x14ac:dyDescent="0.3">
      <c r="D16" s="6" t="s">
        <v>9</v>
      </c>
      <c r="E16">
        <v>2020</v>
      </c>
      <c r="F16">
        <v>18567.407872493619</v>
      </c>
      <c r="G16">
        <v>38772.974850901468</v>
      </c>
      <c r="H16" s="6" t="s">
        <v>10</v>
      </c>
      <c r="I16" s="8" t="s">
        <v>12</v>
      </c>
      <c r="K16" s="15"/>
      <c r="M16" s="18"/>
      <c r="N16" s="18"/>
      <c r="O16" s="6" t="s">
        <v>9</v>
      </c>
      <c r="P16">
        <v>2015</v>
      </c>
      <c r="Q16">
        <f t="shared" si="2"/>
        <v>42071.577557067336</v>
      </c>
      <c r="R16">
        <f t="shared" si="3"/>
        <v>12871.549077774098</v>
      </c>
      <c r="S16" s="6" t="s">
        <v>10</v>
      </c>
      <c r="T16" s="50" t="s">
        <v>85</v>
      </c>
    </row>
    <row r="17" spans="2:20" x14ac:dyDescent="0.3">
      <c r="D17" s="6" t="s">
        <v>9</v>
      </c>
      <c r="E17">
        <v>2030</v>
      </c>
      <c r="F17">
        <v>20162.60071852327</v>
      </c>
      <c r="G17">
        <v>42104.100688508166</v>
      </c>
      <c r="H17" s="6" t="s">
        <v>10</v>
      </c>
      <c r="I17" s="8" t="s">
        <v>12</v>
      </c>
      <c r="K17" s="15"/>
      <c r="M17" s="18"/>
      <c r="N17" s="18"/>
      <c r="O17" s="6" t="s">
        <v>9</v>
      </c>
      <c r="P17">
        <v>2020</v>
      </c>
      <c r="Q17">
        <f t="shared" si="2"/>
        <v>44120.723769515222</v>
      </c>
      <c r="R17">
        <f t="shared" si="3"/>
        <v>13498.473181232805</v>
      </c>
      <c r="S17" s="6" t="s">
        <v>10</v>
      </c>
      <c r="T17" s="50" t="s">
        <v>85</v>
      </c>
    </row>
    <row r="18" spans="2:20" x14ac:dyDescent="0.3">
      <c r="D18" s="6" t="s">
        <v>9</v>
      </c>
      <c r="E18">
        <v>2040</v>
      </c>
      <c r="F18">
        <v>21349.67936775698</v>
      </c>
      <c r="G18">
        <v>44582.991168474735</v>
      </c>
      <c r="H18" s="6" t="s">
        <v>10</v>
      </c>
      <c r="I18" s="8" t="s">
        <v>12</v>
      </c>
      <c r="K18" s="15"/>
      <c r="M18" s="18"/>
      <c r="N18" s="18"/>
      <c r="O18" s="6" t="s">
        <v>9</v>
      </c>
      <c r="P18">
        <v>2030</v>
      </c>
      <c r="Q18">
        <f t="shared" si="2"/>
        <v>47911.293966610203</v>
      </c>
      <c r="R18">
        <f t="shared" si="3"/>
        <v>14658.175601672703</v>
      </c>
      <c r="S18" s="6" t="s">
        <v>10</v>
      </c>
      <c r="T18" s="50" t="s">
        <v>85</v>
      </c>
    </row>
    <row r="19" spans="2:20" x14ac:dyDescent="0.3">
      <c r="B19" s="7"/>
      <c r="C19" s="7"/>
      <c r="D19" s="7" t="s">
        <v>9</v>
      </c>
      <c r="E19" s="7">
        <v>2050</v>
      </c>
      <c r="F19" s="7">
        <v>22323.285870388787</v>
      </c>
      <c r="G19" s="7">
        <v>46616.103205461906</v>
      </c>
      <c r="H19" s="7" t="s">
        <v>10</v>
      </c>
      <c r="I19" s="9" t="s">
        <v>12</v>
      </c>
      <c r="J19" s="7"/>
      <c r="K19" s="15"/>
      <c r="M19" s="18"/>
      <c r="N19" s="18"/>
      <c r="O19" s="6" t="s">
        <v>9</v>
      </c>
      <c r="P19">
        <v>2040</v>
      </c>
      <c r="Q19">
        <f t="shared" si="2"/>
        <v>50732.084544120997</v>
      </c>
      <c r="R19">
        <f t="shared" si="3"/>
        <v>15521.179711925133</v>
      </c>
      <c r="S19" s="6" t="s">
        <v>10</v>
      </c>
      <c r="T19" s="50" t="s">
        <v>85</v>
      </c>
    </row>
    <row r="20" spans="2:20" x14ac:dyDescent="0.3">
      <c r="B20" s="6"/>
      <c r="C20" s="6"/>
      <c r="D20" s="6" t="s">
        <v>9</v>
      </c>
      <c r="E20" s="44">
        <v>2010</v>
      </c>
      <c r="F20" s="39">
        <v>31598.7969760452</v>
      </c>
      <c r="G20" s="39">
        <v>4789.2030239548203</v>
      </c>
      <c r="H20" s="6" t="s">
        <v>10</v>
      </c>
      <c r="I20" s="8" t="s">
        <v>28</v>
      </c>
      <c r="J20" s="6"/>
      <c r="K20" s="6"/>
      <c r="M20" s="18"/>
      <c r="N20" s="18"/>
      <c r="O20" s="7" t="s">
        <v>9</v>
      </c>
      <c r="P20" s="7">
        <v>2050</v>
      </c>
      <c r="Q20" s="7">
        <f t="shared" si="2"/>
        <v>53045.612843699018</v>
      </c>
      <c r="R20" s="7">
        <f t="shared" si="3"/>
        <v>16228.989943439386</v>
      </c>
      <c r="S20" s="7" t="s">
        <v>10</v>
      </c>
      <c r="T20" s="51" t="s">
        <v>85</v>
      </c>
    </row>
    <row r="21" spans="2:20" x14ac:dyDescent="0.3">
      <c r="B21" s="6"/>
      <c r="C21" s="6"/>
      <c r="D21" s="6" t="s">
        <v>9</v>
      </c>
      <c r="E21" s="6">
        <v>2012</v>
      </c>
      <c r="F21" s="6">
        <v>31914.784945805652</v>
      </c>
      <c r="G21" s="6">
        <v>4837.0950541943685</v>
      </c>
      <c r="H21" s="6" t="s">
        <v>10</v>
      </c>
      <c r="I21" s="8" t="s">
        <v>28</v>
      </c>
      <c r="J21" s="6"/>
      <c r="K21" s="6"/>
      <c r="M21" s="18"/>
      <c r="N21" s="18"/>
      <c r="O21" s="7" t="s">
        <v>9</v>
      </c>
      <c r="P21" s="7">
        <v>0</v>
      </c>
      <c r="Q21" s="7">
        <v>5</v>
      </c>
      <c r="R21" s="7">
        <v>5</v>
      </c>
      <c r="S21" s="7" t="s">
        <v>10</v>
      </c>
      <c r="T21" s="51" t="s">
        <v>85</v>
      </c>
    </row>
    <row r="22" spans="2:20" x14ac:dyDescent="0.3">
      <c r="B22" s="6"/>
      <c r="C22" s="6"/>
      <c r="D22" s="6" t="s">
        <v>9</v>
      </c>
      <c r="E22" s="6">
        <v>2015</v>
      </c>
      <c r="F22" s="6">
        <v>44710.46266672315</v>
      </c>
      <c r="G22" s="6">
        <v>6776.4441528649959</v>
      </c>
      <c r="H22" s="6" t="s">
        <v>10</v>
      </c>
      <c r="I22" s="8" t="s">
        <v>28</v>
      </c>
      <c r="J22" s="6"/>
      <c r="K22" s="6"/>
      <c r="M22" s="18"/>
      <c r="N22" s="18"/>
      <c r="O22" s="40" t="s">
        <v>9</v>
      </c>
      <c r="P22" s="41">
        <v>2010</v>
      </c>
      <c r="Q22" s="40">
        <f>$E$66/1000*I43</f>
        <v>25112.014508380191</v>
      </c>
      <c r="R22" s="40">
        <f>$E$66/1000*J43</f>
        <v>7682.871571619813</v>
      </c>
      <c r="S22" s="40" t="s">
        <v>10</v>
      </c>
      <c r="T22" s="50" t="s">
        <v>86</v>
      </c>
    </row>
    <row r="23" spans="2:20" x14ac:dyDescent="0.3">
      <c r="B23" s="6"/>
      <c r="C23" s="6"/>
      <c r="D23" s="6" t="s">
        <v>9</v>
      </c>
      <c r="E23" s="6">
        <v>2020</v>
      </c>
      <c r="F23" s="6">
        <v>49451.30827410546</v>
      </c>
      <c r="G23" s="6">
        <v>7494.9801191611396</v>
      </c>
      <c r="H23" s="6" t="s">
        <v>10</v>
      </c>
      <c r="I23" s="8" t="s">
        <v>28</v>
      </c>
      <c r="J23" s="6"/>
      <c r="K23" s="6"/>
      <c r="M23" s="18"/>
      <c r="N23" s="18"/>
      <c r="O23" s="6" t="s">
        <v>9</v>
      </c>
      <c r="P23">
        <v>2012</v>
      </c>
      <c r="Q23">
        <f t="shared" ref="Q23:R28" si="4">Q$22*E46</f>
        <v>25363.134653463992</v>
      </c>
      <c r="R23">
        <f t="shared" si="4"/>
        <v>7759.7002873360116</v>
      </c>
      <c r="S23" s="6" t="s">
        <v>10</v>
      </c>
      <c r="T23" s="50" t="s">
        <v>86</v>
      </c>
    </row>
    <row r="24" spans="2:20" x14ac:dyDescent="0.3">
      <c r="B24" s="6"/>
      <c r="C24" s="6"/>
      <c r="D24" s="6" t="s">
        <v>9</v>
      </c>
      <c r="E24" s="6">
        <v>2030</v>
      </c>
      <c r="F24" s="6">
        <v>57259.602789780874</v>
      </c>
      <c r="G24" s="6">
        <v>8678.4273160513167</v>
      </c>
      <c r="H24" s="6" t="s">
        <v>10</v>
      </c>
      <c r="I24" s="8" t="s">
        <v>28</v>
      </c>
      <c r="J24" s="6"/>
      <c r="K24" s="6"/>
      <c r="M24" s="18"/>
      <c r="N24" s="18"/>
      <c r="O24" s="6" t="s">
        <v>9</v>
      </c>
      <c r="P24">
        <v>2015</v>
      </c>
      <c r="Q24">
        <f t="shared" si="4"/>
        <v>28521.677622263767</v>
      </c>
      <c r="R24">
        <f t="shared" si="4"/>
        <v>8726.0377340841933</v>
      </c>
      <c r="S24" s="6" t="s">
        <v>10</v>
      </c>
      <c r="T24" s="50" t="s">
        <v>86</v>
      </c>
    </row>
    <row r="25" spans="2:20" x14ac:dyDescent="0.3">
      <c r="B25" s="6"/>
      <c r="C25" s="6"/>
      <c r="D25" s="6" t="s">
        <v>9</v>
      </c>
      <c r="E25" s="6">
        <v>2040</v>
      </c>
      <c r="F25" s="6">
        <v>64338.483533640305</v>
      </c>
      <c r="G25" s="6">
        <v>9751.3224990675608</v>
      </c>
      <c r="H25" s="6" t="s">
        <v>10</v>
      </c>
      <c r="I25" s="8" t="s">
        <v>28</v>
      </c>
      <c r="J25" s="6"/>
      <c r="K25" s="6"/>
      <c r="M25" s="18"/>
      <c r="N25" s="18"/>
      <c r="O25" s="6" t="s">
        <v>9</v>
      </c>
      <c r="P25">
        <v>2020</v>
      </c>
      <c r="Q25">
        <f t="shared" si="4"/>
        <v>29910.859846130807</v>
      </c>
      <c r="R25">
        <f t="shared" si="4"/>
        <v>9151.0497780994592</v>
      </c>
      <c r="S25" s="6" t="s">
        <v>10</v>
      </c>
      <c r="T25" s="50" t="s">
        <v>86</v>
      </c>
    </row>
    <row r="26" spans="2:20" x14ac:dyDescent="0.3">
      <c r="B26" s="7"/>
      <c r="C26" s="7"/>
      <c r="D26" s="7" t="s">
        <v>9</v>
      </c>
      <c r="E26" s="7">
        <v>2050</v>
      </c>
      <c r="F26" s="7">
        <v>72260.397266756583</v>
      </c>
      <c r="G26" s="7">
        <v>10951.990145842577</v>
      </c>
      <c r="H26" s="7" t="s">
        <v>10</v>
      </c>
      <c r="I26" s="9" t="s">
        <v>28</v>
      </c>
      <c r="J26" s="7"/>
      <c r="K26" s="7"/>
      <c r="M26" s="18"/>
      <c r="N26" s="18"/>
      <c r="O26" s="6" t="s">
        <v>9</v>
      </c>
      <c r="P26">
        <v>2030</v>
      </c>
      <c r="Q26">
        <f t="shared" si="4"/>
        <v>32480.60948338782</v>
      </c>
      <c r="R26">
        <f t="shared" si="4"/>
        <v>9937.2494048826356</v>
      </c>
      <c r="S26" s="6" t="s">
        <v>10</v>
      </c>
      <c r="T26" s="50" t="s">
        <v>86</v>
      </c>
    </row>
    <row r="27" spans="2:20" x14ac:dyDescent="0.3">
      <c r="B27" s="6"/>
      <c r="C27" s="6"/>
      <c r="D27" s="6" t="s">
        <v>9</v>
      </c>
      <c r="E27" s="44">
        <v>2010</v>
      </c>
      <c r="F27" s="6">
        <v>579.40494575118998</v>
      </c>
      <c r="G27" s="6">
        <v>52.3998542488103</v>
      </c>
      <c r="H27" s="6" t="s">
        <v>10</v>
      </c>
      <c r="I27" s="8" t="s">
        <v>29</v>
      </c>
      <c r="J27" s="6"/>
      <c r="K27" s="6"/>
      <c r="M27" s="18"/>
      <c r="N27" s="18"/>
      <c r="O27" s="6" t="s">
        <v>9</v>
      </c>
      <c r="P27">
        <v>2040</v>
      </c>
      <c r="Q27">
        <f t="shared" si="4"/>
        <v>34392.914278294833</v>
      </c>
      <c r="R27">
        <f t="shared" si="4"/>
        <v>10522.307690037753</v>
      </c>
      <c r="S27" s="6" t="s">
        <v>10</v>
      </c>
      <c r="T27" s="50" t="s">
        <v>86</v>
      </c>
    </row>
    <row r="28" spans="2:20" x14ac:dyDescent="0.3">
      <c r="B28" s="6"/>
      <c r="C28" s="6"/>
      <c r="D28" s="6" t="s">
        <v>9</v>
      </c>
      <c r="E28" s="6">
        <v>2012</v>
      </c>
      <c r="F28" s="6">
        <v>585.19899520870194</v>
      </c>
      <c r="G28" s="6">
        <v>52.923852791298401</v>
      </c>
      <c r="H28" s="6" t="s">
        <v>10</v>
      </c>
      <c r="I28" s="8" t="s">
        <v>29</v>
      </c>
      <c r="J28" s="6"/>
      <c r="K28" s="6"/>
      <c r="M28" s="18"/>
      <c r="N28" s="18"/>
      <c r="O28" s="7" t="s">
        <v>9</v>
      </c>
      <c r="P28" s="7">
        <v>2050</v>
      </c>
      <c r="Q28" s="7">
        <f t="shared" si="4"/>
        <v>35961.329635219423</v>
      </c>
      <c r="R28" s="7">
        <f t="shared" si="4"/>
        <v>11002.155045740206</v>
      </c>
      <c r="S28" s="7" t="s">
        <v>10</v>
      </c>
      <c r="T28" s="51" t="s">
        <v>86</v>
      </c>
    </row>
    <row r="29" spans="2:20" x14ac:dyDescent="0.3">
      <c r="B29" s="6"/>
      <c r="C29" s="6"/>
      <c r="D29" s="6" t="s">
        <v>9</v>
      </c>
      <c r="E29" s="6">
        <v>2015</v>
      </c>
      <c r="F29" s="6">
        <v>819.82435013466045</v>
      </c>
      <c r="G29" s="6">
        <v>74.142750716403597</v>
      </c>
      <c r="H29" s="6" t="s">
        <v>10</v>
      </c>
      <c r="I29" s="8" t="s">
        <v>29</v>
      </c>
      <c r="J29" s="6"/>
      <c r="K29" s="6"/>
      <c r="M29" s="18"/>
      <c r="N29" s="18"/>
      <c r="O29" s="7" t="s">
        <v>9</v>
      </c>
      <c r="P29" s="7">
        <v>0</v>
      </c>
      <c r="Q29" s="7">
        <v>5</v>
      </c>
      <c r="R29" s="7">
        <v>5</v>
      </c>
      <c r="S29" s="7" t="s">
        <v>10</v>
      </c>
      <c r="T29" s="51" t="s">
        <v>86</v>
      </c>
    </row>
    <row r="30" spans="2:20" x14ac:dyDescent="0.3">
      <c r="B30" s="6"/>
      <c r="C30" s="6"/>
      <c r="D30" s="6" t="s">
        <v>9</v>
      </c>
      <c r="E30" s="6">
        <v>2020</v>
      </c>
      <c r="F30" s="6">
        <v>906.75390615676156</v>
      </c>
      <c r="G30" s="6">
        <v>82.004430356652904</v>
      </c>
      <c r="H30" s="6" t="s">
        <v>10</v>
      </c>
      <c r="I30" s="8" t="s">
        <v>29</v>
      </c>
      <c r="J30" s="6"/>
      <c r="K30" s="6"/>
      <c r="M30" s="18"/>
      <c r="N30" s="18"/>
      <c r="O30" s="40" t="s">
        <v>9</v>
      </c>
      <c r="P30" s="41">
        <v>2010</v>
      </c>
      <c r="Q30" s="40">
        <f>$E$68/1000*I43</f>
        <v>8446.9612804551525</v>
      </c>
      <c r="R30" s="40">
        <f>$E$68/1000*J43</f>
        <v>2584.2975945448461</v>
      </c>
      <c r="S30" s="40" t="s">
        <v>10</v>
      </c>
      <c r="T30" s="50" t="s">
        <v>87</v>
      </c>
    </row>
    <row r="31" spans="2:20" x14ac:dyDescent="0.3">
      <c r="D31" t="s">
        <v>9</v>
      </c>
      <c r="E31">
        <v>2030</v>
      </c>
      <c r="F31">
        <v>1049.9291182920197</v>
      </c>
      <c r="G31">
        <v>94.952818703948296</v>
      </c>
      <c r="H31" t="s">
        <v>10</v>
      </c>
      <c r="I31" t="s">
        <v>29</v>
      </c>
      <c r="O31" s="6" t="s">
        <v>9</v>
      </c>
      <c r="P31">
        <v>2012</v>
      </c>
      <c r="Q31">
        <f t="shared" ref="Q31:R36" si="5">Q$30*E46</f>
        <v>8531.4308932597032</v>
      </c>
      <c r="R31">
        <f t="shared" si="5"/>
        <v>2610.1405704902945</v>
      </c>
      <c r="S31" s="6" t="s">
        <v>10</v>
      </c>
      <c r="T31" s="50" t="s">
        <v>87</v>
      </c>
    </row>
    <row r="32" spans="2:20" x14ac:dyDescent="0.3">
      <c r="D32" t="s">
        <v>9</v>
      </c>
      <c r="E32">
        <v>2040</v>
      </c>
      <c r="F32">
        <v>1179.7295824199534</v>
      </c>
      <c r="G32">
        <v>106.69163013731219</v>
      </c>
      <c r="H32" t="s">
        <v>10</v>
      </c>
      <c r="I32" t="s">
        <v>29</v>
      </c>
      <c r="O32" s="6" t="s">
        <v>9</v>
      </c>
      <c r="P32">
        <v>2015</v>
      </c>
      <c r="Q32">
        <f t="shared" si="5"/>
        <v>9593.8741373571502</v>
      </c>
      <c r="R32">
        <f t="shared" si="5"/>
        <v>2935.1887657998277</v>
      </c>
      <c r="S32" s="6" t="s">
        <v>10</v>
      </c>
      <c r="T32" s="50" t="s">
        <v>87</v>
      </c>
    </row>
    <row r="33" spans="2:22" x14ac:dyDescent="0.3">
      <c r="D33" t="s">
        <v>9</v>
      </c>
      <c r="E33">
        <v>2050</v>
      </c>
      <c r="F33">
        <v>1324.988150341431</v>
      </c>
      <c r="G33">
        <v>119.82843168395434</v>
      </c>
      <c r="H33" t="s">
        <v>10</v>
      </c>
      <c r="I33" t="s">
        <v>29</v>
      </c>
      <c r="O33" s="6" t="s">
        <v>9</v>
      </c>
      <c r="P33">
        <v>2020</v>
      </c>
      <c r="Q33">
        <f t="shared" si="5"/>
        <v>10061.15518534259</v>
      </c>
      <c r="R33">
        <f t="shared" si="5"/>
        <v>3078.1506248862825</v>
      </c>
      <c r="S33" s="6" t="s">
        <v>10</v>
      </c>
      <c r="T33" s="50" t="s">
        <v>87</v>
      </c>
    </row>
    <row r="34" spans="2:22" x14ac:dyDescent="0.3">
      <c r="O34" s="6" t="s">
        <v>9</v>
      </c>
      <c r="P34">
        <v>2030</v>
      </c>
      <c r="Q34">
        <f t="shared" si="5"/>
        <v>10925.545243700109</v>
      </c>
      <c r="R34">
        <f t="shared" si="5"/>
        <v>3342.605625257901</v>
      </c>
      <c r="S34" s="6" t="s">
        <v>10</v>
      </c>
      <c r="T34" s="50" t="s">
        <v>87</v>
      </c>
    </row>
    <row r="35" spans="2:22" x14ac:dyDescent="0.3">
      <c r="O35" s="6" t="s">
        <v>9</v>
      </c>
      <c r="P35">
        <v>2040</v>
      </c>
      <c r="Q35">
        <f t="shared" si="5"/>
        <v>11568.789717520311</v>
      </c>
      <c r="R35">
        <f t="shared" si="5"/>
        <v>3539.4024485420537</v>
      </c>
      <c r="S35" s="6" t="s">
        <v>10</v>
      </c>
      <c r="T35" s="50" t="s">
        <v>87</v>
      </c>
    </row>
    <row r="36" spans="2:22" x14ac:dyDescent="0.3">
      <c r="O36" s="7" t="s">
        <v>9</v>
      </c>
      <c r="P36" s="7">
        <v>2050</v>
      </c>
      <c r="Q36" s="7">
        <f t="shared" si="5"/>
        <v>12096.359649721175</v>
      </c>
      <c r="R36" s="7">
        <f t="shared" si="5"/>
        <v>3700.8093333937168</v>
      </c>
      <c r="S36" s="7" t="s">
        <v>10</v>
      </c>
      <c r="T36" s="51" t="s">
        <v>87</v>
      </c>
    </row>
    <row r="37" spans="2:22" x14ac:dyDescent="0.3">
      <c r="O37" s="7" t="s">
        <v>9</v>
      </c>
      <c r="P37" s="7">
        <v>0</v>
      </c>
      <c r="Q37" s="7">
        <v>5</v>
      </c>
      <c r="R37" s="7">
        <v>5</v>
      </c>
      <c r="S37" s="7" t="s">
        <v>10</v>
      </c>
      <c r="T37" s="51" t="s">
        <v>87</v>
      </c>
    </row>
    <row r="38" spans="2:22" x14ac:dyDescent="0.3">
      <c r="O38" s="40" t="s">
        <v>9</v>
      </c>
      <c r="P38" s="40">
        <v>2010</v>
      </c>
      <c r="Q38" s="40">
        <f>SUM(E69:E71)/1000*I43</f>
        <v>8849.4549823159305</v>
      </c>
      <c r="R38" s="40">
        <f>SUM(E69:E71)/1000*J43</f>
        <v>2707.4381501840694</v>
      </c>
      <c r="S38" s="40" t="s">
        <v>10</v>
      </c>
      <c r="T38" s="52" t="s">
        <v>88</v>
      </c>
    </row>
    <row r="39" spans="2:22" x14ac:dyDescent="0.3">
      <c r="B39" t="s">
        <v>16</v>
      </c>
      <c r="O39" s="6" t="s">
        <v>9</v>
      </c>
      <c r="P39" s="6">
        <v>2012</v>
      </c>
      <c r="Q39">
        <f t="shared" ref="Q39:R44" si="6">Q$38*E46</f>
        <v>8937.9495321390896</v>
      </c>
      <c r="R39">
        <f t="shared" si="6"/>
        <v>2734.5125316859103</v>
      </c>
      <c r="S39" s="6" t="s">
        <v>10</v>
      </c>
      <c r="T39" s="52" t="s">
        <v>88</v>
      </c>
    </row>
    <row r="40" spans="2:22" x14ac:dyDescent="0.3">
      <c r="B40" s="6">
        <v>2012</v>
      </c>
      <c r="C40" s="10" t="s">
        <v>14</v>
      </c>
      <c r="D40" s="8" t="s">
        <v>11</v>
      </c>
      <c r="E40" s="11">
        <v>1.01</v>
      </c>
      <c r="F40" s="11">
        <v>1.01</v>
      </c>
      <c r="O40" s="6" t="s">
        <v>9</v>
      </c>
      <c r="P40" s="6">
        <v>2015</v>
      </c>
      <c r="Q40">
        <f t="shared" si="6"/>
        <v>10051.017693308573</v>
      </c>
      <c r="R40">
        <f t="shared" si="6"/>
        <v>3075.0491194562937</v>
      </c>
      <c r="S40" s="6" t="s">
        <v>10</v>
      </c>
      <c r="T40" s="52" t="s">
        <v>88</v>
      </c>
    </row>
    <row r="41" spans="2:22" x14ac:dyDescent="0.3">
      <c r="B41" s="6">
        <v>2015</v>
      </c>
      <c r="C41" s="10" t="s">
        <v>14</v>
      </c>
      <c r="D41" s="8" t="s">
        <v>11</v>
      </c>
      <c r="E41" s="11">
        <v>1.05</v>
      </c>
      <c r="F41" s="11">
        <v>1.05</v>
      </c>
      <c r="I41" t="s">
        <v>109</v>
      </c>
      <c r="M41" s="6"/>
      <c r="N41" s="6"/>
      <c r="O41" s="6" t="s">
        <v>9</v>
      </c>
      <c r="P41" s="6">
        <v>2020</v>
      </c>
      <c r="Q41">
        <f t="shared" si="6"/>
        <v>10540.564461778398</v>
      </c>
      <c r="R41">
        <f t="shared" si="6"/>
        <v>3224.8230433762578</v>
      </c>
      <c r="S41" s="6" t="s">
        <v>10</v>
      </c>
      <c r="T41" s="52" t="s">
        <v>88</v>
      </c>
      <c r="U41" s="6"/>
      <c r="V41" s="6"/>
    </row>
    <row r="42" spans="2:22" x14ac:dyDescent="0.3">
      <c r="B42" s="6">
        <v>2020</v>
      </c>
      <c r="C42" s="10" t="s">
        <v>14</v>
      </c>
      <c r="D42" s="8" t="s">
        <v>11</v>
      </c>
      <c r="E42" s="11">
        <v>1.1000000000000001</v>
      </c>
      <c r="F42" s="11">
        <v>1.1000000000000001</v>
      </c>
      <c r="I42" t="s">
        <v>5</v>
      </c>
      <c r="J42" t="s">
        <v>6</v>
      </c>
      <c r="M42" s="6"/>
      <c r="N42" s="6"/>
      <c r="O42" s="6" t="s">
        <v>9</v>
      </c>
      <c r="P42" s="6">
        <v>2030</v>
      </c>
      <c r="Q42">
        <f t="shared" si="6"/>
        <v>11446.142296768088</v>
      </c>
      <c r="R42">
        <f t="shared" si="6"/>
        <v>3501.8791991860408</v>
      </c>
      <c r="S42" s="6" t="s">
        <v>10</v>
      </c>
      <c r="T42" s="52" t="s">
        <v>88</v>
      </c>
      <c r="U42" s="6"/>
      <c r="V42" s="6"/>
    </row>
    <row r="43" spans="2:22" ht="14.25" customHeight="1" x14ac:dyDescent="0.3">
      <c r="B43" s="6">
        <v>2030</v>
      </c>
      <c r="C43" s="10" t="s">
        <v>14</v>
      </c>
      <c r="D43" s="8" t="s">
        <v>11</v>
      </c>
      <c r="E43" s="12">
        <v>1.1499999999999999</v>
      </c>
      <c r="F43" s="12">
        <v>1.1499999999999999</v>
      </c>
      <c r="I43">
        <v>0.76572958500669341</v>
      </c>
      <c r="J43">
        <v>0.23427041499330656</v>
      </c>
      <c r="M43" s="6"/>
      <c r="N43" s="6"/>
      <c r="O43" s="6" t="s">
        <v>9</v>
      </c>
      <c r="P43" s="6">
        <v>2040</v>
      </c>
      <c r="Q43">
        <f t="shared" si="6"/>
        <v>12120.03706492176</v>
      </c>
      <c r="R43">
        <f t="shared" si="6"/>
        <v>3708.053297834454</v>
      </c>
      <c r="S43" s="6" t="s">
        <v>10</v>
      </c>
      <c r="T43" s="52" t="s">
        <v>88</v>
      </c>
      <c r="U43" s="6"/>
      <c r="V43" s="6"/>
    </row>
    <row r="44" spans="2:22" x14ac:dyDescent="0.3">
      <c r="B44" s="6">
        <v>2040</v>
      </c>
      <c r="C44" s="10" t="s">
        <v>14</v>
      </c>
      <c r="D44" s="8" t="s">
        <v>11</v>
      </c>
      <c r="E44" s="12">
        <v>1.2</v>
      </c>
      <c r="F44" s="12">
        <v>1.2</v>
      </c>
      <c r="M44" s="6"/>
      <c r="N44" s="6"/>
      <c r="O44" s="7" t="s">
        <v>9</v>
      </c>
      <c r="P44" s="7">
        <v>2050</v>
      </c>
      <c r="Q44" s="7">
        <f t="shared" si="6"/>
        <v>12672.745454367989</v>
      </c>
      <c r="R44" s="7">
        <f t="shared" si="6"/>
        <v>3877.1511442559399</v>
      </c>
      <c r="S44" s="7" t="s">
        <v>10</v>
      </c>
      <c r="T44" s="51" t="s">
        <v>88</v>
      </c>
      <c r="U44" s="6"/>
      <c r="V44" s="6"/>
    </row>
    <row r="45" spans="2:22" x14ac:dyDescent="0.3">
      <c r="B45" s="7">
        <v>2050</v>
      </c>
      <c r="C45" s="13" t="s">
        <v>14</v>
      </c>
      <c r="D45" s="9" t="s">
        <v>11</v>
      </c>
      <c r="E45" s="14">
        <v>1.25</v>
      </c>
      <c r="F45" s="14">
        <v>1.25</v>
      </c>
      <c r="M45" s="6"/>
      <c r="N45" s="6"/>
      <c r="O45" s="7" t="s">
        <v>9</v>
      </c>
      <c r="P45" s="7">
        <v>0</v>
      </c>
      <c r="Q45" s="7">
        <v>5</v>
      </c>
      <c r="R45" s="7">
        <v>5</v>
      </c>
      <c r="S45" s="7" t="s">
        <v>10</v>
      </c>
      <c r="T45" s="51" t="s">
        <v>88</v>
      </c>
      <c r="U45" s="6"/>
      <c r="V45" s="6"/>
    </row>
    <row r="46" spans="2:22" x14ac:dyDescent="0.3">
      <c r="B46" s="6">
        <v>2012</v>
      </c>
      <c r="C46" s="6" t="s">
        <v>15</v>
      </c>
      <c r="D46" s="8" t="s">
        <v>12</v>
      </c>
      <c r="E46" s="16">
        <v>1.01</v>
      </c>
      <c r="F46" s="16">
        <v>1.01</v>
      </c>
      <c r="M46" s="6"/>
      <c r="N46" s="6"/>
      <c r="O46" s="6" t="s">
        <v>9</v>
      </c>
      <c r="P46" s="44">
        <v>2010</v>
      </c>
      <c r="Q46" s="39">
        <v>9479.6390928135588</v>
      </c>
      <c r="R46" s="39">
        <v>1436.760907186446</v>
      </c>
      <c r="S46" s="6" t="s">
        <v>10</v>
      </c>
      <c r="T46" s="8" t="s">
        <v>110</v>
      </c>
      <c r="U46" s="6"/>
      <c r="V46" s="6"/>
    </row>
    <row r="47" spans="2:22" x14ac:dyDescent="0.3">
      <c r="B47" s="6">
        <v>2015</v>
      </c>
      <c r="C47" s="6" t="s">
        <v>15</v>
      </c>
      <c r="D47" s="8" t="s">
        <v>12</v>
      </c>
      <c r="E47" s="16">
        <v>1.1357781596034731</v>
      </c>
      <c r="F47" s="16">
        <v>1.1357781596034731</v>
      </c>
      <c r="M47" s="7"/>
      <c r="N47" s="7"/>
      <c r="O47" s="6" t="s">
        <v>9</v>
      </c>
      <c r="P47" s="6">
        <v>2012</v>
      </c>
      <c r="Q47" s="6">
        <f>Q$46*E76</f>
        <v>9574.435483741694</v>
      </c>
      <c r="R47" s="6">
        <f>R$46*F76</f>
        <v>1451.1285162583106</v>
      </c>
      <c r="S47" s="6" t="s">
        <v>10</v>
      </c>
      <c r="T47" s="8" t="s">
        <v>110</v>
      </c>
      <c r="U47" s="7"/>
      <c r="V47" s="7"/>
    </row>
    <row r="48" spans="2:22" x14ac:dyDescent="0.3">
      <c r="B48" s="6">
        <v>2020</v>
      </c>
      <c r="C48" s="6" t="s">
        <v>15</v>
      </c>
      <c r="D48" s="8" t="s">
        <v>12</v>
      </c>
      <c r="E48" s="16">
        <v>1.1910975854266563</v>
      </c>
      <c r="F48" s="16">
        <v>1.1910975854266563</v>
      </c>
      <c r="M48" s="6"/>
      <c r="N48" s="6"/>
      <c r="O48" s="6" t="s">
        <v>9</v>
      </c>
      <c r="P48" s="6">
        <v>2015</v>
      </c>
      <c r="Q48" s="6">
        <f t="shared" ref="Q48:R48" si="7">Q$46*E77</f>
        <v>13413.138800016943</v>
      </c>
      <c r="R48" s="6">
        <f t="shared" si="7"/>
        <v>2032.9332458594986</v>
      </c>
      <c r="S48" s="6" t="s">
        <v>10</v>
      </c>
      <c r="T48" s="8" t="s">
        <v>110</v>
      </c>
      <c r="U48" s="6"/>
      <c r="V48" s="6"/>
    </row>
    <row r="49" spans="2:22" x14ac:dyDescent="0.3">
      <c r="B49" s="6">
        <v>2030</v>
      </c>
      <c r="C49" s="6" t="s">
        <v>15</v>
      </c>
      <c r="D49" s="8" t="s">
        <v>12</v>
      </c>
      <c r="E49" s="16">
        <v>1.2934290664951884</v>
      </c>
      <c r="F49" s="16">
        <v>1.2934290664951884</v>
      </c>
      <c r="M49" s="6"/>
      <c r="N49" s="6"/>
      <c r="O49" s="6" t="s">
        <v>9</v>
      </c>
      <c r="P49" s="6">
        <v>2020</v>
      </c>
      <c r="Q49" s="6">
        <f t="shared" ref="Q49:R49" si="8">Q$46*E78</f>
        <v>14835.392482231637</v>
      </c>
      <c r="R49" s="6">
        <f t="shared" si="8"/>
        <v>2248.494035748342</v>
      </c>
      <c r="S49" s="6" t="s">
        <v>10</v>
      </c>
      <c r="T49" s="8" t="s">
        <v>110</v>
      </c>
      <c r="U49" s="6"/>
      <c r="V49" s="6"/>
    </row>
    <row r="50" spans="2:22" x14ac:dyDescent="0.3">
      <c r="B50" s="6">
        <v>2040</v>
      </c>
      <c r="C50" s="6" t="s">
        <v>15</v>
      </c>
      <c r="D50" s="8" t="s">
        <v>12</v>
      </c>
      <c r="E50" s="16">
        <v>1.3695800576579584</v>
      </c>
      <c r="F50" s="16">
        <v>1.3695800576579584</v>
      </c>
      <c r="M50" s="6"/>
      <c r="N50" s="6"/>
      <c r="O50" s="6" t="s">
        <v>9</v>
      </c>
      <c r="P50" s="6">
        <v>2030</v>
      </c>
      <c r="Q50" s="6">
        <f t="shared" ref="Q50:R50" si="9">Q$46*E79</f>
        <v>17177.880836934259</v>
      </c>
      <c r="R50" s="6">
        <f t="shared" si="9"/>
        <v>2603.5281948153952</v>
      </c>
      <c r="S50" s="6" t="s">
        <v>10</v>
      </c>
      <c r="T50" s="8" t="s">
        <v>110</v>
      </c>
      <c r="U50" s="6"/>
      <c r="V50" s="6"/>
    </row>
    <row r="51" spans="2:22" x14ac:dyDescent="0.3">
      <c r="B51" s="7">
        <v>2050</v>
      </c>
      <c r="C51" s="7" t="s">
        <v>15</v>
      </c>
      <c r="D51" s="9" t="s">
        <v>12</v>
      </c>
      <c r="E51" s="17">
        <v>1.4320368293518897</v>
      </c>
      <c r="F51" s="17">
        <v>1.4320368293518897</v>
      </c>
      <c r="M51" s="6"/>
      <c r="N51" s="6"/>
      <c r="O51" s="6" t="s">
        <v>9</v>
      </c>
      <c r="P51" s="6">
        <v>2040</v>
      </c>
      <c r="Q51" s="6">
        <f t="shared" ref="Q51:R51" si="10">Q$46*E80</f>
        <v>19301.545060092089</v>
      </c>
      <c r="R51" s="6">
        <f t="shared" si="10"/>
        <v>2925.396749720268</v>
      </c>
      <c r="S51" s="6" t="s">
        <v>10</v>
      </c>
      <c r="T51" s="8" t="s">
        <v>110</v>
      </c>
      <c r="U51" s="6"/>
      <c r="V51" s="6"/>
    </row>
    <row r="52" spans="2:22" x14ac:dyDescent="0.3">
      <c r="O52" s="7" t="s">
        <v>9</v>
      </c>
      <c r="P52" s="7">
        <v>2050</v>
      </c>
      <c r="Q52" s="6">
        <f>Q$46*E81</f>
        <v>21678.119180026973</v>
      </c>
      <c r="R52" s="6">
        <f t="shared" ref="R52" si="11">R$46*F81</f>
        <v>3285.5970437527731</v>
      </c>
      <c r="S52" s="7" t="s">
        <v>10</v>
      </c>
      <c r="T52" s="8" t="s">
        <v>110</v>
      </c>
    </row>
    <row r="53" spans="2:22" x14ac:dyDescent="0.3">
      <c r="O53" s="7" t="s">
        <v>9</v>
      </c>
      <c r="P53" s="7">
        <v>0</v>
      </c>
      <c r="Q53" s="7">
        <v>5</v>
      </c>
      <c r="R53" s="7">
        <v>5</v>
      </c>
      <c r="S53" s="7" t="s">
        <v>10</v>
      </c>
      <c r="T53" s="8" t="s">
        <v>110</v>
      </c>
    </row>
    <row r="54" spans="2:22" x14ac:dyDescent="0.3">
      <c r="B54" s="30" t="s">
        <v>22</v>
      </c>
      <c r="C54" s="31"/>
      <c r="D54" s="35">
        <v>2010</v>
      </c>
      <c r="E54" s="33">
        <v>2011</v>
      </c>
      <c r="F54" s="33">
        <v>2012</v>
      </c>
      <c r="G54" s="32">
        <v>2013</v>
      </c>
      <c r="H54" s="32">
        <v>2014</v>
      </c>
      <c r="I54" s="32">
        <v>2015</v>
      </c>
      <c r="J54" s="34">
        <v>2016</v>
      </c>
      <c r="O54" s="6" t="s">
        <v>9</v>
      </c>
      <c r="P54" s="44">
        <v>2010</v>
      </c>
      <c r="Q54" s="39">
        <v>22119.157883231601</v>
      </c>
      <c r="R54" s="39">
        <v>3352.442116768374</v>
      </c>
      <c r="S54" s="6" t="s">
        <v>10</v>
      </c>
      <c r="T54" s="8" t="s">
        <v>111</v>
      </c>
    </row>
    <row r="55" spans="2:22" x14ac:dyDescent="0.3">
      <c r="B55" s="19" t="s">
        <v>17</v>
      </c>
      <c r="C55" s="20" t="s">
        <v>18</v>
      </c>
      <c r="D55" s="36">
        <v>62.787999999999997</v>
      </c>
      <c r="E55" s="21">
        <v>66.192999999999998</v>
      </c>
      <c r="F55" s="21">
        <v>62.396000000000001</v>
      </c>
      <c r="G55" s="21">
        <v>66.13</v>
      </c>
      <c r="H55" s="21">
        <v>71.804000000000002</v>
      </c>
      <c r="I55" s="21">
        <v>74.418999999999997</v>
      </c>
      <c r="J55" s="22">
        <v>75.492999999999995</v>
      </c>
      <c r="O55" s="6" t="s">
        <v>9</v>
      </c>
      <c r="P55" s="6">
        <v>2012</v>
      </c>
      <c r="Q55" s="6">
        <f>Q$54*E76</f>
        <v>22340.349462063918</v>
      </c>
      <c r="R55" s="6">
        <f>R$54*F76</f>
        <v>3385.9665379360576</v>
      </c>
      <c r="S55" s="6" t="s">
        <v>10</v>
      </c>
      <c r="T55" s="8" t="s">
        <v>111</v>
      </c>
    </row>
    <row r="56" spans="2:22" x14ac:dyDescent="0.3">
      <c r="B56" s="23" t="s">
        <v>19</v>
      </c>
      <c r="C56" s="24" t="s">
        <v>20</v>
      </c>
      <c r="D56" s="37">
        <v>149968.59630312276</v>
      </c>
      <c r="E56" s="15">
        <v>158101.40942684279</v>
      </c>
      <c r="F56" s="15">
        <v>149032.30768506162</v>
      </c>
      <c r="G56" s="15">
        <v>157950.93447036867</v>
      </c>
      <c r="H56" s="15">
        <v>171503.23451852944</v>
      </c>
      <c r="I56" s="15">
        <v>177749.13945789152</v>
      </c>
      <c r="J56" s="25">
        <v>180314.37919206929</v>
      </c>
      <c r="O56" s="6" t="s">
        <v>9</v>
      </c>
      <c r="P56" s="6">
        <v>2015</v>
      </c>
      <c r="Q56" s="6">
        <f t="shared" ref="Q56:R56" si="12">Q$54*E77</f>
        <v>31297.323866706149</v>
      </c>
      <c r="R56" s="6">
        <f t="shared" si="12"/>
        <v>4743.5109070054968</v>
      </c>
      <c r="S56" s="6" t="s">
        <v>10</v>
      </c>
      <c r="T56" s="8" t="s">
        <v>111</v>
      </c>
    </row>
    <row r="57" spans="2:22" x14ac:dyDescent="0.3">
      <c r="B57" s="23"/>
      <c r="C57" s="24" t="s">
        <v>21</v>
      </c>
      <c r="D57" s="37">
        <v>149063.35130312276</v>
      </c>
      <c r="E57" s="15">
        <v>157202.95142684277</v>
      </c>
      <c r="F57" s="15">
        <v>148100.27368506161</v>
      </c>
      <c r="G57" s="15">
        <v>156982.75347036865</v>
      </c>
      <c r="H57" s="15">
        <v>170410.94351852944</v>
      </c>
      <c r="I57" s="15">
        <v>176639.41845789153</v>
      </c>
      <c r="J57" s="25">
        <v>179139.7831920693</v>
      </c>
      <c r="O57" s="6" t="s">
        <v>9</v>
      </c>
      <c r="P57" s="6">
        <v>2020</v>
      </c>
      <c r="Q57" s="6">
        <f t="shared" ref="Q57:R57" si="13">Q$54*E78</f>
        <v>34615.915791873762</v>
      </c>
      <c r="R57" s="6">
        <f t="shared" si="13"/>
        <v>5246.4860834127976</v>
      </c>
      <c r="S57" s="6" t="s">
        <v>10</v>
      </c>
      <c r="T57" s="8" t="s">
        <v>111</v>
      </c>
    </row>
    <row r="58" spans="2:22" x14ac:dyDescent="0.3">
      <c r="B58" s="19" t="s">
        <v>23</v>
      </c>
      <c r="C58" s="20" t="s">
        <v>24</v>
      </c>
      <c r="D58" s="36">
        <v>1481.4010000000001</v>
      </c>
      <c r="E58" s="21">
        <v>1451.288</v>
      </c>
      <c r="F58" s="21">
        <v>1462.4780000000001</v>
      </c>
      <c r="G58" s="21">
        <v>1492.0039999999999</v>
      </c>
      <c r="H58" s="21">
        <v>1568.3579999999999</v>
      </c>
      <c r="I58" s="21">
        <v>1587.491</v>
      </c>
      <c r="J58" s="22">
        <v>1602.0039999999999</v>
      </c>
      <c r="O58" s="6" t="s">
        <v>9</v>
      </c>
      <c r="P58" s="6">
        <v>2030</v>
      </c>
      <c r="Q58" s="6">
        <f t="shared" ref="Q58:R58" si="14">Q$54*E79</f>
        <v>40081.721952846543</v>
      </c>
      <c r="R58" s="6">
        <f t="shared" si="14"/>
        <v>6074.8991212359215</v>
      </c>
      <c r="S58" s="6" t="s">
        <v>10</v>
      </c>
      <c r="T58" s="8" t="s">
        <v>111</v>
      </c>
    </row>
    <row r="59" spans="2:22" x14ac:dyDescent="0.3">
      <c r="B59" s="23" t="s">
        <v>25</v>
      </c>
      <c r="C59" s="24" t="s">
        <v>26</v>
      </c>
      <c r="D59" s="37">
        <v>194.12901257584488</v>
      </c>
      <c r="E59" s="15">
        <v>184.8717991051528</v>
      </c>
      <c r="F59" s="15">
        <v>185.03079908868449</v>
      </c>
      <c r="G59" s="15">
        <v>188.31954114334087</v>
      </c>
      <c r="H59" s="15">
        <v>190.28484143653122</v>
      </c>
      <c r="I59" s="15">
        <v>195.975248572033</v>
      </c>
      <c r="J59" s="25">
        <v>189.72088809885997</v>
      </c>
      <c r="O59" s="6" t="s">
        <v>9</v>
      </c>
      <c r="P59" s="6">
        <v>2040</v>
      </c>
      <c r="Q59" s="6">
        <f t="shared" ref="Q59:R59" si="15">Q$54*E80</f>
        <v>45036.938473548136</v>
      </c>
      <c r="R59" s="6">
        <f t="shared" si="15"/>
        <v>6825.9257493472924</v>
      </c>
      <c r="S59" s="6" t="s">
        <v>10</v>
      </c>
      <c r="T59" s="8" t="s">
        <v>111</v>
      </c>
    </row>
    <row r="60" spans="2:22" x14ac:dyDescent="0.3">
      <c r="B60" s="26"/>
      <c r="C60" s="27" t="s">
        <v>27</v>
      </c>
      <c r="D60" s="38">
        <v>15.53</v>
      </c>
      <c r="E60" s="28">
        <v>15.917999999999999</v>
      </c>
      <c r="F60" s="28">
        <v>16.050999999999998</v>
      </c>
      <c r="G60" s="28">
        <v>15.957000000000001</v>
      </c>
      <c r="H60" s="28">
        <v>16.969000000000001</v>
      </c>
      <c r="I60" s="28">
        <v>17.59</v>
      </c>
      <c r="J60" s="29">
        <v>18.768000000000001</v>
      </c>
      <c r="O60" s="7" t="s">
        <v>9</v>
      </c>
      <c r="P60" s="7">
        <v>2050</v>
      </c>
      <c r="Q60" s="6">
        <f>Q$54*E81</f>
        <v>50582.278086729522</v>
      </c>
      <c r="R60" s="6">
        <f t="shared" ref="R60" si="16">R$54*F81</f>
        <v>7666.3931020898035</v>
      </c>
      <c r="S60" s="7" t="s">
        <v>10</v>
      </c>
      <c r="T60" s="8" t="s">
        <v>111</v>
      </c>
    </row>
    <row r="61" spans="2:22" x14ac:dyDescent="0.3">
      <c r="O61" s="7" t="s">
        <v>9</v>
      </c>
      <c r="P61" s="7">
        <v>0</v>
      </c>
      <c r="Q61" s="7">
        <v>5</v>
      </c>
      <c r="R61" s="7">
        <v>5</v>
      </c>
      <c r="S61" s="7" t="s">
        <v>10</v>
      </c>
      <c r="T61" s="8" t="s">
        <v>111</v>
      </c>
    </row>
    <row r="62" spans="2:22" x14ac:dyDescent="0.3">
      <c r="O62" s="6" t="s">
        <v>9</v>
      </c>
      <c r="P62" s="44">
        <v>2010</v>
      </c>
      <c r="Q62" s="6">
        <v>579.40494575118998</v>
      </c>
      <c r="R62" s="6">
        <v>52.3998542488103</v>
      </c>
      <c r="S62" s="6" t="s">
        <v>10</v>
      </c>
      <c r="T62" s="8" t="s">
        <v>113</v>
      </c>
    </row>
    <row r="63" spans="2:22" x14ac:dyDescent="0.3">
      <c r="O63" s="6" t="s">
        <v>9</v>
      </c>
      <c r="P63" s="6">
        <v>2012</v>
      </c>
      <c r="Q63" s="6">
        <v>585.19899520870194</v>
      </c>
      <c r="R63" s="6">
        <v>52.923852791298401</v>
      </c>
      <c r="S63" s="6" t="s">
        <v>10</v>
      </c>
      <c r="T63" s="8" t="s">
        <v>113</v>
      </c>
    </row>
    <row r="64" spans="2:22" x14ac:dyDescent="0.3">
      <c r="B64" s="54" t="s">
        <v>95</v>
      </c>
      <c r="C64" s="55"/>
      <c r="D64" s="55"/>
      <c r="E64" s="55"/>
      <c r="F64" s="55"/>
      <c r="G64" s="55"/>
      <c r="O64" s="6" t="s">
        <v>9</v>
      </c>
      <c r="P64" s="6">
        <v>2015</v>
      </c>
      <c r="Q64" s="6">
        <v>819.82435013466045</v>
      </c>
      <c r="R64" s="6">
        <v>74.142750716403597</v>
      </c>
      <c r="S64" s="6" t="s">
        <v>10</v>
      </c>
      <c r="T64" s="8" t="s">
        <v>113</v>
      </c>
    </row>
    <row r="65" spans="2:20" x14ac:dyDescent="0.3">
      <c r="B65" s="55" t="s">
        <v>96</v>
      </c>
      <c r="C65" s="55" t="s">
        <v>97</v>
      </c>
      <c r="D65" s="55" t="s">
        <v>98</v>
      </c>
      <c r="E65" s="55" t="s">
        <v>99</v>
      </c>
      <c r="F65" s="55" t="s">
        <v>100</v>
      </c>
      <c r="G65" s="55"/>
      <c r="O65" s="6" t="s">
        <v>9</v>
      </c>
      <c r="P65" s="6">
        <v>2020</v>
      </c>
      <c r="Q65" s="6">
        <v>906.75390615676156</v>
      </c>
      <c r="R65" s="6">
        <v>82.004430356652904</v>
      </c>
      <c r="S65" s="6" t="s">
        <v>10</v>
      </c>
      <c r="T65" s="8" t="s">
        <v>113</v>
      </c>
    </row>
    <row r="66" spans="2:20" x14ac:dyDescent="0.3">
      <c r="B66" s="55" t="s">
        <v>101</v>
      </c>
      <c r="C66" s="55">
        <v>2903.23</v>
      </c>
      <c r="D66" s="55">
        <v>22592</v>
      </c>
      <c r="E66" s="56">
        <f t="shared" ref="E66:E71" si="17">C66*D66/2</f>
        <v>32794886.080000002</v>
      </c>
      <c r="F66" s="57">
        <v>0.25997998</v>
      </c>
      <c r="G66" s="55"/>
      <c r="H66" s="58">
        <f>SUM(E66:E71)</f>
        <v>103757913.2075</v>
      </c>
      <c r="I66">
        <f>H66/1000</f>
        <v>103757.91320749999</v>
      </c>
      <c r="J66">
        <f>SUM(F13:G13)</f>
        <v>48140.793353095003</v>
      </c>
      <c r="O66" t="s">
        <v>9</v>
      </c>
      <c r="P66">
        <v>2030</v>
      </c>
      <c r="Q66">
        <v>1049.9291182920197</v>
      </c>
      <c r="R66">
        <v>94.952818703948296</v>
      </c>
      <c r="S66" t="s">
        <v>10</v>
      </c>
      <c r="T66" s="8" t="s">
        <v>113</v>
      </c>
    </row>
    <row r="67" spans="2:20" x14ac:dyDescent="0.3">
      <c r="B67" s="55" t="s">
        <v>102</v>
      </c>
      <c r="C67" s="55">
        <v>2863.52</v>
      </c>
      <c r="D67" s="55">
        <v>33787</v>
      </c>
      <c r="E67" s="56">
        <f t="shared" si="17"/>
        <v>48374875.119999997</v>
      </c>
      <c r="F67" s="57">
        <v>0.38880769999999998</v>
      </c>
      <c r="G67" s="55"/>
      <c r="I67">
        <f>I66/2</f>
        <v>51878.956603749997</v>
      </c>
      <c r="O67" t="s">
        <v>9</v>
      </c>
      <c r="P67">
        <v>2040</v>
      </c>
      <c r="Q67">
        <v>1179.7295824199534</v>
      </c>
      <c r="R67">
        <v>106.69163013731219</v>
      </c>
      <c r="S67" t="s">
        <v>10</v>
      </c>
      <c r="T67" s="8" t="s">
        <v>113</v>
      </c>
    </row>
    <row r="68" spans="2:20" x14ac:dyDescent="0.3">
      <c r="B68" s="55" t="s">
        <v>103</v>
      </c>
      <c r="C68" s="55">
        <v>3893.5</v>
      </c>
      <c r="D68" s="55">
        <v>5666.5</v>
      </c>
      <c r="E68" s="56">
        <f t="shared" si="17"/>
        <v>11031258.875</v>
      </c>
      <c r="F68" s="57">
        <v>6.5207890000000004E-2</v>
      </c>
      <c r="G68" s="55"/>
      <c r="O68" t="s">
        <v>9</v>
      </c>
      <c r="P68">
        <v>2050</v>
      </c>
      <c r="Q68">
        <v>1324.988150341431</v>
      </c>
      <c r="R68">
        <v>119.82843168395434</v>
      </c>
      <c r="S68" t="s">
        <v>10</v>
      </c>
      <c r="T68" s="8" t="s">
        <v>113</v>
      </c>
    </row>
    <row r="69" spans="2:20" x14ac:dyDescent="0.3">
      <c r="B69" s="55" t="s">
        <v>104</v>
      </c>
      <c r="C69" s="55">
        <v>3158.95</v>
      </c>
      <c r="D69" s="55">
        <v>3117.5</v>
      </c>
      <c r="E69" s="56">
        <f t="shared" si="17"/>
        <v>4924013.3125</v>
      </c>
      <c r="F69" s="57">
        <v>3.5874980000000001E-2</v>
      </c>
      <c r="G69" s="55"/>
      <c r="O69" t="s">
        <v>9</v>
      </c>
      <c r="P69">
        <v>0</v>
      </c>
      <c r="Q69">
        <v>5</v>
      </c>
      <c r="R69">
        <v>5</v>
      </c>
      <c r="S69" t="s">
        <v>10</v>
      </c>
      <c r="T69" s="8" t="s">
        <v>113</v>
      </c>
    </row>
    <row r="70" spans="2:20" x14ac:dyDescent="0.3">
      <c r="B70" s="55" t="s">
        <v>105</v>
      </c>
      <c r="C70" s="55">
        <v>661.94</v>
      </c>
      <c r="D70" s="55">
        <v>3741</v>
      </c>
      <c r="E70" s="56">
        <f t="shared" si="17"/>
        <v>1238158.77</v>
      </c>
      <c r="F70" s="57">
        <v>4.3049980000000002E-2</v>
      </c>
      <c r="G70" s="55"/>
    </row>
    <row r="71" spans="2:20" x14ac:dyDescent="0.3">
      <c r="B71" s="55" t="s">
        <v>106</v>
      </c>
      <c r="C71" s="55">
        <v>599.58000000000004</v>
      </c>
      <c r="D71" s="55">
        <v>17995</v>
      </c>
      <c r="E71" s="56">
        <f t="shared" si="17"/>
        <v>5394721.0500000007</v>
      </c>
      <c r="F71" s="57">
        <v>0.20787948000000001</v>
      </c>
      <c r="G71" s="55"/>
    </row>
    <row r="72" spans="2:20" x14ac:dyDescent="0.3">
      <c r="B72" s="55"/>
      <c r="C72" s="55"/>
      <c r="D72" s="55"/>
      <c r="E72" s="55"/>
      <c r="F72" s="55"/>
      <c r="G72" s="55"/>
    </row>
    <row r="73" spans="2:20" x14ac:dyDescent="0.3">
      <c r="B73" s="55" t="s">
        <v>107</v>
      </c>
      <c r="C73" s="55"/>
      <c r="D73" s="55">
        <f>SUMPRODUCT(C66:C71,F66:F71)</f>
        <v>2388.4913726050004</v>
      </c>
      <c r="E73" s="55" t="s">
        <v>108</v>
      </c>
      <c r="F73" s="55"/>
      <c r="G73" s="55"/>
    </row>
    <row r="74" spans="2:20" x14ac:dyDescent="0.3">
      <c r="B74" s="55"/>
      <c r="C74" s="55"/>
      <c r="D74" s="55"/>
      <c r="E74" s="55"/>
      <c r="F74" s="55"/>
      <c r="G74" s="55"/>
    </row>
    <row r="76" spans="2:20" x14ac:dyDescent="0.3">
      <c r="B76">
        <v>2012</v>
      </c>
      <c r="C76" s="59" t="s">
        <v>112</v>
      </c>
      <c r="D76" s="60" t="s">
        <v>28</v>
      </c>
      <c r="E76" s="61">
        <v>1.01</v>
      </c>
      <c r="F76" s="61">
        <v>1.01</v>
      </c>
    </row>
    <row r="77" spans="2:20" x14ac:dyDescent="0.3">
      <c r="B77">
        <v>2015</v>
      </c>
      <c r="C77" s="59" t="s">
        <v>112</v>
      </c>
      <c r="D77" s="60" t="s">
        <v>28</v>
      </c>
      <c r="E77" s="61">
        <v>1.414941926447953</v>
      </c>
      <c r="F77" s="61">
        <v>1.414941926447953</v>
      </c>
    </row>
    <row r="78" spans="2:20" x14ac:dyDescent="0.3">
      <c r="B78">
        <v>2020</v>
      </c>
      <c r="C78" s="59" t="s">
        <v>112</v>
      </c>
      <c r="D78" s="60" t="s">
        <v>28</v>
      </c>
      <c r="E78" s="61">
        <v>1.564974397968192</v>
      </c>
      <c r="F78" s="61">
        <v>1.564974397968192</v>
      </c>
    </row>
    <row r="79" spans="2:20" x14ac:dyDescent="0.3">
      <c r="B79">
        <v>2030</v>
      </c>
      <c r="C79" s="59" t="s">
        <v>112</v>
      </c>
      <c r="D79" s="60" t="s">
        <v>28</v>
      </c>
      <c r="E79" s="61">
        <v>1.8120817331491743</v>
      </c>
      <c r="F79" s="61">
        <v>1.8120817331491743</v>
      </c>
    </row>
    <row r="80" spans="2:20" x14ac:dyDescent="0.3">
      <c r="B80">
        <v>2040</v>
      </c>
      <c r="C80" s="59" t="s">
        <v>112</v>
      </c>
      <c r="D80" s="60" t="s">
        <v>28</v>
      </c>
      <c r="E80" s="61">
        <v>2.0361054752310603</v>
      </c>
      <c r="F80" s="61">
        <v>2.0361054752310603</v>
      </c>
    </row>
    <row r="81" spans="2:6" x14ac:dyDescent="0.3">
      <c r="B81" s="7">
        <v>2050</v>
      </c>
      <c r="C81" s="13" t="s">
        <v>112</v>
      </c>
      <c r="D81" s="62" t="s">
        <v>28</v>
      </c>
      <c r="E81" s="17">
        <v>2.2868084921567307</v>
      </c>
      <c r="F81" s="17">
        <v>2.2868084921567307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"/>
  <sheetViews>
    <sheetView workbookViewId="0">
      <selection activeCell="F15" sqref="F15"/>
    </sheetView>
  </sheetViews>
  <sheetFormatPr defaultColWidth="9.109375" defaultRowHeight="14.4" x14ac:dyDescent="0.3"/>
  <cols>
    <col min="1" max="2" width="9.109375" style="45"/>
    <col min="3" max="3" width="31.109375" style="45" bestFit="1" customWidth="1"/>
    <col min="4" max="21" width="9.109375" style="45"/>
    <col min="22" max="22" width="17.6640625" style="45" bestFit="1" customWidth="1"/>
    <col min="23" max="16384" width="9.109375" style="45"/>
  </cols>
  <sheetData>
    <row r="1" spans="1:23" ht="17.399999999999999" x14ac:dyDescent="0.35">
      <c r="A1" s="46" t="s">
        <v>30</v>
      </c>
    </row>
    <row r="2" spans="1:23" x14ac:dyDescent="0.3">
      <c r="A2" s="47" t="s">
        <v>31</v>
      </c>
    </row>
    <row r="3" spans="1:23" x14ac:dyDescent="0.3">
      <c r="D3" s="48" t="s">
        <v>32</v>
      </c>
      <c r="E3" s="48" t="s">
        <v>33</v>
      </c>
      <c r="F3" s="48" t="s">
        <v>34</v>
      </c>
      <c r="G3" s="48" t="s">
        <v>35</v>
      </c>
      <c r="H3" s="48" t="s">
        <v>36</v>
      </c>
      <c r="I3" s="48" t="s">
        <v>37</v>
      </c>
      <c r="J3" s="48" t="s">
        <v>38</v>
      </c>
      <c r="K3" s="48" t="s">
        <v>39</v>
      </c>
      <c r="L3" s="48" t="s">
        <v>40</v>
      </c>
      <c r="M3" s="48" t="s">
        <v>41</v>
      </c>
      <c r="N3" s="48" t="s">
        <v>42</v>
      </c>
      <c r="O3" s="48" t="s">
        <v>43</v>
      </c>
      <c r="R3" s="45" t="s">
        <v>89</v>
      </c>
      <c r="S3" s="45" t="s">
        <v>90</v>
      </c>
    </row>
    <row r="4" spans="1:23" x14ac:dyDescent="0.3">
      <c r="A4" s="48" t="s">
        <v>44</v>
      </c>
      <c r="B4" s="48" t="s">
        <v>45</v>
      </c>
      <c r="C4" s="48" t="s">
        <v>46</v>
      </c>
      <c r="D4" s="49">
        <v>74480</v>
      </c>
      <c r="E4" s="49">
        <v>73297</v>
      </c>
      <c r="F4" s="49">
        <v>64249</v>
      </c>
      <c r="G4" s="49">
        <v>62788</v>
      </c>
      <c r="H4" s="49">
        <v>66193</v>
      </c>
      <c r="I4" s="49">
        <v>62396</v>
      </c>
      <c r="J4" s="49">
        <v>66130</v>
      </c>
      <c r="K4" s="49">
        <v>71804</v>
      </c>
      <c r="L4" s="49">
        <v>74419</v>
      </c>
      <c r="M4" s="49">
        <v>75208</v>
      </c>
      <c r="N4" s="49">
        <v>75016</v>
      </c>
      <c r="O4" s="49">
        <v>76101</v>
      </c>
      <c r="R4" s="45">
        <f>SUM(D4:O4)</f>
        <v>842081</v>
      </c>
      <c r="S4" s="45">
        <f>R4/$R$4</f>
        <v>1</v>
      </c>
    </row>
    <row r="5" spans="1:23" x14ac:dyDescent="0.3">
      <c r="C5" s="48" t="s">
        <v>47</v>
      </c>
      <c r="D5" s="49">
        <v>154</v>
      </c>
      <c r="E5" s="49">
        <v>131</v>
      </c>
      <c r="F5" s="49">
        <v>157</v>
      </c>
      <c r="G5" s="49">
        <v>173</v>
      </c>
      <c r="H5" s="49">
        <v>145</v>
      </c>
      <c r="I5" s="49">
        <v>173</v>
      </c>
      <c r="J5" s="49">
        <v>168</v>
      </c>
      <c r="K5" s="49">
        <v>178</v>
      </c>
      <c r="L5" s="49">
        <v>176</v>
      </c>
      <c r="M5" s="49">
        <v>156</v>
      </c>
      <c r="N5" s="49">
        <v>177</v>
      </c>
      <c r="O5" s="49">
        <v>153</v>
      </c>
      <c r="R5" s="45">
        <f t="shared" ref="R5:R25" si="0">SUM(D5:O5)</f>
        <v>1941</v>
      </c>
      <c r="S5" s="45">
        <f t="shared" ref="S5:S25" si="1">R5/$R$4</f>
        <v>2.305003912925241E-3</v>
      </c>
      <c r="V5" s="45" t="s">
        <v>91</v>
      </c>
      <c r="W5" s="45">
        <f>SUM(S5:S9)</f>
        <v>0.2960997813749508</v>
      </c>
    </row>
    <row r="6" spans="1:23" x14ac:dyDescent="0.3">
      <c r="C6" s="48" t="s">
        <v>48</v>
      </c>
      <c r="D6" s="49">
        <v>9718</v>
      </c>
      <c r="E6" s="49">
        <v>9222</v>
      </c>
      <c r="F6" s="49">
        <v>10611</v>
      </c>
      <c r="G6" s="49">
        <v>8570</v>
      </c>
      <c r="H6" s="49">
        <v>8617</v>
      </c>
      <c r="I6" s="49">
        <v>7744</v>
      </c>
      <c r="J6" s="49">
        <v>8554</v>
      </c>
      <c r="K6" s="49">
        <v>6474</v>
      </c>
      <c r="L6" s="49">
        <v>7080</v>
      </c>
      <c r="M6" s="49">
        <v>6178</v>
      </c>
      <c r="N6" s="49">
        <v>8086</v>
      </c>
      <c r="O6" s="49">
        <v>6785</v>
      </c>
      <c r="R6" s="45">
        <f t="shared" si="0"/>
        <v>97639</v>
      </c>
      <c r="S6" s="45">
        <f t="shared" si="1"/>
        <v>0.11594965329938568</v>
      </c>
      <c r="V6" s="45" t="s">
        <v>92</v>
      </c>
      <c r="W6" s="45">
        <f>SUM(S10:S18)+SUM(S23:S25)</f>
        <v>0.34908637055105152</v>
      </c>
    </row>
    <row r="7" spans="1:23" x14ac:dyDescent="0.3">
      <c r="C7" s="48" t="s">
        <v>49</v>
      </c>
      <c r="D7" s="49">
        <v>9215</v>
      </c>
      <c r="E7" s="49">
        <v>10049</v>
      </c>
      <c r="F7" s="49">
        <v>8665</v>
      </c>
      <c r="G7" s="49">
        <v>7342</v>
      </c>
      <c r="H7" s="49">
        <v>7657</v>
      </c>
      <c r="I7" s="49">
        <v>7299</v>
      </c>
      <c r="J7" s="49">
        <v>8419</v>
      </c>
      <c r="K7" s="49">
        <v>16007</v>
      </c>
      <c r="L7" s="49">
        <v>18291</v>
      </c>
      <c r="M7" s="49">
        <v>16834</v>
      </c>
      <c r="N7" s="49">
        <v>10946</v>
      </c>
      <c r="O7" s="49">
        <v>12084</v>
      </c>
      <c r="R7" s="45">
        <f t="shared" si="0"/>
        <v>132808</v>
      </c>
      <c r="S7" s="45">
        <f t="shared" si="1"/>
        <v>0.15771404413589665</v>
      </c>
      <c r="V7" s="45" t="s">
        <v>93</v>
      </c>
      <c r="W7" s="45">
        <f>S19</f>
        <v>7.4432269579767271E-2</v>
      </c>
    </row>
    <row r="8" spans="1:23" x14ac:dyDescent="0.3">
      <c r="C8" s="48" t="s">
        <v>50</v>
      </c>
      <c r="D8" s="49">
        <v>377</v>
      </c>
      <c r="E8" s="49">
        <v>317</v>
      </c>
      <c r="F8" s="49">
        <v>322</v>
      </c>
      <c r="G8" s="49">
        <v>287</v>
      </c>
      <c r="H8" s="49">
        <v>262</v>
      </c>
      <c r="I8" s="49">
        <v>277</v>
      </c>
      <c r="J8" s="49">
        <v>357</v>
      </c>
      <c r="K8" s="49">
        <v>365</v>
      </c>
      <c r="L8" s="49">
        <v>416</v>
      </c>
      <c r="M8" s="49">
        <v>473</v>
      </c>
      <c r="N8" s="49">
        <v>453</v>
      </c>
      <c r="O8" s="49">
        <v>420</v>
      </c>
      <c r="R8" s="45">
        <f t="shared" si="0"/>
        <v>4326</v>
      </c>
      <c r="S8" s="45">
        <f t="shared" si="1"/>
        <v>5.1372730176788214E-3</v>
      </c>
      <c r="V8" s="45" t="s">
        <v>94</v>
      </c>
      <c r="W8" s="45">
        <f>SUM(S20:S22)</f>
        <v>0.28038751616530949</v>
      </c>
    </row>
    <row r="9" spans="1:23" x14ac:dyDescent="0.3">
      <c r="C9" s="48" t="s">
        <v>51</v>
      </c>
      <c r="D9" s="49">
        <v>1146</v>
      </c>
      <c r="E9" s="49">
        <v>1016</v>
      </c>
      <c r="F9" s="49">
        <v>1036</v>
      </c>
      <c r="G9" s="49">
        <v>1033</v>
      </c>
      <c r="H9" s="49">
        <v>1067</v>
      </c>
      <c r="I9" s="49">
        <v>1129</v>
      </c>
      <c r="J9" s="49">
        <v>1049</v>
      </c>
      <c r="K9" s="49">
        <v>860</v>
      </c>
      <c r="L9" s="49">
        <v>939</v>
      </c>
      <c r="M9" s="49">
        <v>1226</v>
      </c>
      <c r="N9" s="49">
        <v>1037</v>
      </c>
      <c r="O9" s="49">
        <v>1088</v>
      </c>
      <c r="R9" s="45">
        <f t="shared" si="0"/>
        <v>12626</v>
      </c>
      <c r="S9" s="45">
        <f t="shared" si="1"/>
        <v>1.4993807009064448E-2</v>
      </c>
    </row>
    <row r="10" spans="1:23" x14ac:dyDescent="0.3">
      <c r="C10" s="48" t="s">
        <v>52</v>
      </c>
      <c r="D10" s="49">
        <v>1339</v>
      </c>
      <c r="E10" s="49">
        <v>1650</v>
      </c>
      <c r="F10" s="49">
        <v>1181</v>
      </c>
      <c r="G10" s="49">
        <v>1436</v>
      </c>
      <c r="H10" s="49">
        <v>1243</v>
      </c>
      <c r="I10" s="49">
        <v>986</v>
      </c>
      <c r="J10" s="49">
        <v>1034</v>
      </c>
      <c r="K10" s="49">
        <v>1549</v>
      </c>
      <c r="L10" s="49">
        <v>1172</v>
      </c>
      <c r="M10" s="49">
        <v>1205</v>
      </c>
      <c r="N10" s="49">
        <v>1222</v>
      </c>
      <c r="O10" s="49">
        <v>1247</v>
      </c>
      <c r="R10" s="45">
        <f t="shared" si="0"/>
        <v>15264</v>
      </c>
      <c r="S10" s="45">
        <f t="shared" si="1"/>
        <v>1.8126522270422916E-2</v>
      </c>
    </row>
    <row r="11" spans="1:23" x14ac:dyDescent="0.3">
      <c r="C11" s="48" t="s">
        <v>53</v>
      </c>
      <c r="D11" s="49">
        <v>8191</v>
      </c>
      <c r="E11" s="49">
        <v>7816</v>
      </c>
      <c r="F11" s="49">
        <v>6885</v>
      </c>
      <c r="G11" s="49">
        <v>4689</v>
      </c>
      <c r="H11" s="49">
        <v>6172</v>
      </c>
      <c r="I11" s="49">
        <v>3898</v>
      </c>
      <c r="J11" s="49">
        <v>4966</v>
      </c>
      <c r="K11" s="49">
        <v>4208</v>
      </c>
      <c r="L11" s="49">
        <v>2762</v>
      </c>
      <c r="M11" s="49">
        <v>2904</v>
      </c>
      <c r="N11" s="49">
        <v>2924</v>
      </c>
      <c r="O11" s="49">
        <v>2815</v>
      </c>
      <c r="R11" s="45">
        <f t="shared" si="0"/>
        <v>58230</v>
      </c>
      <c r="S11" s="45">
        <f t="shared" si="1"/>
        <v>6.915011738775724E-2</v>
      </c>
    </row>
    <row r="12" spans="1:23" x14ac:dyDescent="0.3">
      <c r="C12" s="48" t="s">
        <v>54</v>
      </c>
      <c r="D12" s="49">
        <v>2229</v>
      </c>
      <c r="E12" s="49">
        <v>2255</v>
      </c>
      <c r="F12" s="49">
        <v>2119</v>
      </c>
      <c r="G12" s="49">
        <v>2676</v>
      </c>
      <c r="H12" s="49">
        <v>2274</v>
      </c>
      <c r="I12" s="49">
        <v>2130</v>
      </c>
      <c r="J12" s="49">
        <v>2123</v>
      </c>
      <c r="K12" s="49">
        <v>2071</v>
      </c>
      <c r="L12" s="49">
        <v>2397</v>
      </c>
      <c r="M12" s="49">
        <v>1861</v>
      </c>
      <c r="N12" s="49">
        <v>2159</v>
      </c>
      <c r="O12" s="49">
        <v>1963</v>
      </c>
      <c r="R12" s="45">
        <f t="shared" si="0"/>
        <v>26257</v>
      </c>
      <c r="S12" s="45">
        <f t="shared" si="1"/>
        <v>3.1181085905037639E-2</v>
      </c>
    </row>
    <row r="13" spans="1:23" x14ac:dyDescent="0.3">
      <c r="C13" s="48" t="s">
        <v>55</v>
      </c>
      <c r="D13" s="49">
        <v>2924</v>
      </c>
      <c r="E13" s="49">
        <v>2801</v>
      </c>
      <c r="F13" s="49">
        <v>2464</v>
      </c>
      <c r="G13" s="49">
        <v>2817</v>
      </c>
      <c r="H13" s="49">
        <v>2645</v>
      </c>
      <c r="I13" s="49">
        <v>2689</v>
      </c>
      <c r="J13" s="49">
        <v>2543</v>
      </c>
      <c r="K13" s="49">
        <v>2674</v>
      </c>
      <c r="L13" s="49">
        <v>2637</v>
      </c>
      <c r="M13" s="49">
        <v>2672</v>
      </c>
      <c r="N13" s="49">
        <v>2899</v>
      </c>
      <c r="O13" s="49">
        <v>2877</v>
      </c>
      <c r="R13" s="45">
        <f t="shared" si="0"/>
        <v>32642</v>
      </c>
      <c r="S13" s="45">
        <f t="shared" si="1"/>
        <v>3.8763491873109596E-2</v>
      </c>
    </row>
    <row r="14" spans="1:23" x14ac:dyDescent="0.3">
      <c r="C14" s="48" t="s">
        <v>56</v>
      </c>
      <c r="D14" s="49">
        <v>44</v>
      </c>
      <c r="E14" s="49">
        <v>47</v>
      </c>
      <c r="F14" s="49">
        <v>57</v>
      </c>
      <c r="G14" s="49">
        <v>87</v>
      </c>
      <c r="H14" s="49">
        <v>136</v>
      </c>
      <c r="I14" s="49">
        <v>80</v>
      </c>
      <c r="J14" s="49">
        <v>128</v>
      </c>
      <c r="K14" s="49">
        <v>69</v>
      </c>
      <c r="L14" s="49">
        <v>86</v>
      </c>
      <c r="M14" s="49">
        <v>105</v>
      </c>
      <c r="N14" s="49">
        <v>102</v>
      </c>
      <c r="O14" s="49">
        <v>161</v>
      </c>
      <c r="R14" s="45">
        <f t="shared" si="0"/>
        <v>1102</v>
      </c>
      <c r="S14" s="45">
        <f t="shared" si="1"/>
        <v>1.3086627058442122E-3</v>
      </c>
    </row>
    <row r="15" spans="1:23" x14ac:dyDescent="0.3">
      <c r="C15" s="48" t="s">
        <v>57</v>
      </c>
      <c r="D15" s="49">
        <v>809</v>
      </c>
      <c r="E15" s="49">
        <v>959</v>
      </c>
      <c r="F15" s="49">
        <v>794</v>
      </c>
      <c r="G15" s="49">
        <v>864</v>
      </c>
      <c r="H15" s="49">
        <v>816</v>
      </c>
      <c r="I15" s="49">
        <v>902</v>
      </c>
      <c r="J15" s="49">
        <v>761</v>
      </c>
      <c r="K15" s="49">
        <v>1034</v>
      </c>
      <c r="L15" s="49">
        <v>849</v>
      </c>
      <c r="M15" s="49">
        <v>1090</v>
      </c>
      <c r="N15" s="49">
        <v>1019</v>
      </c>
      <c r="O15" s="49">
        <v>802</v>
      </c>
      <c r="R15" s="45">
        <f t="shared" si="0"/>
        <v>10699</v>
      </c>
      <c r="S15" s="45">
        <f t="shared" si="1"/>
        <v>1.2705428575160821E-2</v>
      </c>
    </row>
    <row r="16" spans="1:23" x14ac:dyDescent="0.3">
      <c r="C16" s="48" t="s">
        <v>58</v>
      </c>
      <c r="D16" s="49">
        <v>5279</v>
      </c>
      <c r="E16" s="49">
        <v>5367</v>
      </c>
      <c r="F16" s="49">
        <v>4377</v>
      </c>
      <c r="G16" s="49">
        <v>4196</v>
      </c>
      <c r="H16" s="49">
        <v>5024</v>
      </c>
      <c r="I16" s="49">
        <v>5007</v>
      </c>
      <c r="J16" s="49">
        <v>4573</v>
      </c>
      <c r="K16" s="49">
        <v>4430</v>
      </c>
      <c r="L16" s="49">
        <v>4585</v>
      </c>
      <c r="M16" s="49">
        <v>6131</v>
      </c>
      <c r="N16" s="49">
        <v>6683</v>
      </c>
      <c r="O16" s="49">
        <v>6788</v>
      </c>
      <c r="R16" s="45">
        <f t="shared" si="0"/>
        <v>62440</v>
      </c>
      <c r="S16" s="45">
        <f t="shared" si="1"/>
        <v>7.4149636436399824E-2</v>
      </c>
    </row>
    <row r="17" spans="2:19" x14ac:dyDescent="0.3">
      <c r="C17" s="48" t="s">
        <v>59</v>
      </c>
      <c r="D17" s="49">
        <v>1958</v>
      </c>
      <c r="E17" s="49">
        <v>1826</v>
      </c>
      <c r="F17" s="49">
        <v>1004</v>
      </c>
      <c r="G17" s="49">
        <v>1173</v>
      </c>
      <c r="H17" s="49">
        <v>1233</v>
      </c>
      <c r="I17" s="49">
        <v>1550</v>
      </c>
      <c r="J17" s="49">
        <v>1612</v>
      </c>
      <c r="K17" s="49">
        <v>1602</v>
      </c>
      <c r="L17" s="49">
        <v>2202</v>
      </c>
      <c r="M17" s="49">
        <v>2221</v>
      </c>
      <c r="N17" s="49">
        <v>2201</v>
      </c>
      <c r="O17" s="49">
        <v>2230</v>
      </c>
      <c r="R17" s="45">
        <f t="shared" si="0"/>
        <v>20812</v>
      </c>
      <c r="S17" s="45">
        <f t="shared" si="1"/>
        <v>2.4714962099845503E-2</v>
      </c>
    </row>
    <row r="18" spans="2:19" x14ac:dyDescent="0.3">
      <c r="C18" s="48" t="s">
        <v>60</v>
      </c>
      <c r="D18" s="49">
        <v>426</v>
      </c>
      <c r="E18" s="49">
        <v>357</v>
      </c>
      <c r="F18" s="49">
        <v>393</v>
      </c>
      <c r="G18" s="49">
        <v>872</v>
      </c>
      <c r="H18" s="49">
        <v>1171</v>
      </c>
      <c r="I18" s="49">
        <v>890</v>
      </c>
      <c r="J18" s="49">
        <v>1867</v>
      </c>
      <c r="K18" s="49">
        <v>1437</v>
      </c>
      <c r="L18" s="49">
        <v>2114</v>
      </c>
      <c r="M18" s="49">
        <v>2236</v>
      </c>
      <c r="N18" s="49">
        <v>1870</v>
      </c>
      <c r="O18" s="49">
        <v>1540</v>
      </c>
      <c r="R18" s="45">
        <f t="shared" si="0"/>
        <v>15173</v>
      </c>
      <c r="S18" s="45">
        <f t="shared" si="1"/>
        <v>1.8018456656782422E-2</v>
      </c>
    </row>
    <row r="19" spans="2:19" x14ac:dyDescent="0.3">
      <c r="C19" s="48" t="s">
        <v>61</v>
      </c>
      <c r="D19" s="49">
        <v>5410</v>
      </c>
      <c r="E19" s="49">
        <v>5300</v>
      </c>
      <c r="F19" s="49">
        <v>4460</v>
      </c>
      <c r="G19" s="49">
        <v>4955</v>
      </c>
      <c r="H19" s="49">
        <v>5077</v>
      </c>
      <c r="I19" s="49">
        <v>4773</v>
      </c>
      <c r="J19" s="49">
        <v>4912</v>
      </c>
      <c r="K19" s="49">
        <v>5321</v>
      </c>
      <c r="L19" s="49">
        <v>5331</v>
      </c>
      <c r="M19" s="49">
        <v>5469</v>
      </c>
      <c r="N19" s="49">
        <v>5913</v>
      </c>
      <c r="O19" s="49">
        <v>5757</v>
      </c>
      <c r="R19" s="45">
        <f t="shared" si="0"/>
        <v>62678</v>
      </c>
      <c r="S19" s="45">
        <f t="shared" si="1"/>
        <v>7.4432269579767271E-2</v>
      </c>
    </row>
    <row r="20" spans="2:19" x14ac:dyDescent="0.3">
      <c r="C20" s="48" t="s">
        <v>62</v>
      </c>
      <c r="D20" s="49">
        <v>96</v>
      </c>
      <c r="E20" s="49">
        <v>92</v>
      </c>
      <c r="F20" s="49">
        <v>47</v>
      </c>
      <c r="G20" s="49">
        <v>67</v>
      </c>
      <c r="H20" s="49">
        <v>90</v>
      </c>
      <c r="I20" s="49">
        <v>75</v>
      </c>
      <c r="J20" s="49">
        <v>70</v>
      </c>
      <c r="K20" s="49">
        <v>75</v>
      </c>
      <c r="L20" s="49">
        <v>88</v>
      </c>
      <c r="M20" s="49">
        <v>122</v>
      </c>
      <c r="N20" s="49">
        <v>134</v>
      </c>
      <c r="O20" s="49">
        <v>116</v>
      </c>
      <c r="R20" s="45">
        <f t="shared" si="0"/>
        <v>1072</v>
      </c>
      <c r="S20" s="45">
        <f t="shared" si="1"/>
        <v>1.2730366793693244E-3</v>
      </c>
    </row>
    <row r="21" spans="2:19" x14ac:dyDescent="0.3">
      <c r="C21" s="48" t="s">
        <v>63</v>
      </c>
      <c r="D21" s="49">
        <v>17852</v>
      </c>
      <c r="E21" s="49">
        <v>17016</v>
      </c>
      <c r="F21" s="49">
        <v>14525</v>
      </c>
      <c r="G21" s="49">
        <v>15530</v>
      </c>
      <c r="H21" s="49">
        <v>15918</v>
      </c>
      <c r="I21" s="49">
        <v>16037</v>
      </c>
      <c r="J21" s="49">
        <v>16425</v>
      </c>
      <c r="K21" s="49">
        <v>16969</v>
      </c>
      <c r="L21" s="49">
        <v>17589</v>
      </c>
      <c r="M21" s="49">
        <v>18485</v>
      </c>
      <c r="N21" s="49">
        <v>19913</v>
      </c>
      <c r="O21" s="49">
        <v>20964</v>
      </c>
      <c r="R21" s="45">
        <f t="shared" si="0"/>
        <v>207223</v>
      </c>
      <c r="S21" s="45">
        <f t="shared" si="1"/>
        <v>0.24608440280685587</v>
      </c>
    </row>
    <row r="22" spans="2:19" x14ac:dyDescent="0.3">
      <c r="C22" s="48" t="s">
        <v>64</v>
      </c>
      <c r="D22" s="49">
        <v>2561</v>
      </c>
      <c r="E22" s="49">
        <v>2423</v>
      </c>
      <c r="F22" s="49">
        <v>1983</v>
      </c>
      <c r="G22" s="49">
        <v>2184</v>
      </c>
      <c r="H22" s="49">
        <v>2374</v>
      </c>
      <c r="I22" s="49">
        <v>2403</v>
      </c>
      <c r="J22" s="49">
        <v>2379</v>
      </c>
      <c r="K22" s="49">
        <v>2344</v>
      </c>
      <c r="L22" s="49">
        <v>2291</v>
      </c>
      <c r="M22" s="49">
        <v>2227</v>
      </c>
      <c r="N22" s="49">
        <v>2248</v>
      </c>
      <c r="O22" s="49">
        <v>2397</v>
      </c>
      <c r="R22" s="45">
        <f t="shared" si="0"/>
        <v>27814</v>
      </c>
      <c r="S22" s="45">
        <f t="shared" si="1"/>
        <v>3.3030076679084315E-2</v>
      </c>
    </row>
    <row r="23" spans="2:19" x14ac:dyDescent="0.3">
      <c r="C23" s="48" t="s">
        <v>65</v>
      </c>
      <c r="D23" s="49">
        <v>1298</v>
      </c>
      <c r="E23" s="49">
        <v>1345</v>
      </c>
      <c r="F23" s="49">
        <v>1292</v>
      </c>
      <c r="G23" s="49">
        <v>1672</v>
      </c>
      <c r="H23" s="49">
        <v>1815</v>
      </c>
      <c r="I23" s="49">
        <v>2011</v>
      </c>
      <c r="J23" s="49">
        <v>1813</v>
      </c>
      <c r="K23" s="49">
        <v>1866</v>
      </c>
      <c r="L23" s="49">
        <v>1131</v>
      </c>
      <c r="M23" s="49">
        <v>1099</v>
      </c>
      <c r="N23" s="49">
        <v>2268</v>
      </c>
      <c r="O23" s="49">
        <v>3144</v>
      </c>
      <c r="R23" s="45">
        <f t="shared" si="0"/>
        <v>20754</v>
      </c>
      <c r="S23" s="45">
        <f t="shared" si="1"/>
        <v>2.4646085115327385E-2</v>
      </c>
    </row>
    <row r="24" spans="2:19" x14ac:dyDescent="0.3">
      <c r="C24" s="48" t="s">
        <v>66</v>
      </c>
      <c r="D24" s="49">
        <v>2400</v>
      </c>
      <c r="E24" s="49">
        <v>2253</v>
      </c>
      <c r="F24" s="49">
        <v>1131</v>
      </c>
      <c r="G24" s="49">
        <v>1449</v>
      </c>
      <c r="H24" s="49">
        <v>1662</v>
      </c>
      <c r="I24" s="49">
        <v>1558</v>
      </c>
      <c r="J24" s="49">
        <v>1604</v>
      </c>
      <c r="K24" s="49">
        <v>1525</v>
      </c>
      <c r="L24" s="49">
        <v>1736</v>
      </c>
      <c r="M24" s="49">
        <v>1914</v>
      </c>
      <c r="N24" s="49">
        <v>1883</v>
      </c>
      <c r="O24" s="49">
        <v>1970</v>
      </c>
      <c r="R24" s="45">
        <f t="shared" si="0"/>
        <v>21085</v>
      </c>
      <c r="S24" s="45">
        <f t="shared" si="1"/>
        <v>2.5039158940766981E-2</v>
      </c>
    </row>
    <row r="25" spans="2:19" x14ac:dyDescent="0.3">
      <c r="C25" s="48" t="s">
        <v>67</v>
      </c>
      <c r="D25" s="49">
        <v>1054</v>
      </c>
      <c r="E25" s="49">
        <v>1054</v>
      </c>
      <c r="F25" s="49">
        <v>748</v>
      </c>
      <c r="G25" s="49">
        <v>718</v>
      </c>
      <c r="H25" s="49">
        <v>795</v>
      </c>
      <c r="I25" s="49">
        <v>788</v>
      </c>
      <c r="J25" s="49">
        <v>773</v>
      </c>
      <c r="K25" s="49">
        <v>744</v>
      </c>
      <c r="L25" s="49">
        <v>546</v>
      </c>
      <c r="M25" s="49">
        <v>600</v>
      </c>
      <c r="N25" s="49">
        <v>881</v>
      </c>
      <c r="O25" s="49">
        <v>800</v>
      </c>
      <c r="R25" s="45">
        <f t="shared" si="0"/>
        <v>9501</v>
      </c>
      <c r="S25" s="45">
        <f t="shared" si="1"/>
        <v>1.1282762584596968E-2</v>
      </c>
    </row>
    <row r="29" spans="2:19" x14ac:dyDescent="0.3">
      <c r="B29" s="4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SKIB431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</cp:lastModifiedBy>
  <dcterms:created xsi:type="dcterms:W3CDTF">2018-03-27T07:59:22Z</dcterms:created>
  <dcterms:modified xsi:type="dcterms:W3CDTF">2021-06-08T08:40:37Z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356374084949493</vt:r8>
  </property>
</Properties>
</file>